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9302E036-107C-4FDE-9847-02D30FB8399F}" xr6:coauthVersionLast="47" xr6:coauthVersionMax="47" xr10:uidLastSave="{00000000-0000-0000-0000-000000000000}"/>
  <bookViews>
    <workbookView xWindow="-120" yWindow="-120" windowWidth="24240" windowHeight="13020" firstSheet="5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Sheet1" sheetId="25" r:id="rId20"/>
    <sheet name="Project Details" sheetId="20" state="hidden" r:id="rId21"/>
    <sheet name="L3 Plan" sheetId="21" state="hidden" r:id="rId22"/>
    <sheet name="Supply DPR " sheetId="22" state="hidden" r:id="rId23"/>
    <sheet name="Power line Crossings " sheetId="23" state="hidden" r:id="rId24"/>
    <sheet name="Hardware" sheetId="24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Compiled'!$A$4:$U$378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2w5kYmdwlcMBNpjyXG70rGG7aTCdGRxMavBDzKdYWYg="/>
    </ext>
  </extLst>
</workbook>
</file>

<file path=xl/calcChain.xml><?xml version="1.0" encoding="utf-8"?>
<calcChain xmlns="http://schemas.openxmlformats.org/spreadsheetml/2006/main">
  <c r="D98" i="11" l="1"/>
  <c r="D99" i="11"/>
  <c r="D100" i="11"/>
  <c r="D97" i="11"/>
  <c r="L236" i="10"/>
  <c r="M236" i="10"/>
  <c r="N236" i="10"/>
  <c r="L235" i="10"/>
  <c r="M235" i="10"/>
  <c r="N235" i="10"/>
  <c r="E240" i="10"/>
  <c r="E235" i="10"/>
  <c r="D8" i="13"/>
  <c r="N234" i="10"/>
  <c r="M234" i="10"/>
  <c r="L234" i="10"/>
  <c r="E234" i="10"/>
  <c r="E316" i="9"/>
  <c r="E317" i="9"/>
  <c r="D96" i="11"/>
  <c r="E238" i="10"/>
  <c r="E239" i="10"/>
  <c r="N233" i="10"/>
  <c r="M233" i="10"/>
  <c r="L233" i="10"/>
  <c r="E233" i="10"/>
  <c r="N314" i="9"/>
  <c r="M314" i="9"/>
  <c r="L314" i="9"/>
  <c r="E314" i="9"/>
  <c r="D16" i="13"/>
  <c r="D9" i="13"/>
  <c r="D95" i="11"/>
  <c r="D92" i="11"/>
  <c r="D93" i="11"/>
  <c r="D94" i="11"/>
  <c r="D15" i="13"/>
  <c r="D90" i="11"/>
  <c r="D91" i="11"/>
  <c r="D89" i="11"/>
  <c r="E42" i="24"/>
  <c r="H42" i="24" s="1"/>
  <c r="D42" i="24"/>
  <c r="F42" i="24" s="1"/>
  <c r="H41" i="24"/>
  <c r="F41" i="24"/>
  <c r="H40" i="24"/>
  <c r="F40" i="24"/>
  <c r="H39" i="24"/>
  <c r="F39" i="24"/>
  <c r="H38" i="24"/>
  <c r="F38" i="24"/>
  <c r="H37" i="24"/>
  <c r="F37" i="24"/>
  <c r="H36" i="24"/>
  <c r="F36" i="24"/>
  <c r="H35" i="24"/>
  <c r="F35" i="24"/>
  <c r="H34" i="24"/>
  <c r="H33" i="24"/>
  <c r="F33" i="24"/>
  <c r="H32" i="24"/>
  <c r="F32" i="24"/>
  <c r="H31" i="24"/>
  <c r="F31" i="24"/>
  <c r="H30" i="24"/>
  <c r="F30" i="24"/>
  <c r="H29" i="24"/>
  <c r="F29" i="24"/>
  <c r="H28" i="24"/>
  <c r="F28" i="24"/>
  <c r="H27" i="24"/>
  <c r="F27" i="24"/>
  <c r="H26" i="24"/>
  <c r="F26" i="24"/>
  <c r="H25" i="24"/>
  <c r="F25" i="24"/>
  <c r="H24" i="24"/>
  <c r="F24" i="24"/>
  <c r="H23" i="24"/>
  <c r="F23" i="24"/>
  <c r="H22" i="24"/>
  <c r="F22" i="24"/>
  <c r="H21" i="24"/>
  <c r="F21" i="24"/>
  <c r="H20" i="24"/>
  <c r="F20" i="24"/>
  <c r="H18" i="24"/>
  <c r="F18" i="24"/>
  <c r="H17" i="24"/>
  <c r="F17" i="24"/>
  <c r="H16" i="24"/>
  <c r="F16" i="24"/>
  <c r="H15" i="24"/>
  <c r="F15" i="24"/>
  <c r="H14" i="24"/>
  <c r="F14" i="24"/>
  <c r="H13" i="24"/>
  <c r="F13" i="24"/>
  <c r="H12" i="24"/>
  <c r="F12" i="24"/>
  <c r="H11" i="24"/>
  <c r="F11" i="24"/>
  <c r="H10" i="24"/>
  <c r="F10" i="24"/>
  <c r="H8" i="24"/>
  <c r="G8" i="24"/>
  <c r="F8" i="24"/>
  <c r="H7" i="24"/>
  <c r="F7" i="24"/>
  <c r="H6" i="24"/>
  <c r="F6" i="24"/>
  <c r="H5" i="24"/>
  <c r="F5" i="24"/>
  <c r="O100" i="22"/>
  <c r="O95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O15" i="22"/>
  <c r="P14" i="22"/>
  <c r="P13" i="22"/>
  <c r="P12" i="22"/>
  <c r="P11" i="22"/>
  <c r="P10" i="22"/>
  <c r="O9" i="22"/>
  <c r="B2" i="22"/>
  <c r="E447" i="21"/>
  <c r="N412" i="21"/>
  <c r="N410" i="21"/>
  <c r="N392" i="21"/>
  <c r="N342" i="21"/>
  <c r="N332" i="21"/>
  <c r="M332" i="21"/>
  <c r="F331" i="21"/>
  <c r="L328" i="21"/>
  <c r="N324" i="21"/>
  <c r="F321" i="21"/>
  <c r="N284" i="21"/>
  <c r="M290" i="21" s="1"/>
  <c r="N290" i="21" s="1"/>
  <c r="K270" i="21"/>
  <c r="K276" i="21" s="1"/>
  <c r="L268" i="21"/>
  <c r="L270" i="21" s="1"/>
  <c r="K272" i="21" s="1"/>
  <c r="L272" i="21" s="1"/>
  <c r="K274" i="21" s="1"/>
  <c r="L274" i="21" s="1"/>
  <c r="N258" i="21"/>
  <c r="T250" i="21"/>
  <c r="S250" i="21"/>
  <c r="N248" i="21"/>
  <c r="S240" i="21"/>
  <c r="T240" i="21" s="1"/>
  <c r="T224" i="21"/>
  <c r="T222" i="21"/>
  <c r="T220" i="21"/>
  <c r="T218" i="21"/>
  <c r="T216" i="21"/>
  <c r="T214" i="21"/>
  <c r="T212" i="21"/>
  <c r="N212" i="21"/>
  <c r="L198" i="21"/>
  <c r="K200" i="21" s="1"/>
  <c r="L200" i="21" s="1"/>
  <c r="L192" i="21"/>
  <c r="K194" i="21" s="1"/>
  <c r="L194" i="21" s="1"/>
  <c r="K196" i="21" s="1"/>
  <c r="L196" i="21" s="1"/>
  <c r="K192" i="21"/>
  <c r="K186" i="21"/>
  <c r="L186" i="21" s="1"/>
  <c r="K188" i="21" s="1"/>
  <c r="L188" i="21" s="1"/>
  <c r="K190" i="21" s="1"/>
  <c r="L190" i="21" s="1"/>
  <c r="L184" i="21"/>
  <c r="N172" i="21"/>
  <c r="M168" i="21"/>
  <c r="N168" i="21" s="1"/>
  <c r="M170" i="21" s="1"/>
  <c r="N170" i="21" s="1"/>
  <c r="N166" i="21"/>
  <c r="M164" i="21"/>
  <c r="N164" i="21" s="1"/>
  <c r="L162" i="21"/>
  <c r="K176" i="21" s="1"/>
  <c r="L176" i="21" s="1"/>
  <c r="K182" i="21" s="1"/>
  <c r="L182" i="21" s="1"/>
  <c r="N156" i="21"/>
  <c r="L142" i="21"/>
  <c r="F135" i="21"/>
  <c r="L134" i="21"/>
  <c r="K138" i="21" s="1"/>
  <c r="L138" i="21" s="1"/>
  <c r="K140" i="21" s="1"/>
  <c r="L140" i="21" s="1"/>
  <c r="N130" i="21"/>
  <c r="N128" i="21"/>
  <c r="M128" i="21" s="1"/>
  <c r="T126" i="21"/>
  <c r="N126" i="21"/>
  <c r="F125" i="21"/>
  <c r="T124" i="21"/>
  <c r="T108" i="21"/>
  <c r="S108" i="21"/>
  <c r="T106" i="21"/>
  <c r="L106" i="21"/>
  <c r="T104" i="21"/>
  <c r="L104" i="21"/>
  <c r="T102" i="21"/>
  <c r="L102" i="21"/>
  <c r="L100" i="21"/>
  <c r="L90" i="21"/>
  <c r="L88" i="21"/>
  <c r="L86" i="21"/>
  <c r="L82" i="21"/>
  <c r="N76" i="21"/>
  <c r="M76" i="21"/>
  <c r="L76" i="21"/>
  <c r="L74" i="21"/>
  <c r="L66" i="21"/>
  <c r="N64" i="21"/>
  <c r="M66" i="21" s="1"/>
  <c r="N66" i="21" s="1"/>
  <c r="L60" i="21"/>
  <c r="N58" i="21"/>
  <c r="M60" i="21" s="1"/>
  <c r="N60" i="21" s="1"/>
  <c r="L58" i="21"/>
  <c r="L56" i="21"/>
  <c r="N48" i="21"/>
  <c r="M50" i="21" s="1"/>
  <c r="N50" i="21" s="1"/>
  <c r="M56" i="21" s="1"/>
  <c r="N56" i="21" s="1"/>
  <c r="L48" i="21"/>
  <c r="F47" i="21"/>
  <c r="F447" i="21" s="1"/>
  <c r="L46" i="21"/>
  <c r="N44" i="21"/>
  <c r="M46" i="21" s="1"/>
  <c r="N46" i="21" s="1"/>
  <c r="N22" i="21"/>
  <c r="M24" i="21" s="1"/>
  <c r="N24" i="21" s="1"/>
  <c r="M22" i="21"/>
  <c r="N20" i="21"/>
  <c r="L20" i="21"/>
  <c r="M16" i="21"/>
  <c r="N16" i="21" s="1"/>
  <c r="M18" i="21" s="1"/>
  <c r="N18" i="21" s="1"/>
  <c r="N14" i="21"/>
  <c r="F7" i="2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G647" i="19" s="1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72" i="19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70" i="19"/>
  <c r="L70" i="19"/>
  <c r="A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46" i="19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20" i="19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C18" i="19"/>
  <c r="L18" i="19"/>
  <c r="AC16" i="19"/>
  <c r="L16" i="19"/>
  <c r="G16" i="19"/>
  <c r="AC14" i="19"/>
  <c r="L14" i="19"/>
  <c r="A14" i="19"/>
  <c r="A16" i="19" s="1"/>
  <c r="A18" i="19" s="1"/>
  <c r="AC12" i="19"/>
  <c r="L12" i="19"/>
  <c r="G12" i="19"/>
  <c r="A12" i="19"/>
  <c r="AC10" i="19"/>
  <c r="L10" i="19"/>
  <c r="G10" i="19"/>
  <c r="AC9" i="19"/>
  <c r="I9" i="19"/>
  <c r="I11" i="19" s="1"/>
  <c r="D14" i="13"/>
  <c r="D13" i="13"/>
  <c r="D12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U13" i="12"/>
  <c r="S13" i="12"/>
  <c r="S18" i="12" s="1"/>
  <c r="W12" i="12"/>
  <c r="Y12" i="12" s="1"/>
  <c r="AA12" i="12" s="1"/>
  <c r="P11" i="12"/>
  <c r="P10" i="12"/>
  <c r="P9" i="12"/>
  <c r="P8" i="12"/>
  <c r="P7" i="12"/>
  <c r="AQ2" i="12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8" i="10"/>
  <c r="M378" i="10"/>
  <c r="L378" i="10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E237" i="10"/>
  <c r="E236" i="10"/>
  <c r="N232" i="10"/>
  <c r="M232" i="10"/>
  <c r="L232" i="10"/>
  <c r="E232" i="10"/>
  <c r="N231" i="10"/>
  <c r="M231" i="10"/>
  <c r="L231" i="10"/>
  <c r="E231" i="10"/>
  <c r="A231" i="10"/>
  <c r="N230" i="10"/>
  <c r="M230" i="10"/>
  <c r="L230" i="10"/>
  <c r="E230" i="10"/>
  <c r="N229" i="10"/>
  <c r="M229" i="10"/>
  <c r="L229" i="10"/>
  <c r="F229" i="10"/>
  <c r="E229" i="10"/>
  <c r="N228" i="10"/>
  <c r="M228" i="10"/>
  <c r="L228" i="10"/>
  <c r="E228" i="10"/>
  <c r="N227" i="10"/>
  <c r="M227" i="10"/>
  <c r="L227" i="10"/>
  <c r="E227" i="10"/>
  <c r="N226" i="10"/>
  <c r="M226" i="10"/>
  <c r="L226" i="10"/>
  <c r="E226" i="10"/>
  <c r="N225" i="10"/>
  <c r="M225" i="10"/>
  <c r="L225" i="10"/>
  <c r="E225" i="10"/>
  <c r="N224" i="10"/>
  <c r="M224" i="10"/>
  <c r="L224" i="10"/>
  <c r="E224" i="10"/>
  <c r="N223" i="10"/>
  <c r="M223" i="10"/>
  <c r="L223" i="10"/>
  <c r="E223" i="10"/>
  <c r="N222" i="10"/>
  <c r="M222" i="10"/>
  <c r="L222" i="10"/>
  <c r="E222" i="10"/>
  <c r="N221" i="10"/>
  <c r="M221" i="10"/>
  <c r="L221" i="10"/>
  <c r="E221" i="10"/>
  <c r="N220" i="10"/>
  <c r="M220" i="10"/>
  <c r="L220" i="10"/>
  <c r="E220" i="10"/>
  <c r="N219" i="10"/>
  <c r="M219" i="10"/>
  <c r="L219" i="10"/>
  <c r="E219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E315" i="9"/>
  <c r="N313" i="9"/>
  <c r="M313" i="9"/>
  <c r="L313" i="9"/>
  <c r="E313" i="9"/>
  <c r="N312" i="9"/>
  <c r="M312" i="9"/>
  <c r="L312" i="9"/>
  <c r="E312" i="9"/>
  <c r="N311" i="9"/>
  <c r="M311" i="9"/>
  <c r="L311" i="9"/>
  <c r="E311" i="9"/>
  <c r="N310" i="9"/>
  <c r="M310" i="9"/>
  <c r="L310" i="9"/>
  <c r="E310" i="9"/>
  <c r="N309" i="9"/>
  <c r="M309" i="9"/>
  <c r="L309" i="9"/>
  <c r="E309" i="9"/>
  <c r="N308" i="9"/>
  <c r="M308" i="9"/>
  <c r="L308" i="9"/>
  <c r="E308" i="9"/>
  <c r="N307" i="9"/>
  <c r="M307" i="9"/>
  <c r="L307" i="9"/>
  <c r="E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1" s="1"/>
  <c r="A1" i="17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16" i="6"/>
  <c r="A17" i="6" s="1"/>
  <c r="A18" i="6" s="1"/>
  <c r="A19" i="6" s="1"/>
  <c r="A20" i="6" s="1"/>
  <c r="A7" i="6"/>
  <c r="A8" i="6" s="1"/>
  <c r="A9" i="6" s="1"/>
  <c r="A10" i="6" s="1"/>
  <c r="A11" i="6" s="1"/>
  <c r="A12" i="6" s="1"/>
  <c r="A13" i="6" s="1"/>
  <c r="A14" i="6" s="1"/>
  <c r="A15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F31" i="4"/>
  <c r="D31" i="4"/>
  <c r="C31" i="4"/>
  <c r="B31" i="4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F13" i="4" s="1"/>
  <c r="D10" i="4"/>
  <c r="C10" i="4"/>
  <c r="E10" i="4" s="1"/>
  <c r="F10" i="4" s="1"/>
  <c r="B10" i="4"/>
  <c r="C7" i="4"/>
  <c r="E7" i="4" s="1"/>
  <c r="B7" i="4"/>
  <c r="F7" i="4" s="1"/>
  <c r="B1" i="4"/>
  <c r="J22" i="3"/>
  <c r="K22" i="3" s="1"/>
  <c r="K21" i="3"/>
  <c r="J21" i="3"/>
  <c r="K20" i="3"/>
  <c r="J20" i="3"/>
  <c r="J19" i="3"/>
  <c r="K19" i="3" s="1"/>
  <c r="J18" i="3"/>
  <c r="K18" i="3" s="1"/>
  <c r="J17" i="3"/>
  <c r="K17" i="3" s="1"/>
  <c r="K16" i="3"/>
  <c r="J16" i="3"/>
  <c r="J15" i="3"/>
  <c r="K15" i="3" s="1"/>
  <c r="J14" i="3"/>
  <c r="K14" i="3" s="1"/>
  <c r="J13" i="3"/>
  <c r="K13" i="3" s="1"/>
  <c r="K12" i="3"/>
  <c r="J12" i="3"/>
  <c r="D12" i="3"/>
  <c r="J11" i="3"/>
  <c r="K11" i="3" s="1"/>
  <c r="J10" i="3"/>
  <c r="K10" i="3" s="1"/>
  <c r="G10" i="3"/>
  <c r="C10" i="3"/>
  <c r="K9" i="3"/>
  <c r="J9" i="3"/>
  <c r="G9" i="3"/>
  <c r="K8" i="3"/>
  <c r="J8" i="3"/>
  <c r="G8" i="3"/>
  <c r="M1" i="3"/>
  <c r="G3" i="5" s="1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K4" i="2"/>
  <c r="I11" i="1"/>
  <c r="I10" i="1"/>
  <c r="I9" i="1"/>
  <c r="G9" i="1"/>
  <c r="I8" i="1"/>
  <c r="I7" i="1"/>
  <c r="I6" i="1"/>
  <c r="I5" i="1"/>
  <c r="J2" i="1"/>
  <c r="A232" i="10" l="1"/>
  <c r="A233" i="10" s="1"/>
  <c r="A234" i="10" s="1"/>
  <c r="A235" i="10" s="1"/>
  <c r="A1" i="6"/>
  <c r="A1" i="5" s="1"/>
  <c r="A1" i="14" s="1"/>
  <c r="AH160" i="12"/>
  <c r="E16" i="4"/>
  <c r="F16" i="4" s="1"/>
  <c r="S168" i="12"/>
  <c r="AH170" i="12"/>
  <c r="W13" i="12"/>
  <c r="T3" i="10"/>
  <c r="G3" i="6"/>
  <c r="G2" i="4"/>
  <c r="T3" i="9"/>
  <c r="L3" i="8"/>
  <c r="A2" i="11"/>
  <c r="A2" i="6" s="1"/>
  <c r="A2" i="5" s="1"/>
  <c r="A2" i="14" s="1"/>
  <c r="A2" i="15"/>
  <c r="A2" i="16" s="1"/>
  <c r="A1" i="15"/>
  <c r="A1" i="16" s="1"/>
  <c r="C690" i="19"/>
  <c r="AC12" i="12"/>
  <c r="AA13" i="12"/>
  <c r="J2" i="22"/>
  <c r="N3" i="17"/>
  <c r="G2" i="24"/>
  <c r="H2" i="13"/>
  <c r="Q4" i="22"/>
  <c r="K3" i="18"/>
  <c r="L3" i="16"/>
  <c r="L3" i="15"/>
  <c r="I3" i="11"/>
  <c r="U18" i="12"/>
  <c r="V16" i="12"/>
  <c r="Y13" i="12"/>
  <c r="AC11" i="19"/>
  <c r="I13" i="19"/>
  <c r="L276" i="21"/>
  <c r="K282" i="21" s="1"/>
  <c r="L282" i="21" s="1"/>
  <c r="K286" i="21" s="1"/>
  <c r="L286" i="21" s="1"/>
  <c r="K288" i="21"/>
  <c r="L288" i="21" s="1"/>
  <c r="T16" i="12"/>
  <c r="A236" i="10" l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B1" i="22"/>
  <c r="X16" i="12"/>
  <c r="W18" i="12"/>
  <c r="AB16" i="12"/>
  <c r="AA18" i="12"/>
  <c r="AE12" i="12"/>
  <c r="AC13" i="12"/>
  <c r="I15" i="19"/>
  <c r="AC13" i="19"/>
  <c r="Z16" i="12"/>
  <c r="Y18" i="12"/>
  <c r="AC15" i="19" l="1"/>
  <c r="I17" i="19"/>
  <c r="AD16" i="12"/>
  <c r="AC18" i="12"/>
  <c r="AG12" i="12"/>
  <c r="AE13" i="12"/>
  <c r="AG13" i="12" l="1"/>
  <c r="AI12" i="12"/>
  <c r="AE18" i="12"/>
  <c r="AF16" i="12"/>
  <c r="I19" i="19"/>
  <c r="AC17" i="19"/>
  <c r="AC19" i="19" l="1"/>
  <c r="I21" i="19"/>
  <c r="AK12" i="12"/>
  <c r="AI13" i="12"/>
  <c r="AG18" i="12"/>
  <c r="AH16" i="12"/>
  <c r="AI18" i="12" l="1"/>
  <c r="AJ16" i="12"/>
  <c r="AM12" i="12"/>
  <c r="AK13" i="12"/>
  <c r="I23" i="19"/>
  <c r="AC21" i="19"/>
  <c r="AC23" i="19" l="1"/>
  <c r="I25" i="19"/>
  <c r="AK18" i="12"/>
  <c r="AL16" i="12"/>
  <c r="AM13" i="12"/>
  <c r="AO12" i="12"/>
  <c r="AO13" i="12" l="1"/>
  <c r="AQ12" i="12"/>
  <c r="AM18" i="12"/>
  <c r="AN16" i="12"/>
  <c r="I27" i="19"/>
  <c r="AC25" i="19"/>
  <c r="AQ13" i="12" l="1"/>
  <c r="AS12" i="12"/>
  <c r="I29" i="19"/>
  <c r="AC27" i="19"/>
  <c r="AO18" i="12"/>
  <c r="AP16" i="12"/>
  <c r="I31" i="19" l="1"/>
  <c r="AC29" i="19"/>
  <c r="AS13" i="12"/>
  <c r="C20" i="12"/>
  <c r="AR16" i="12"/>
  <c r="AQ18" i="12"/>
  <c r="C21" i="12" l="1"/>
  <c r="E20" i="12"/>
  <c r="AS18" i="12"/>
  <c r="AT16" i="12"/>
  <c r="AU16" i="12" s="1"/>
  <c r="I33" i="19"/>
  <c r="AC31" i="19"/>
  <c r="I35" i="19" l="1"/>
  <c r="AC33" i="19"/>
  <c r="G20" i="12"/>
  <c r="E21" i="12"/>
  <c r="C26" i="12"/>
  <c r="D24" i="12"/>
  <c r="F24" i="12" l="1"/>
  <c r="E26" i="12"/>
  <c r="I20" i="12"/>
  <c r="G21" i="12"/>
  <c r="AC35" i="19"/>
  <c r="I37" i="19"/>
  <c r="AC37" i="19" l="1"/>
  <c r="I39" i="19"/>
  <c r="H24" i="12"/>
  <c r="G26" i="12"/>
  <c r="I21" i="12"/>
  <c r="K20" i="12"/>
  <c r="K21" i="12" l="1"/>
  <c r="M20" i="12"/>
  <c r="AC39" i="19"/>
  <c r="I41" i="19"/>
  <c r="J24" i="12"/>
  <c r="I26" i="12"/>
  <c r="K26" i="12" l="1"/>
  <c r="L24" i="12"/>
  <c r="AC41" i="19"/>
  <c r="I43" i="19"/>
  <c r="M21" i="12"/>
  <c r="O20" i="12"/>
  <c r="I45" i="19" l="1"/>
  <c r="AC43" i="19"/>
  <c r="Q20" i="12"/>
  <c r="O21" i="12"/>
  <c r="N24" i="12"/>
  <c r="M26" i="12"/>
  <c r="P24" i="12" l="1"/>
  <c r="O26" i="12"/>
  <c r="S20" i="12"/>
  <c r="Q21" i="12"/>
  <c r="AC45" i="19"/>
  <c r="I47" i="19"/>
  <c r="I49" i="19" l="1"/>
  <c r="AC47" i="19"/>
  <c r="Q26" i="12"/>
  <c r="R24" i="12"/>
  <c r="S21" i="12"/>
  <c r="U20" i="12"/>
  <c r="S26" i="12" l="1"/>
  <c r="T24" i="12"/>
  <c r="W20" i="12"/>
  <c r="U21" i="12"/>
  <c r="AC49" i="19"/>
  <c r="I51" i="19"/>
  <c r="AC51" i="19" l="1"/>
  <c r="I53" i="19"/>
  <c r="U26" i="12"/>
  <c r="V24" i="12"/>
  <c r="Y20" i="12"/>
  <c r="W21" i="12"/>
  <c r="X24" i="12" l="1"/>
  <c r="W26" i="12"/>
  <c r="AA20" i="12"/>
  <c r="Y21" i="12"/>
  <c r="AC53" i="19"/>
  <c r="I55" i="19"/>
  <c r="I57" i="19" l="1"/>
  <c r="AC55" i="19"/>
  <c r="Y26" i="12"/>
  <c r="Z24" i="12"/>
  <c r="AC20" i="12"/>
  <c r="AA21" i="12"/>
  <c r="AC21" i="12" l="1"/>
  <c r="AE20" i="12"/>
  <c r="AB24" i="12"/>
  <c r="AA26" i="12"/>
  <c r="AC57" i="19"/>
  <c r="I59" i="19"/>
  <c r="I61" i="19" l="1"/>
  <c r="AC59" i="19"/>
  <c r="AG20" i="12"/>
  <c r="AE21" i="12"/>
  <c r="AC26" i="12"/>
  <c r="AD24" i="12"/>
  <c r="AF24" i="12" l="1"/>
  <c r="AE26" i="12"/>
  <c r="AG21" i="12"/>
  <c r="AI20" i="12"/>
  <c r="AC61" i="19"/>
  <c r="I63" i="19"/>
  <c r="AK20" i="12" l="1"/>
  <c r="AI21" i="12"/>
  <c r="I65" i="19"/>
  <c r="AC63" i="19"/>
  <c r="AH24" i="12"/>
  <c r="AG26" i="12"/>
  <c r="AC65" i="19" l="1"/>
  <c r="I67" i="19"/>
  <c r="AI26" i="12"/>
  <c r="AJ24" i="12"/>
  <c r="AM20" i="12"/>
  <c r="AK21" i="12"/>
  <c r="AL24" i="12" l="1"/>
  <c r="AK26" i="12"/>
  <c r="AO20" i="12"/>
  <c r="AM21" i="12"/>
  <c r="I69" i="19"/>
  <c r="AC67" i="19"/>
  <c r="AC69" i="19" l="1"/>
  <c r="I71" i="19"/>
  <c r="AN24" i="12"/>
  <c r="AM26" i="12"/>
  <c r="AQ20" i="12"/>
  <c r="AO21" i="12"/>
  <c r="AO26" i="12" l="1"/>
  <c r="AP24" i="12"/>
  <c r="AQ21" i="12"/>
  <c r="AS20" i="12"/>
  <c r="I73" i="19"/>
  <c r="AC71" i="19"/>
  <c r="AC73" i="19" l="1"/>
  <c r="I75" i="19"/>
  <c r="AS21" i="12"/>
  <c r="C28" i="12"/>
  <c r="AQ26" i="12"/>
  <c r="AR24" i="12"/>
  <c r="C29" i="12" l="1"/>
  <c r="E28" i="12"/>
  <c r="AS26" i="12"/>
  <c r="AT24" i="12"/>
  <c r="AU24" i="12" s="1"/>
  <c r="I77" i="19"/>
  <c r="AC75" i="19"/>
  <c r="AC77" i="19" l="1"/>
  <c r="I79" i="19"/>
  <c r="G28" i="12"/>
  <c r="E29" i="12"/>
  <c r="C34" i="12"/>
  <c r="D32" i="12"/>
  <c r="F32" i="12" l="1"/>
  <c r="E34" i="12"/>
  <c r="G29" i="12"/>
  <c r="I28" i="12"/>
  <c r="I81" i="19"/>
  <c r="AC79" i="19"/>
  <c r="K28" i="12" l="1"/>
  <c r="I29" i="12"/>
  <c r="H32" i="12"/>
  <c r="G34" i="12"/>
  <c r="I83" i="19"/>
  <c r="AC81" i="19"/>
  <c r="I85" i="19" l="1"/>
  <c r="AC83" i="19"/>
  <c r="M28" i="12"/>
  <c r="K29" i="12"/>
  <c r="J32" i="12"/>
  <c r="I34" i="12"/>
  <c r="L32" i="12" l="1"/>
  <c r="K34" i="12"/>
  <c r="AC85" i="19"/>
  <c r="I87" i="19"/>
  <c r="O28" i="12"/>
  <c r="M29" i="12"/>
  <c r="N32" i="12" l="1"/>
  <c r="M34" i="12"/>
  <c r="Q28" i="12"/>
  <c r="O29" i="12"/>
  <c r="I89" i="19"/>
  <c r="AC87" i="19"/>
  <c r="I91" i="19" l="1"/>
  <c r="AC89" i="19"/>
  <c r="P32" i="12"/>
  <c r="O34" i="12"/>
  <c r="S28" i="12"/>
  <c r="Q29" i="12"/>
  <c r="Q34" i="12" l="1"/>
  <c r="R32" i="12"/>
  <c r="U28" i="12"/>
  <c r="S29" i="12"/>
  <c r="AC91" i="19"/>
  <c r="I93" i="19"/>
  <c r="AC93" i="19" l="1"/>
  <c r="I95" i="19"/>
  <c r="T32" i="12"/>
  <c r="S34" i="12"/>
  <c r="W28" i="12"/>
  <c r="U29" i="12"/>
  <c r="V32" i="12" l="1"/>
  <c r="U34" i="12"/>
  <c r="Y28" i="12"/>
  <c r="W29" i="12"/>
  <c r="I97" i="19"/>
  <c r="AC95" i="19"/>
  <c r="I99" i="19" l="1"/>
  <c r="AC97" i="19"/>
  <c r="X32" i="12"/>
  <c r="W34" i="12"/>
  <c r="Y29" i="12"/>
  <c r="AA28" i="12"/>
  <c r="AA29" i="12" l="1"/>
  <c r="AC28" i="12"/>
  <c r="Y34" i="12"/>
  <c r="Z32" i="12"/>
  <c r="AC99" i="19"/>
  <c r="I101" i="19"/>
  <c r="AC29" i="12" l="1"/>
  <c r="AE28" i="12"/>
  <c r="AC101" i="19"/>
  <c r="I103" i="19"/>
  <c r="AB32" i="12"/>
  <c r="AA34" i="12"/>
  <c r="AC103" i="19" l="1"/>
  <c r="I105" i="19"/>
  <c r="AE29" i="12"/>
  <c r="AG28" i="12"/>
  <c r="AD32" i="12"/>
  <c r="AC34" i="12"/>
  <c r="AG29" i="12" l="1"/>
  <c r="AI28" i="12"/>
  <c r="AE34" i="12"/>
  <c r="AF32" i="12"/>
  <c r="I107" i="19"/>
  <c r="AC105" i="19"/>
  <c r="AI29" i="12" l="1"/>
  <c r="AK28" i="12"/>
  <c r="AC107" i="19"/>
  <c r="I109" i="19"/>
  <c r="AG34" i="12"/>
  <c r="AH32" i="12"/>
  <c r="I111" i="19" l="1"/>
  <c r="AC109" i="19"/>
  <c r="AK29" i="12"/>
  <c r="AM28" i="12"/>
  <c r="AI34" i="12"/>
  <c r="AJ32" i="12"/>
  <c r="AM29" i="12" l="1"/>
  <c r="AO28" i="12"/>
  <c r="AK34" i="12"/>
  <c r="AL32" i="12"/>
  <c r="AC111" i="19"/>
  <c r="I113" i="19"/>
  <c r="AO29" i="12" l="1"/>
  <c r="AQ28" i="12"/>
  <c r="I115" i="19"/>
  <c r="AC113" i="19"/>
  <c r="AN32" i="12"/>
  <c r="AM34" i="12"/>
  <c r="I117" i="19" l="1"/>
  <c r="AC115" i="19"/>
  <c r="AQ29" i="12"/>
  <c r="AS28" i="12"/>
  <c r="AP32" i="12"/>
  <c r="AO34" i="12"/>
  <c r="C36" i="12" l="1"/>
  <c r="AS29" i="12"/>
  <c r="AR32" i="12"/>
  <c r="AQ34" i="12"/>
  <c r="I119" i="19"/>
  <c r="AC117" i="19"/>
  <c r="AC119" i="19" l="1"/>
  <c r="I121" i="19"/>
  <c r="AT32" i="12"/>
  <c r="AU32" i="12" s="1"/>
  <c r="AS34" i="12"/>
  <c r="E36" i="12"/>
  <c r="C37" i="12"/>
  <c r="G36" i="12" l="1"/>
  <c r="E37" i="12"/>
  <c r="D40" i="12"/>
  <c r="C42" i="12"/>
  <c r="AC121" i="19"/>
  <c r="I123" i="19"/>
  <c r="AC123" i="19" l="1"/>
  <c r="I125" i="19"/>
  <c r="F40" i="12"/>
  <c r="E42" i="12"/>
  <c r="G37" i="12"/>
  <c r="I36" i="12"/>
  <c r="I37" i="12" l="1"/>
  <c r="K36" i="12"/>
  <c r="G42" i="12"/>
  <c r="H40" i="12"/>
  <c r="I127" i="19"/>
  <c r="AC125" i="19"/>
  <c r="I129" i="19" l="1"/>
  <c r="AC127" i="19"/>
  <c r="K37" i="12"/>
  <c r="M36" i="12"/>
  <c r="J40" i="12"/>
  <c r="I42" i="12"/>
  <c r="L40" i="12" l="1"/>
  <c r="K42" i="12"/>
  <c r="M37" i="12"/>
  <c r="O36" i="12"/>
  <c r="I131" i="19"/>
  <c r="AC129" i="19"/>
  <c r="O37" i="12" l="1"/>
  <c r="Q36" i="12"/>
  <c r="AC131" i="19"/>
  <c r="I133" i="19"/>
  <c r="N40" i="12"/>
  <c r="M42" i="12"/>
  <c r="I135" i="19" l="1"/>
  <c r="AC133" i="19"/>
  <c r="S36" i="12"/>
  <c r="Q37" i="12"/>
  <c r="O42" i="12"/>
  <c r="P40" i="12"/>
  <c r="Q42" i="12" l="1"/>
  <c r="R40" i="12"/>
  <c r="S37" i="12"/>
  <c r="U36" i="12"/>
  <c r="I137" i="19"/>
  <c r="AC135" i="19"/>
  <c r="I139" i="19" l="1"/>
  <c r="AC137" i="19"/>
  <c r="U37" i="12"/>
  <c r="W36" i="12"/>
  <c r="T40" i="12"/>
  <c r="S42" i="12"/>
  <c r="Y36" i="12" l="1"/>
  <c r="W37" i="12"/>
  <c r="V40" i="12"/>
  <c r="U42" i="12"/>
  <c r="AC139" i="19"/>
  <c r="I141" i="19"/>
  <c r="I143" i="19" l="1"/>
  <c r="AC141" i="19"/>
  <c r="W42" i="12"/>
  <c r="X40" i="12"/>
  <c r="Y37" i="12"/>
  <c r="AA36" i="12"/>
  <c r="AC36" i="12" l="1"/>
  <c r="AA37" i="12"/>
  <c r="Y42" i="12"/>
  <c r="Z40" i="12"/>
  <c r="AC143" i="19"/>
  <c r="I145" i="19"/>
  <c r="I147" i="19" l="1"/>
  <c r="AC145" i="19"/>
  <c r="AA42" i="12"/>
  <c r="AB40" i="12"/>
  <c r="AC37" i="12"/>
  <c r="AE36" i="12"/>
  <c r="AE37" i="12" l="1"/>
  <c r="AG36" i="12"/>
  <c r="AD40" i="12"/>
  <c r="AC42" i="12"/>
  <c r="I149" i="19"/>
  <c r="AC147" i="19"/>
  <c r="I151" i="19" l="1"/>
  <c r="AC149" i="19"/>
  <c r="AG37" i="12"/>
  <c r="AI36" i="12"/>
  <c r="AF40" i="12"/>
  <c r="AE42" i="12"/>
  <c r="AI37" i="12" l="1"/>
  <c r="AK36" i="12"/>
  <c r="AG42" i="12"/>
  <c r="AH40" i="12"/>
  <c r="I153" i="19"/>
  <c r="AC151" i="19"/>
  <c r="AC153" i="19" l="1"/>
  <c r="I155" i="19"/>
  <c r="AM36" i="12"/>
  <c r="AK37" i="12"/>
  <c r="AI42" i="12"/>
  <c r="AJ40" i="12"/>
  <c r="AL40" i="12" l="1"/>
  <c r="AK42" i="12"/>
  <c r="AM37" i="12"/>
  <c r="AO36" i="12"/>
  <c r="AC155" i="19"/>
  <c r="I157" i="19"/>
  <c r="AQ36" i="12" l="1"/>
  <c r="AO37" i="12"/>
  <c r="I159" i="19"/>
  <c r="AC157" i="19"/>
  <c r="AM42" i="12"/>
  <c r="AN40" i="12"/>
  <c r="I161" i="19" l="1"/>
  <c r="AC159" i="19"/>
  <c r="AP40" i="12"/>
  <c r="AO42" i="12"/>
  <c r="AQ37" i="12"/>
  <c r="AS36" i="12"/>
  <c r="AS37" i="12" l="1"/>
  <c r="C44" i="12"/>
  <c r="AQ42" i="12"/>
  <c r="AR40" i="12"/>
  <c r="AC161" i="19"/>
  <c r="I163" i="19"/>
  <c r="E44" i="12" l="1"/>
  <c r="C45" i="12"/>
  <c r="I165" i="19"/>
  <c r="AC163" i="19"/>
  <c r="AT40" i="12"/>
  <c r="AU40" i="12" s="1"/>
  <c r="AS42" i="12"/>
  <c r="I167" i="19" l="1"/>
  <c r="AC165" i="19"/>
  <c r="D48" i="12"/>
  <c r="C50" i="12"/>
  <c r="G44" i="12"/>
  <c r="E45" i="12"/>
  <c r="G45" i="12" l="1"/>
  <c r="I44" i="12"/>
  <c r="F48" i="12"/>
  <c r="E50" i="12"/>
  <c r="I169" i="19"/>
  <c r="AC167" i="19"/>
  <c r="AC169" i="19" l="1"/>
  <c r="I171" i="19"/>
  <c r="K44" i="12"/>
  <c r="I45" i="12"/>
  <c r="G50" i="12"/>
  <c r="H48" i="12"/>
  <c r="I50" i="12" l="1"/>
  <c r="J48" i="12"/>
  <c r="M44" i="12"/>
  <c r="K45" i="12"/>
  <c r="AC171" i="19"/>
  <c r="I173" i="19"/>
  <c r="AC173" i="19" l="1"/>
  <c r="I175" i="19"/>
  <c r="K50" i="12"/>
  <c r="L48" i="12"/>
  <c r="M45" i="12"/>
  <c r="O44" i="12"/>
  <c r="N48" i="12" l="1"/>
  <c r="M50" i="12"/>
  <c r="O45" i="12"/>
  <c r="Q44" i="12"/>
  <c r="I177" i="19"/>
  <c r="AC175" i="19"/>
  <c r="S44" i="12" l="1"/>
  <c r="Q45" i="12"/>
  <c r="AC177" i="19"/>
  <c r="I179" i="19"/>
  <c r="O50" i="12"/>
  <c r="P48" i="12"/>
  <c r="I181" i="19" l="1"/>
  <c r="AC179" i="19"/>
  <c r="Q50" i="12"/>
  <c r="R48" i="12"/>
  <c r="S45" i="12"/>
  <c r="U44" i="12"/>
  <c r="U45" i="12" l="1"/>
  <c r="W44" i="12"/>
  <c r="S50" i="12"/>
  <c r="T48" i="12"/>
  <c r="AC181" i="19"/>
  <c r="I183" i="19"/>
  <c r="W45" i="12" l="1"/>
  <c r="Y44" i="12"/>
  <c r="I185" i="19"/>
  <c r="AC183" i="19"/>
  <c r="V48" i="12"/>
  <c r="U50" i="12"/>
  <c r="I187" i="19" l="1"/>
  <c r="AC185" i="19"/>
  <c r="AA44" i="12"/>
  <c r="Y45" i="12"/>
  <c r="X48" i="12"/>
  <c r="W50" i="12"/>
  <c r="Z48" i="12" l="1"/>
  <c r="Y50" i="12"/>
  <c r="AC44" i="12"/>
  <c r="AA45" i="12"/>
  <c r="I189" i="19"/>
  <c r="AC187" i="19"/>
  <c r="AC189" i="19" l="1"/>
  <c r="I191" i="19"/>
  <c r="AA50" i="12"/>
  <c r="AB48" i="12"/>
  <c r="AE44" i="12"/>
  <c r="AC45" i="12"/>
  <c r="AD48" i="12" l="1"/>
  <c r="AC50" i="12"/>
  <c r="AG44" i="12"/>
  <c r="AE45" i="12"/>
  <c r="AC191" i="19"/>
  <c r="I193" i="19"/>
  <c r="AC193" i="19" l="1"/>
  <c r="I195" i="19"/>
  <c r="AF48" i="12"/>
  <c r="AE50" i="12"/>
  <c r="AI44" i="12"/>
  <c r="AG45" i="12"/>
  <c r="AG50" i="12" l="1"/>
  <c r="AH48" i="12"/>
  <c r="AK44" i="12"/>
  <c r="AI45" i="12"/>
  <c r="I197" i="19"/>
  <c r="AC195" i="19"/>
  <c r="AC197" i="19" l="1"/>
  <c r="I199" i="19"/>
  <c r="AJ48" i="12"/>
  <c r="AI50" i="12"/>
  <c r="AM44" i="12"/>
  <c r="AK45" i="12"/>
  <c r="AL48" i="12" l="1"/>
  <c r="AK50" i="12"/>
  <c r="AM45" i="12"/>
  <c r="AO44" i="12"/>
  <c r="AC199" i="19"/>
  <c r="I201" i="19"/>
  <c r="AO45" i="12" l="1"/>
  <c r="AQ44" i="12"/>
  <c r="AS44" i="12" s="1"/>
  <c r="AC201" i="19"/>
  <c r="I203" i="19"/>
  <c r="AM50" i="12"/>
  <c r="AN48" i="12"/>
  <c r="I205" i="19" l="1"/>
  <c r="AC203" i="19"/>
  <c r="AS45" i="12"/>
  <c r="C54" i="12"/>
  <c r="AO50" i="12"/>
  <c r="AP48" i="12"/>
  <c r="E54" i="12" l="1"/>
  <c r="C55" i="12"/>
  <c r="AT48" i="12"/>
  <c r="AU48" i="12" s="1"/>
  <c r="AS50" i="12"/>
  <c r="AC205" i="19"/>
  <c r="I207" i="19"/>
  <c r="I209" i="19" l="1"/>
  <c r="AC207" i="19"/>
  <c r="D58" i="12"/>
  <c r="C60" i="12"/>
  <c r="E55" i="12"/>
  <c r="G54" i="12"/>
  <c r="E60" i="12" l="1"/>
  <c r="F58" i="12"/>
  <c r="I54" i="12"/>
  <c r="G55" i="12"/>
  <c r="I211" i="19"/>
  <c r="AC209" i="19"/>
  <c r="I213" i="19" l="1"/>
  <c r="AC211" i="19"/>
  <c r="G60" i="12"/>
  <c r="H58" i="12"/>
  <c r="K54" i="12"/>
  <c r="I55" i="12"/>
  <c r="I60" i="12" l="1"/>
  <c r="J58" i="12"/>
  <c r="K55" i="12"/>
  <c r="M54" i="12"/>
  <c r="AC213" i="19"/>
  <c r="I215" i="19"/>
  <c r="M55" i="12" l="1"/>
  <c r="O54" i="12"/>
  <c r="I217" i="19"/>
  <c r="AC215" i="19"/>
  <c r="L58" i="12"/>
  <c r="K60" i="12"/>
  <c r="N58" i="12" l="1"/>
  <c r="M60" i="12"/>
  <c r="AC217" i="19"/>
  <c r="I219" i="19"/>
  <c r="O55" i="12"/>
  <c r="Q54" i="12"/>
  <c r="S54" i="12" l="1"/>
  <c r="Q55" i="12"/>
  <c r="O60" i="12"/>
  <c r="P58" i="12"/>
  <c r="I221" i="19"/>
  <c r="AC219" i="19"/>
  <c r="I223" i="19" l="1"/>
  <c r="AC221" i="19"/>
  <c r="R58" i="12"/>
  <c r="Q60" i="12"/>
  <c r="U54" i="12"/>
  <c r="S55" i="12"/>
  <c r="T58" i="12" l="1"/>
  <c r="S60" i="12"/>
  <c r="W54" i="12"/>
  <c r="U55" i="12"/>
  <c r="AC223" i="19"/>
  <c r="I225" i="19"/>
  <c r="I227" i="19" l="1"/>
  <c r="AC225" i="19"/>
  <c r="U60" i="12"/>
  <c r="V58" i="12"/>
  <c r="W55" i="12"/>
  <c r="Y54" i="12"/>
  <c r="Y55" i="12" l="1"/>
  <c r="AA54" i="12"/>
  <c r="W60" i="12"/>
  <c r="X58" i="12"/>
  <c r="I229" i="19"/>
  <c r="AC227" i="19"/>
  <c r="I231" i="19" l="1"/>
  <c r="AC229" i="19"/>
  <c r="AA55" i="12"/>
  <c r="AC54" i="12"/>
  <c r="Z58" i="12"/>
  <c r="Y60" i="12"/>
  <c r="AC55" i="12" l="1"/>
  <c r="AE54" i="12"/>
  <c r="AB58" i="12"/>
  <c r="AA60" i="12"/>
  <c r="AC231" i="19"/>
  <c r="I233" i="19"/>
  <c r="I235" i="19" l="1"/>
  <c r="AC233" i="19"/>
  <c r="AE55" i="12"/>
  <c r="AG54" i="12"/>
  <c r="AD58" i="12"/>
  <c r="AC60" i="12"/>
  <c r="AI54" i="12" l="1"/>
  <c r="AG55" i="12"/>
  <c r="AF58" i="12"/>
  <c r="AE60" i="12"/>
  <c r="AC235" i="19"/>
  <c r="I237" i="19"/>
  <c r="AC237" i="19" l="1"/>
  <c r="I239" i="19"/>
  <c r="AH58" i="12"/>
  <c r="AG60" i="12"/>
  <c r="AK54" i="12"/>
  <c r="AI55" i="12"/>
  <c r="AJ58" i="12" l="1"/>
  <c r="AI60" i="12"/>
  <c r="AK55" i="12"/>
  <c r="AM54" i="12"/>
  <c r="AC239" i="19"/>
  <c r="I241" i="19"/>
  <c r="AO54" i="12" l="1"/>
  <c r="AM55" i="12"/>
  <c r="I243" i="19"/>
  <c r="AC241" i="19"/>
  <c r="AL58" i="12"/>
  <c r="AK60" i="12"/>
  <c r="AC243" i="19" l="1"/>
  <c r="I245" i="19"/>
  <c r="AM60" i="12"/>
  <c r="AN58" i="12"/>
  <c r="AQ54" i="12"/>
  <c r="AO55" i="12"/>
  <c r="AO60" i="12" l="1"/>
  <c r="AP58" i="12"/>
  <c r="AQ55" i="12"/>
  <c r="AS54" i="12"/>
  <c r="I247" i="19"/>
  <c r="AC245" i="19"/>
  <c r="I249" i="19" l="1"/>
  <c r="AC247" i="19"/>
  <c r="C64" i="12"/>
  <c r="AS55" i="12"/>
  <c r="AQ60" i="12"/>
  <c r="AR58" i="12"/>
  <c r="AT58" i="12" l="1"/>
  <c r="AU58" i="12" s="1"/>
  <c r="AS60" i="12"/>
  <c r="C65" i="12"/>
  <c r="E64" i="12"/>
  <c r="I251" i="19"/>
  <c r="AC249" i="19"/>
  <c r="I253" i="19" l="1"/>
  <c r="AC251" i="19"/>
  <c r="E65" i="12"/>
  <c r="G64" i="12"/>
  <c r="C70" i="12"/>
  <c r="D68" i="12"/>
  <c r="G65" i="12" l="1"/>
  <c r="I64" i="12"/>
  <c r="E70" i="12"/>
  <c r="F68" i="12"/>
  <c r="I255" i="19"/>
  <c r="AC253" i="19"/>
  <c r="I257" i="19" l="1"/>
  <c r="AC255" i="19"/>
  <c r="I65" i="12"/>
  <c r="K64" i="12"/>
  <c r="H68" i="12"/>
  <c r="G70" i="12"/>
  <c r="I70" i="12" l="1"/>
  <c r="J68" i="12"/>
  <c r="K65" i="12"/>
  <c r="M64" i="12"/>
  <c r="AC257" i="19"/>
  <c r="I259" i="19"/>
  <c r="I261" i="19" l="1"/>
  <c r="AC259" i="19"/>
  <c r="M65" i="12"/>
  <c r="O64" i="12"/>
  <c r="L68" i="12"/>
  <c r="K70" i="12"/>
  <c r="Q64" i="12" l="1"/>
  <c r="O65" i="12"/>
  <c r="N68" i="12"/>
  <c r="M70" i="12"/>
  <c r="I263" i="19"/>
  <c r="AC261" i="19"/>
  <c r="I265" i="19" l="1"/>
  <c r="AC263" i="19"/>
  <c r="P68" i="12"/>
  <c r="O70" i="12"/>
  <c r="S64" i="12"/>
  <c r="Q65" i="12"/>
  <c r="R68" i="12" l="1"/>
  <c r="Q70" i="12"/>
  <c r="S65" i="12"/>
  <c r="U64" i="12"/>
  <c r="AC265" i="19"/>
  <c r="I267" i="19"/>
  <c r="W64" i="12" l="1"/>
  <c r="U65" i="12"/>
  <c r="AC267" i="19"/>
  <c r="I269" i="19"/>
  <c r="T68" i="12"/>
  <c r="S70" i="12"/>
  <c r="AC269" i="19" l="1"/>
  <c r="I271" i="19"/>
  <c r="U70" i="12"/>
  <c r="V68" i="12"/>
  <c r="Y64" i="12"/>
  <c r="W65" i="12"/>
  <c r="Y65" i="12" l="1"/>
  <c r="AA64" i="12"/>
  <c r="W70" i="12"/>
  <c r="X68" i="12"/>
  <c r="I273" i="19"/>
  <c r="AC271" i="19"/>
  <c r="AC273" i="19" l="1"/>
  <c r="I275" i="19"/>
  <c r="AC64" i="12"/>
  <c r="AA65" i="12"/>
  <c r="Y70" i="12"/>
  <c r="Z68" i="12"/>
  <c r="AB68" i="12" l="1"/>
  <c r="AA70" i="12"/>
  <c r="AC65" i="12"/>
  <c r="AE64" i="12"/>
  <c r="AC275" i="19"/>
  <c r="I277" i="19"/>
  <c r="AC277" i="19" l="1"/>
  <c r="I279" i="19"/>
  <c r="AG64" i="12"/>
  <c r="AE65" i="12"/>
  <c r="AC70" i="12"/>
  <c r="AD68" i="12"/>
  <c r="AF68" i="12" l="1"/>
  <c r="AE70" i="12"/>
  <c r="AI64" i="12"/>
  <c r="AG65" i="12"/>
  <c r="I281" i="19"/>
  <c r="AC279" i="19"/>
  <c r="I283" i="19" l="1"/>
  <c r="AC281" i="19"/>
  <c r="AG70" i="12"/>
  <c r="AH68" i="12"/>
  <c r="AK64" i="12"/>
  <c r="AI65" i="12"/>
  <c r="AJ68" i="12" l="1"/>
  <c r="AI70" i="12"/>
  <c r="AK65" i="12"/>
  <c r="AM64" i="12"/>
  <c r="I285" i="19"/>
  <c r="AC283" i="19"/>
  <c r="AO64" i="12" l="1"/>
  <c r="AM65" i="12"/>
  <c r="AC285" i="19"/>
  <c r="I287" i="19"/>
  <c r="AL68" i="12"/>
  <c r="AK70" i="12"/>
  <c r="I289" i="19" l="1"/>
  <c r="AC287" i="19"/>
  <c r="AM70" i="12"/>
  <c r="AN68" i="12"/>
  <c r="AQ64" i="12"/>
  <c r="AO65" i="12"/>
  <c r="AO70" i="12" l="1"/>
  <c r="AP68" i="12"/>
  <c r="AQ65" i="12"/>
  <c r="AS64" i="12"/>
  <c r="I291" i="19"/>
  <c r="AC289" i="19"/>
  <c r="AS65" i="12" l="1"/>
  <c r="C73" i="12"/>
  <c r="I293" i="19"/>
  <c r="AC291" i="19"/>
  <c r="AQ70" i="12"/>
  <c r="AR68" i="12"/>
  <c r="AC293" i="19" l="1"/>
  <c r="I295" i="19"/>
  <c r="E73" i="12"/>
  <c r="C74" i="12"/>
  <c r="AS70" i="12"/>
  <c r="AT68" i="12"/>
  <c r="AU68" i="12" s="1"/>
  <c r="D77" i="12" l="1"/>
  <c r="C79" i="12"/>
  <c r="G73" i="12"/>
  <c r="E74" i="12"/>
  <c r="I297" i="19"/>
  <c r="AC295" i="19"/>
  <c r="I299" i="19" l="1"/>
  <c r="AC297" i="19"/>
  <c r="F77" i="12"/>
  <c r="E79" i="12"/>
  <c r="I73" i="12"/>
  <c r="G74" i="12"/>
  <c r="H77" i="12" l="1"/>
  <c r="G79" i="12"/>
  <c r="K73" i="12"/>
  <c r="I74" i="12"/>
  <c r="AC299" i="19"/>
  <c r="I301" i="19"/>
  <c r="I303" i="19" l="1"/>
  <c r="AC301" i="19"/>
  <c r="J77" i="12"/>
  <c r="I79" i="12"/>
  <c r="M73" i="12"/>
  <c r="K74" i="12"/>
  <c r="K79" i="12" l="1"/>
  <c r="L77" i="12"/>
  <c r="O73" i="12"/>
  <c r="M74" i="12"/>
  <c r="AC303" i="19"/>
  <c r="I305" i="19"/>
  <c r="AC305" i="19" l="1"/>
  <c r="I307" i="19"/>
  <c r="M79" i="12"/>
  <c r="N77" i="12"/>
  <c r="Q73" i="12"/>
  <c r="O74" i="12"/>
  <c r="S73" i="12" l="1"/>
  <c r="Q74" i="12"/>
  <c r="O79" i="12"/>
  <c r="P77" i="12"/>
  <c r="AC307" i="19"/>
  <c r="I309" i="19"/>
  <c r="I311" i="19" l="1"/>
  <c r="AC309" i="19"/>
  <c r="R77" i="12"/>
  <c r="Q79" i="12"/>
  <c r="S74" i="12"/>
  <c r="U73" i="12"/>
  <c r="W73" i="12" l="1"/>
  <c r="U74" i="12"/>
  <c r="S79" i="12"/>
  <c r="T77" i="12"/>
  <c r="I313" i="19"/>
  <c r="AC311" i="19"/>
  <c r="I315" i="19" l="1"/>
  <c r="AC313" i="19"/>
  <c r="V77" i="12"/>
  <c r="U79" i="12"/>
  <c r="Y73" i="12"/>
  <c r="W74" i="12"/>
  <c r="W79" i="12" l="1"/>
  <c r="X77" i="12"/>
  <c r="AA73" i="12"/>
  <c r="Y74" i="12"/>
  <c r="I317" i="19"/>
  <c r="AC315" i="19"/>
  <c r="I319" i="19" l="1"/>
  <c r="AC317" i="19"/>
  <c r="Z77" i="12"/>
  <c r="Y79" i="12"/>
  <c r="AC73" i="12"/>
  <c r="AA74" i="12"/>
  <c r="AB77" i="12" l="1"/>
  <c r="AA79" i="12"/>
  <c r="AE73" i="12"/>
  <c r="AC74" i="12"/>
  <c r="I321" i="19"/>
  <c r="AC319" i="19"/>
  <c r="AC321" i="19" l="1"/>
  <c r="I323" i="19"/>
  <c r="AC79" i="12"/>
  <c r="AD77" i="12"/>
  <c r="AG73" i="12"/>
  <c r="AE74" i="12"/>
  <c r="AG74" i="12" l="1"/>
  <c r="AI73" i="12"/>
  <c r="AE79" i="12"/>
  <c r="AF77" i="12"/>
  <c r="I325" i="19"/>
  <c r="AC323" i="19"/>
  <c r="AI74" i="12" l="1"/>
  <c r="AK73" i="12"/>
  <c r="AC325" i="19"/>
  <c r="I327" i="19"/>
  <c r="AG79" i="12"/>
  <c r="AH77" i="12"/>
  <c r="I329" i="19" l="1"/>
  <c r="AC327" i="19"/>
  <c r="AM73" i="12"/>
  <c r="AK74" i="12"/>
  <c r="AI79" i="12"/>
  <c r="AJ77" i="12"/>
  <c r="AL77" i="12" l="1"/>
  <c r="AK79" i="12"/>
  <c r="AO73" i="12"/>
  <c r="AM74" i="12"/>
  <c r="AC329" i="19"/>
  <c r="I331" i="19"/>
  <c r="I333" i="19" l="1"/>
  <c r="AC331" i="19"/>
  <c r="AN77" i="12"/>
  <c r="AM79" i="12"/>
  <c r="AO74" i="12"/>
  <c r="AQ73" i="12"/>
  <c r="AS73" i="12" l="1"/>
  <c r="AQ74" i="12"/>
  <c r="AP77" i="12"/>
  <c r="AO79" i="12"/>
  <c r="I335" i="19"/>
  <c r="AC333" i="19"/>
  <c r="I337" i="19" l="1"/>
  <c r="AC335" i="19"/>
  <c r="AQ79" i="12"/>
  <c r="AR77" i="12"/>
  <c r="AS74" i="12"/>
  <c r="C82" i="12"/>
  <c r="E82" i="12" l="1"/>
  <c r="C83" i="12"/>
  <c r="AS79" i="12"/>
  <c r="AT77" i="12"/>
  <c r="AU77" i="12" s="1"/>
  <c r="AC337" i="19"/>
  <c r="I339" i="19"/>
  <c r="I341" i="19" l="1"/>
  <c r="AC339" i="19"/>
  <c r="C88" i="12"/>
  <c r="D86" i="12"/>
  <c r="G82" i="12"/>
  <c r="E83" i="12"/>
  <c r="E88" i="12" l="1"/>
  <c r="F86" i="12"/>
  <c r="I82" i="12"/>
  <c r="G83" i="12"/>
  <c r="I343" i="19"/>
  <c r="AC341" i="19"/>
  <c r="I345" i="19" l="1"/>
  <c r="AC343" i="19"/>
  <c r="I83" i="12"/>
  <c r="K82" i="12"/>
  <c r="H86" i="12"/>
  <c r="G88" i="12"/>
  <c r="J86" i="12" l="1"/>
  <c r="I88" i="12"/>
  <c r="M82" i="12"/>
  <c r="K83" i="12"/>
  <c r="I347" i="19"/>
  <c r="AC345" i="19"/>
  <c r="L86" i="12" l="1"/>
  <c r="K88" i="12"/>
  <c r="I349" i="19"/>
  <c r="AC347" i="19"/>
  <c r="O82" i="12"/>
  <c r="M83" i="12"/>
  <c r="Q82" i="12" l="1"/>
  <c r="O83" i="12"/>
  <c r="AC349" i="19"/>
  <c r="I351" i="19"/>
  <c r="M88" i="12"/>
  <c r="N86" i="12"/>
  <c r="I353" i="19" l="1"/>
  <c r="AC351" i="19"/>
  <c r="P86" i="12"/>
  <c r="O88" i="12"/>
  <c r="S82" i="12"/>
  <c r="Q83" i="12"/>
  <c r="U82" i="12" l="1"/>
  <c r="S83" i="12"/>
  <c r="R86" i="12"/>
  <c r="Q88" i="12"/>
  <c r="I355" i="19"/>
  <c r="AC353" i="19"/>
  <c r="I357" i="19" l="1"/>
  <c r="AC355" i="19"/>
  <c r="T86" i="12"/>
  <c r="S88" i="12"/>
  <c r="W82" i="12"/>
  <c r="U83" i="12"/>
  <c r="V86" i="12" l="1"/>
  <c r="U88" i="12"/>
  <c r="W83" i="12"/>
  <c r="Y82" i="12"/>
  <c r="AC357" i="19"/>
  <c r="I359" i="19"/>
  <c r="AA82" i="12" l="1"/>
  <c r="Y83" i="12"/>
  <c r="I361" i="19"/>
  <c r="AC359" i="19"/>
  <c r="X86" i="12"/>
  <c r="W88" i="12"/>
  <c r="I363" i="19" l="1"/>
  <c r="AC361" i="19"/>
  <c r="Y88" i="12"/>
  <c r="Z86" i="12"/>
  <c r="AA83" i="12"/>
  <c r="AC82" i="12"/>
  <c r="AA88" i="12" l="1"/>
  <c r="AB86" i="12"/>
  <c r="AC83" i="12"/>
  <c r="AE82" i="12"/>
  <c r="I365" i="19"/>
  <c r="AC363" i="19"/>
  <c r="AG82" i="12" l="1"/>
  <c r="AE83" i="12"/>
  <c r="AC365" i="19"/>
  <c r="I367" i="19"/>
  <c r="AD86" i="12"/>
  <c r="AC88" i="12"/>
  <c r="AC367" i="19" l="1"/>
  <c r="I369" i="19"/>
  <c r="AF86" i="12"/>
  <c r="AE88" i="12"/>
  <c r="AG83" i="12"/>
  <c r="AI82" i="12"/>
  <c r="AI83" i="12" l="1"/>
  <c r="AK82" i="12"/>
  <c r="AG88" i="12"/>
  <c r="AH86" i="12"/>
  <c r="AC369" i="19"/>
  <c r="I371" i="19"/>
  <c r="I373" i="19" l="1"/>
  <c r="AC371" i="19"/>
  <c r="AK83" i="12"/>
  <c r="AM82" i="12"/>
  <c r="AJ86" i="12"/>
  <c r="AI88" i="12"/>
  <c r="AO82" i="12" l="1"/>
  <c r="AM83" i="12"/>
  <c r="AL86" i="12"/>
  <c r="AK88" i="12"/>
  <c r="I375" i="19"/>
  <c r="AC373" i="19"/>
  <c r="AC375" i="19" l="1"/>
  <c r="I377" i="19"/>
  <c r="AM88" i="12"/>
  <c r="AN86" i="12"/>
  <c r="AQ82" i="12"/>
  <c r="AO83" i="12"/>
  <c r="AO88" i="12" l="1"/>
  <c r="AP86" i="12"/>
  <c r="AS82" i="12"/>
  <c r="AQ83" i="12"/>
  <c r="AC377" i="19"/>
  <c r="I379" i="19"/>
  <c r="I381" i="19" l="1"/>
  <c r="AC379" i="19"/>
  <c r="AQ88" i="12"/>
  <c r="AR86" i="12"/>
  <c r="AS83" i="12"/>
  <c r="C90" i="12"/>
  <c r="E90" i="12" l="1"/>
  <c r="C91" i="12"/>
  <c r="AT86" i="12"/>
  <c r="AU86" i="12" s="1"/>
  <c r="AS88" i="12"/>
  <c r="I383" i="19"/>
  <c r="AC381" i="19"/>
  <c r="AC383" i="19" l="1"/>
  <c r="I385" i="19"/>
  <c r="D94" i="12"/>
  <c r="C96" i="12"/>
  <c r="E91" i="12"/>
  <c r="G90" i="12"/>
  <c r="E96" i="12" l="1"/>
  <c r="F94" i="12"/>
  <c r="I90" i="12"/>
  <c r="G91" i="12"/>
  <c r="AC385" i="19"/>
  <c r="I387" i="19"/>
  <c r="I389" i="19" l="1"/>
  <c r="AC387" i="19"/>
  <c r="H94" i="12"/>
  <c r="G96" i="12"/>
  <c r="K90" i="12"/>
  <c r="I91" i="12"/>
  <c r="M90" i="12" l="1"/>
  <c r="K91" i="12"/>
  <c r="J94" i="12"/>
  <c r="I96" i="12"/>
  <c r="I391" i="19"/>
  <c r="AC389" i="19"/>
  <c r="I393" i="19" l="1"/>
  <c r="AC391" i="19"/>
  <c r="L94" i="12"/>
  <c r="K96" i="12"/>
  <c r="O90" i="12"/>
  <c r="M91" i="12"/>
  <c r="O91" i="12" l="1"/>
  <c r="Q90" i="12"/>
  <c r="N94" i="12"/>
  <c r="M96" i="12"/>
  <c r="I395" i="19"/>
  <c r="AC393" i="19"/>
  <c r="Q91" i="12" l="1"/>
  <c r="S90" i="12"/>
  <c r="AC395" i="19"/>
  <c r="I397" i="19"/>
  <c r="O96" i="12"/>
  <c r="P94" i="12"/>
  <c r="I399" i="19" l="1"/>
  <c r="AC397" i="19"/>
  <c r="S91" i="12"/>
  <c r="U90" i="12"/>
  <c r="Q96" i="12"/>
  <c r="R94" i="12"/>
  <c r="U91" i="12" l="1"/>
  <c r="W90" i="12"/>
  <c r="S96" i="12"/>
  <c r="T94" i="12"/>
  <c r="I401" i="19"/>
  <c r="AC399" i="19"/>
  <c r="W91" i="12" l="1"/>
  <c r="Y90" i="12"/>
  <c r="I403" i="19"/>
  <c r="AC401" i="19"/>
  <c r="V94" i="12"/>
  <c r="U96" i="12"/>
  <c r="AC403" i="19" l="1"/>
  <c r="I405" i="19"/>
  <c r="Y91" i="12"/>
  <c r="AA90" i="12"/>
  <c r="X94" i="12"/>
  <c r="W96" i="12"/>
  <c r="AC90" i="12" l="1"/>
  <c r="AA91" i="12"/>
  <c r="Z94" i="12"/>
  <c r="Y96" i="12"/>
  <c r="I407" i="19"/>
  <c r="AC405" i="19"/>
  <c r="AC407" i="19" l="1"/>
  <c r="I409" i="19"/>
  <c r="AB94" i="12"/>
  <c r="AA96" i="12"/>
  <c r="AC91" i="12"/>
  <c r="AE90" i="12"/>
  <c r="AG90" i="12" l="1"/>
  <c r="AE91" i="12"/>
  <c r="AD94" i="12"/>
  <c r="AC96" i="12"/>
  <c r="I411" i="19"/>
  <c r="AC409" i="19"/>
  <c r="AC411" i="19" l="1"/>
  <c r="I413" i="19"/>
  <c r="AE96" i="12"/>
  <c r="AF94" i="12"/>
  <c r="AG91" i="12"/>
  <c r="AI90" i="12"/>
  <c r="AK90" i="12" l="1"/>
  <c r="AI91" i="12"/>
  <c r="AH94" i="12"/>
  <c r="AG96" i="12"/>
  <c r="AC413" i="19"/>
  <c r="I415" i="19"/>
  <c r="AC415" i="19" l="1"/>
  <c r="I417" i="19"/>
  <c r="AI96" i="12"/>
  <c r="AJ94" i="12"/>
  <c r="AM90" i="12"/>
  <c r="AK91" i="12"/>
  <c r="AK96" i="12" l="1"/>
  <c r="AL94" i="12"/>
  <c r="AO90" i="12"/>
  <c r="AM91" i="12"/>
  <c r="I419" i="19"/>
  <c r="AC417" i="19"/>
  <c r="AC419" i="19" l="1"/>
  <c r="I421" i="19"/>
  <c r="AM96" i="12"/>
  <c r="AN94" i="12"/>
  <c r="AQ90" i="12"/>
  <c r="AO91" i="12"/>
  <c r="AP94" i="12" l="1"/>
  <c r="AO96" i="12"/>
  <c r="AQ91" i="12"/>
  <c r="AS90" i="12"/>
  <c r="AC421" i="19"/>
  <c r="I423" i="19"/>
  <c r="AC423" i="19" l="1"/>
  <c r="I425" i="19"/>
  <c r="AS91" i="12"/>
  <c r="C99" i="12"/>
  <c r="AQ96" i="12"/>
  <c r="AR94" i="12"/>
  <c r="E99" i="12" l="1"/>
  <c r="C100" i="12"/>
  <c r="AT94" i="12"/>
  <c r="AU94" i="12" s="1"/>
  <c r="AS96" i="12"/>
  <c r="I427" i="19"/>
  <c r="AC425" i="19"/>
  <c r="I429" i="19" l="1"/>
  <c r="AC427" i="19"/>
  <c r="D103" i="12"/>
  <c r="C105" i="12"/>
  <c r="E100" i="12"/>
  <c r="G99" i="12"/>
  <c r="E105" i="12" l="1"/>
  <c r="F103" i="12"/>
  <c r="G100" i="12"/>
  <c r="I99" i="12"/>
  <c r="I431" i="19"/>
  <c r="AC429" i="19"/>
  <c r="AC431" i="19" l="1"/>
  <c r="I433" i="19"/>
  <c r="I100" i="12"/>
  <c r="K99" i="12"/>
  <c r="G105" i="12"/>
  <c r="H103" i="12"/>
  <c r="K100" i="12" l="1"/>
  <c r="M99" i="12"/>
  <c r="I435" i="19"/>
  <c r="AC433" i="19"/>
  <c r="I105" i="12"/>
  <c r="J103" i="12"/>
  <c r="L103" i="12" l="1"/>
  <c r="K105" i="12"/>
  <c r="I437" i="19"/>
  <c r="AC435" i="19"/>
  <c r="M100" i="12"/>
  <c r="O99" i="12"/>
  <c r="O100" i="12" l="1"/>
  <c r="Q99" i="12"/>
  <c r="N103" i="12"/>
  <c r="M105" i="12"/>
  <c r="I439" i="19"/>
  <c r="AC437" i="19"/>
  <c r="AC439" i="19" l="1"/>
  <c r="I441" i="19"/>
  <c r="S99" i="12"/>
  <c r="Q100" i="12"/>
  <c r="P103" i="12"/>
  <c r="O105" i="12"/>
  <c r="Q105" i="12" l="1"/>
  <c r="R103" i="12"/>
  <c r="U99" i="12"/>
  <c r="S100" i="12"/>
  <c r="I443" i="19"/>
  <c r="AC441" i="19"/>
  <c r="I445" i="19" l="1"/>
  <c r="AC443" i="19"/>
  <c r="T103" i="12"/>
  <c r="S105" i="12"/>
  <c r="W99" i="12"/>
  <c r="U100" i="12"/>
  <c r="V103" i="12" l="1"/>
  <c r="U105" i="12"/>
  <c r="Y99" i="12"/>
  <c r="W100" i="12"/>
  <c r="I447" i="19"/>
  <c r="AC445" i="19"/>
  <c r="AC447" i="19" l="1"/>
  <c r="I449" i="19"/>
  <c r="X103" i="12"/>
  <c r="W105" i="12"/>
  <c r="AA99" i="12"/>
  <c r="Y100" i="12"/>
  <c r="Z103" i="12" l="1"/>
  <c r="Y105" i="12"/>
  <c r="AA100" i="12"/>
  <c r="AC99" i="12"/>
  <c r="I451" i="19"/>
  <c r="AC449" i="19"/>
  <c r="AE99" i="12" l="1"/>
  <c r="AC100" i="12"/>
  <c r="AC451" i="19"/>
  <c r="I453" i="19"/>
  <c r="AA105" i="12"/>
  <c r="AB103" i="12"/>
  <c r="I455" i="19" l="1"/>
  <c r="AC453" i="19"/>
  <c r="AC105" i="12"/>
  <c r="AD103" i="12"/>
  <c r="AG99" i="12"/>
  <c r="AE100" i="12"/>
  <c r="AE105" i="12" l="1"/>
  <c r="AF103" i="12"/>
  <c r="AG100" i="12"/>
  <c r="AI99" i="12"/>
  <c r="I457" i="19"/>
  <c r="AC455" i="19"/>
  <c r="AK99" i="12" l="1"/>
  <c r="AI100" i="12"/>
  <c r="I459" i="19"/>
  <c r="AC457" i="19"/>
  <c r="AG105" i="12"/>
  <c r="AH103" i="12"/>
  <c r="AC459" i="19" l="1"/>
  <c r="I461" i="19"/>
  <c r="AI105" i="12"/>
  <c r="AJ103" i="12"/>
  <c r="AM99" i="12"/>
  <c r="AK100" i="12"/>
  <c r="AK105" i="12" l="1"/>
  <c r="AL103" i="12"/>
  <c r="AO99" i="12"/>
  <c r="AM100" i="12"/>
  <c r="I463" i="19"/>
  <c r="AC461" i="19"/>
  <c r="AC463" i="19" l="1"/>
  <c r="I465" i="19"/>
  <c r="AM105" i="12"/>
  <c r="AN103" i="12"/>
  <c r="AQ99" i="12"/>
  <c r="AO100" i="12"/>
  <c r="AO105" i="12" l="1"/>
  <c r="AP103" i="12"/>
  <c r="AQ100" i="12"/>
  <c r="AS99" i="12"/>
  <c r="I467" i="19"/>
  <c r="AC465" i="19"/>
  <c r="C107" i="12" l="1"/>
  <c r="AS100" i="12"/>
  <c r="I469" i="19"/>
  <c r="AC467" i="19"/>
  <c r="AQ105" i="12"/>
  <c r="AR103" i="12"/>
  <c r="AC469" i="19" l="1"/>
  <c r="I471" i="19"/>
  <c r="AS105" i="12"/>
  <c r="AT103" i="12"/>
  <c r="AU103" i="12" s="1"/>
  <c r="C108" i="12"/>
  <c r="E107" i="12"/>
  <c r="E108" i="12" l="1"/>
  <c r="G107" i="12"/>
  <c r="D111" i="12"/>
  <c r="C113" i="12"/>
  <c r="AC471" i="19"/>
  <c r="I473" i="19"/>
  <c r="G108" i="12" l="1"/>
  <c r="I107" i="12"/>
  <c r="I475" i="19"/>
  <c r="AC473" i="19"/>
  <c r="F111" i="12"/>
  <c r="E113" i="12"/>
  <c r="G113" i="12" l="1"/>
  <c r="H111" i="12"/>
  <c r="I477" i="19"/>
  <c r="AC475" i="19"/>
  <c r="I108" i="12"/>
  <c r="K107" i="12"/>
  <c r="AC477" i="19" l="1"/>
  <c r="I479" i="19"/>
  <c r="I113" i="12"/>
  <c r="J111" i="12"/>
  <c r="M107" i="12"/>
  <c r="K108" i="12"/>
  <c r="K113" i="12" l="1"/>
  <c r="L111" i="12"/>
  <c r="M108" i="12"/>
  <c r="O107" i="12"/>
  <c r="AC479" i="19"/>
  <c r="I481" i="19"/>
  <c r="I483" i="19" l="1"/>
  <c r="AC481" i="19"/>
  <c r="O108" i="12"/>
  <c r="Q107" i="12"/>
  <c r="N111" i="12"/>
  <c r="M113" i="12"/>
  <c r="Q108" i="12" l="1"/>
  <c r="S107" i="12"/>
  <c r="O113" i="12"/>
  <c r="P111" i="12"/>
  <c r="I485" i="19"/>
  <c r="AC483" i="19"/>
  <c r="I487" i="19" l="1"/>
  <c r="AC485" i="19"/>
  <c r="S108" i="12"/>
  <c r="U107" i="12"/>
  <c r="R111" i="12"/>
  <c r="Q113" i="12"/>
  <c r="W107" i="12" l="1"/>
  <c r="U108" i="12"/>
  <c r="S113" i="12"/>
  <c r="T111" i="12"/>
  <c r="I489" i="19"/>
  <c r="AC487" i="19"/>
  <c r="AC489" i="19" l="1"/>
  <c r="I491" i="19"/>
  <c r="V111" i="12"/>
  <c r="U113" i="12"/>
  <c r="Y107" i="12"/>
  <c r="W108" i="12"/>
  <c r="X111" i="12" l="1"/>
  <c r="W113" i="12"/>
  <c r="Y108" i="12"/>
  <c r="AA107" i="12"/>
  <c r="I493" i="19"/>
  <c r="AC491" i="19"/>
  <c r="I495" i="19" l="1"/>
  <c r="AC493" i="19"/>
  <c r="AC107" i="12"/>
  <c r="AA108" i="12"/>
  <c r="Z111" i="12"/>
  <c r="Y113" i="12"/>
  <c r="AB111" i="12" l="1"/>
  <c r="AA113" i="12"/>
  <c r="AC108" i="12"/>
  <c r="AE107" i="12"/>
  <c r="I497" i="19"/>
  <c r="AC495" i="19"/>
  <c r="AC497" i="19" l="1"/>
  <c r="I499" i="19"/>
  <c r="AG107" i="12"/>
  <c r="AE108" i="12"/>
  <c r="AD111" i="12"/>
  <c r="AC113" i="12"/>
  <c r="AF111" i="12" l="1"/>
  <c r="AE113" i="12"/>
  <c r="AI107" i="12"/>
  <c r="AG108" i="12"/>
  <c r="I501" i="19"/>
  <c r="AC499" i="19"/>
  <c r="I503" i="19" l="1"/>
  <c r="AC501" i="19"/>
  <c r="AG113" i="12"/>
  <c r="AH111" i="12"/>
  <c r="AI108" i="12"/>
  <c r="AK107" i="12"/>
  <c r="AI113" i="12" l="1"/>
  <c r="AJ111" i="12"/>
  <c r="AM107" i="12"/>
  <c r="AK108" i="12"/>
  <c r="I505" i="19"/>
  <c r="AC503" i="19"/>
  <c r="AC505" i="19" l="1"/>
  <c r="I507" i="19"/>
  <c r="AL111" i="12"/>
  <c r="AK113" i="12"/>
  <c r="AM108" i="12"/>
  <c r="AO107" i="12"/>
  <c r="AQ107" i="12" l="1"/>
  <c r="AO108" i="12"/>
  <c r="AM113" i="12"/>
  <c r="AN111" i="12"/>
  <c r="AC507" i="19"/>
  <c r="I509" i="19"/>
  <c r="AC509" i="19" l="1"/>
  <c r="I511" i="19"/>
  <c r="AO113" i="12"/>
  <c r="AP111" i="12"/>
  <c r="AS107" i="12"/>
  <c r="AQ108" i="12"/>
  <c r="AR111" i="12" l="1"/>
  <c r="AQ113" i="12"/>
  <c r="AS108" i="12"/>
  <c r="C115" i="12"/>
  <c r="I513" i="19"/>
  <c r="AC511" i="19"/>
  <c r="AC513" i="19" l="1"/>
  <c r="I515" i="19"/>
  <c r="E115" i="12"/>
  <c r="C116" i="12"/>
  <c r="AT111" i="12"/>
  <c r="AU111" i="12" s="1"/>
  <c r="AS113" i="12"/>
  <c r="D119" i="12" l="1"/>
  <c r="C121" i="12"/>
  <c r="G115" i="12"/>
  <c r="E116" i="12"/>
  <c r="I517" i="19"/>
  <c r="AC515" i="19"/>
  <c r="AC517" i="19" l="1"/>
  <c r="I519" i="19"/>
  <c r="I115" i="12"/>
  <c r="G116" i="12"/>
  <c r="F119" i="12"/>
  <c r="E121" i="12"/>
  <c r="G121" i="12" l="1"/>
  <c r="H119" i="12"/>
  <c r="K115" i="12"/>
  <c r="I116" i="12"/>
  <c r="I521" i="19"/>
  <c r="AC519" i="19"/>
  <c r="AC521" i="19" l="1"/>
  <c r="I523" i="19"/>
  <c r="J119" i="12"/>
  <c r="I121" i="12"/>
  <c r="K116" i="12"/>
  <c r="M115" i="12"/>
  <c r="L119" i="12" l="1"/>
  <c r="K121" i="12"/>
  <c r="M116" i="12"/>
  <c r="O115" i="12"/>
  <c r="I525" i="19"/>
  <c r="AC523" i="19"/>
  <c r="N119" i="12" l="1"/>
  <c r="M121" i="12"/>
  <c r="I527" i="19"/>
  <c r="AC525" i="19"/>
  <c r="O116" i="12"/>
  <c r="Q115" i="12"/>
  <c r="Q116" i="12" l="1"/>
  <c r="S115" i="12"/>
  <c r="P119" i="12"/>
  <c r="O121" i="12"/>
  <c r="I529" i="19"/>
  <c r="AC527" i="19"/>
  <c r="S116" i="12" l="1"/>
  <c r="U115" i="12"/>
  <c r="AC529" i="19"/>
  <c r="I531" i="19"/>
  <c r="Q121" i="12"/>
  <c r="R119" i="12"/>
  <c r="I533" i="19" l="1"/>
  <c r="AC531" i="19"/>
  <c r="U116" i="12"/>
  <c r="W115" i="12"/>
  <c r="T119" i="12"/>
  <c r="S121" i="12"/>
  <c r="W116" i="12" l="1"/>
  <c r="Y115" i="12"/>
  <c r="U121" i="12"/>
  <c r="V119" i="12"/>
  <c r="I535" i="19"/>
  <c r="AC533" i="19"/>
  <c r="Y116" i="12" l="1"/>
  <c r="AA115" i="12"/>
  <c r="I537" i="19"/>
  <c r="AC535" i="19"/>
  <c r="X119" i="12"/>
  <c r="W121" i="12"/>
  <c r="AC537" i="19" l="1"/>
  <c r="I539" i="19"/>
  <c r="AC115" i="12"/>
  <c r="AA116" i="12"/>
  <c r="Y121" i="12"/>
  <c r="Z119" i="12"/>
  <c r="AB119" i="12" l="1"/>
  <c r="AA121" i="12"/>
  <c r="AC116" i="12"/>
  <c r="AE115" i="12"/>
  <c r="AC539" i="19"/>
  <c r="I541" i="19"/>
  <c r="AC541" i="19" l="1"/>
  <c r="I543" i="19"/>
  <c r="AE116" i="12"/>
  <c r="AG115" i="12"/>
  <c r="AC121" i="12"/>
  <c r="AD119" i="12"/>
  <c r="AI115" i="12" l="1"/>
  <c r="AG116" i="12"/>
  <c r="AF119" i="12"/>
  <c r="AE121" i="12"/>
  <c r="I545" i="19"/>
  <c r="AC543" i="19"/>
  <c r="I547" i="19" l="1"/>
  <c r="AC545" i="19"/>
  <c r="AH119" i="12"/>
  <c r="AG121" i="12"/>
  <c r="AI116" i="12"/>
  <c r="AK115" i="12"/>
  <c r="AK116" i="12" l="1"/>
  <c r="AM115" i="12"/>
  <c r="AJ119" i="12"/>
  <c r="AI121" i="12"/>
  <c r="AC547" i="19"/>
  <c r="I549" i="19"/>
  <c r="AC549" i="19" l="1"/>
  <c r="I551" i="19"/>
  <c r="AO115" i="12"/>
  <c r="AM116" i="12"/>
  <c r="AL119" i="12"/>
  <c r="AK121" i="12"/>
  <c r="AN119" i="12" l="1"/>
  <c r="AM121" i="12"/>
  <c r="AO116" i="12"/>
  <c r="AQ115" i="12"/>
  <c r="I553" i="19"/>
  <c r="AC551" i="19"/>
  <c r="I555" i="19" l="1"/>
  <c r="AC553" i="19"/>
  <c r="AS115" i="12"/>
  <c r="AQ116" i="12"/>
  <c r="AP119" i="12"/>
  <c r="AO121" i="12"/>
  <c r="AR119" i="12" l="1"/>
  <c r="AQ121" i="12"/>
  <c r="C123" i="12"/>
  <c r="AS116" i="12"/>
  <c r="AC555" i="19"/>
  <c r="I557" i="19"/>
  <c r="AC557" i="19" l="1"/>
  <c r="I559" i="19"/>
  <c r="AT119" i="12"/>
  <c r="AU119" i="12" s="1"/>
  <c r="AS121" i="12"/>
  <c r="E123" i="12"/>
  <c r="C124" i="12"/>
  <c r="G123" i="12" l="1"/>
  <c r="E124" i="12"/>
  <c r="C129" i="12"/>
  <c r="D127" i="12"/>
  <c r="AC559" i="19"/>
  <c r="I561" i="19"/>
  <c r="I563" i="19" l="1"/>
  <c r="AC561" i="19"/>
  <c r="E129" i="12"/>
  <c r="F127" i="12"/>
  <c r="I123" i="12"/>
  <c r="G124" i="12"/>
  <c r="K123" i="12" l="1"/>
  <c r="I124" i="12"/>
  <c r="H127" i="12"/>
  <c r="G129" i="12"/>
  <c r="I565" i="19"/>
  <c r="AC563" i="19"/>
  <c r="I567" i="19" l="1"/>
  <c r="AC565" i="19"/>
  <c r="J127" i="12"/>
  <c r="I129" i="12"/>
  <c r="M123" i="12"/>
  <c r="K124" i="12"/>
  <c r="M124" i="12" l="1"/>
  <c r="O123" i="12"/>
  <c r="K129" i="12"/>
  <c r="L127" i="12"/>
  <c r="AC567" i="19"/>
  <c r="I569" i="19"/>
  <c r="I571" i="19" l="1"/>
  <c r="AC569" i="19"/>
  <c r="Q123" i="12"/>
  <c r="O124" i="12"/>
  <c r="M129" i="12"/>
  <c r="N127" i="12"/>
  <c r="O129" i="12" l="1"/>
  <c r="P127" i="12"/>
  <c r="S123" i="12"/>
  <c r="Q124" i="12"/>
  <c r="I573" i="19"/>
  <c r="AC571" i="19"/>
  <c r="I575" i="19" l="1"/>
  <c r="AC573" i="19"/>
  <c r="R127" i="12"/>
  <c r="Q129" i="12"/>
  <c r="U123" i="12"/>
  <c r="S124" i="12"/>
  <c r="S129" i="12" l="1"/>
  <c r="T127" i="12"/>
  <c r="U124" i="12"/>
  <c r="W123" i="12"/>
  <c r="AC575" i="19"/>
  <c r="I577" i="19"/>
  <c r="I579" i="19" l="1"/>
  <c r="AC577" i="19"/>
  <c r="Y123" i="12"/>
  <c r="W124" i="12"/>
  <c r="U129" i="12"/>
  <c r="V127" i="12"/>
  <c r="W129" i="12" l="1"/>
  <c r="X127" i="12"/>
  <c r="Y124" i="12"/>
  <c r="AA123" i="12"/>
  <c r="I581" i="19"/>
  <c r="AC579" i="19"/>
  <c r="I583" i="19" l="1"/>
  <c r="AC581" i="19"/>
  <c r="AC123" i="12"/>
  <c r="AA124" i="12"/>
  <c r="Z127" i="12"/>
  <c r="Y129" i="12"/>
  <c r="AB127" i="12" l="1"/>
  <c r="AA129" i="12"/>
  <c r="AC124" i="12"/>
  <c r="AE123" i="12"/>
  <c r="AC583" i="19"/>
  <c r="I585" i="19"/>
  <c r="AC585" i="19" l="1"/>
  <c r="I587" i="19"/>
  <c r="AE124" i="12"/>
  <c r="AG123" i="12"/>
  <c r="AD127" i="12"/>
  <c r="AC129" i="12"/>
  <c r="AI123" i="12" l="1"/>
  <c r="AG124" i="12"/>
  <c r="AF127" i="12"/>
  <c r="AE129" i="12"/>
  <c r="AC587" i="19"/>
  <c r="I589" i="19"/>
  <c r="I591" i="19" l="1"/>
  <c r="AC589" i="19"/>
  <c r="AG129" i="12"/>
  <c r="AH127" i="12"/>
  <c r="AI124" i="12"/>
  <c r="AK123" i="12"/>
  <c r="AK124" i="12" l="1"/>
  <c r="AM123" i="12"/>
  <c r="AJ127" i="12"/>
  <c r="AI129" i="12"/>
  <c r="AC591" i="19"/>
  <c r="I593" i="19"/>
  <c r="AC593" i="19" l="1"/>
  <c r="I595" i="19"/>
  <c r="AM124" i="12"/>
  <c r="AO123" i="12"/>
  <c r="AL127" i="12"/>
  <c r="AK129" i="12"/>
  <c r="AO124" i="12" l="1"/>
  <c r="AQ123" i="12"/>
  <c r="AM129" i="12"/>
  <c r="AN127" i="12"/>
  <c r="AC595" i="19"/>
  <c r="I597" i="19"/>
  <c r="I599" i="19" l="1"/>
  <c r="AC597" i="19"/>
  <c r="AQ124" i="12"/>
  <c r="AS123" i="12"/>
  <c r="AP127" i="12"/>
  <c r="AO129" i="12"/>
  <c r="C132" i="12" l="1"/>
  <c r="AS124" i="12"/>
  <c r="AQ129" i="12"/>
  <c r="AR127" i="12"/>
  <c r="AC599" i="19"/>
  <c r="I601" i="19"/>
  <c r="I603" i="19" l="1"/>
  <c r="AC601" i="19"/>
  <c r="AS129" i="12"/>
  <c r="AT127" i="12"/>
  <c r="AU127" i="12" s="1"/>
  <c r="C133" i="12"/>
  <c r="E132" i="12"/>
  <c r="G132" i="12" l="1"/>
  <c r="E133" i="12"/>
  <c r="D136" i="12"/>
  <c r="C138" i="12"/>
  <c r="AC603" i="19"/>
  <c r="I605" i="19"/>
  <c r="I607" i="19" l="1"/>
  <c r="AC605" i="19"/>
  <c r="E138" i="12"/>
  <c r="F136" i="12"/>
  <c r="G133" i="12"/>
  <c r="I132" i="12"/>
  <c r="I133" i="12" l="1"/>
  <c r="K132" i="12"/>
  <c r="H136" i="12"/>
  <c r="G138" i="12"/>
  <c r="AC607" i="19"/>
  <c r="I609" i="19"/>
  <c r="AC609" i="19" l="1"/>
  <c r="I611" i="19"/>
  <c r="K133" i="12"/>
  <c r="M132" i="12"/>
  <c r="J136" i="12"/>
  <c r="I138" i="12"/>
  <c r="L136" i="12" l="1"/>
  <c r="K138" i="12"/>
  <c r="O132" i="12"/>
  <c r="M133" i="12"/>
  <c r="AC611" i="19"/>
  <c r="I613" i="19"/>
  <c r="I615" i="19" l="1"/>
  <c r="AC613" i="19"/>
  <c r="M138" i="12"/>
  <c r="N136" i="12"/>
  <c r="O133" i="12"/>
  <c r="Q132" i="12"/>
  <c r="Q133" i="12" l="1"/>
  <c r="S132" i="12"/>
  <c r="P136" i="12"/>
  <c r="O138" i="12"/>
  <c r="I617" i="19"/>
  <c r="AC615" i="19"/>
  <c r="S133" i="12" l="1"/>
  <c r="U132" i="12"/>
  <c r="AC617" i="19"/>
  <c r="I619" i="19"/>
  <c r="Q138" i="12"/>
  <c r="R136" i="12"/>
  <c r="U133" i="12" l="1"/>
  <c r="W132" i="12"/>
  <c r="I621" i="19"/>
  <c r="AC619" i="19"/>
  <c r="T136" i="12"/>
  <c r="S138" i="12"/>
  <c r="AC621" i="19" l="1"/>
  <c r="I623" i="19"/>
  <c r="Y132" i="12"/>
  <c r="W133" i="12"/>
  <c r="U138" i="12"/>
  <c r="V136" i="12"/>
  <c r="W138" i="12" l="1"/>
  <c r="X136" i="12"/>
  <c r="Y133" i="12"/>
  <c r="AA132" i="12"/>
  <c r="I625" i="19"/>
  <c r="AC623" i="19"/>
  <c r="AC132" i="12" l="1"/>
  <c r="AA133" i="12"/>
  <c r="I627" i="19"/>
  <c r="AC625" i="19"/>
  <c r="Y138" i="12"/>
  <c r="Z136" i="12"/>
  <c r="I629" i="19" l="1"/>
  <c r="AC627" i="19"/>
  <c r="AB136" i="12"/>
  <c r="AA138" i="12"/>
  <c r="AE132" i="12"/>
  <c r="AC133" i="12"/>
  <c r="AD136" i="12" l="1"/>
  <c r="AC138" i="12"/>
  <c r="AG132" i="12"/>
  <c r="AE133" i="12"/>
  <c r="AC629" i="19"/>
  <c r="I631" i="19"/>
  <c r="I633" i="19" l="1"/>
  <c r="AC631" i="19"/>
  <c r="AF136" i="12"/>
  <c r="AE138" i="12"/>
  <c r="AI132" i="12"/>
  <c r="AG133" i="12"/>
  <c r="AG138" i="12" l="1"/>
  <c r="AH136" i="12"/>
  <c r="AK132" i="12"/>
  <c r="AI133" i="12"/>
  <c r="I635" i="19"/>
  <c r="AC633" i="19"/>
  <c r="I637" i="19" l="1"/>
  <c r="AC635" i="19"/>
  <c r="AJ136" i="12"/>
  <c r="AI138" i="12"/>
  <c r="AM132" i="12"/>
  <c r="AM133" i="12" s="1"/>
  <c r="AM138" i="12" s="1"/>
  <c r="AK133" i="12"/>
  <c r="AK138" i="12" l="1"/>
  <c r="AL136" i="12"/>
  <c r="AU136" i="12" s="1"/>
  <c r="AU141" i="12" s="1"/>
  <c r="M5" i="12" s="1"/>
  <c r="AC637" i="19"/>
  <c r="I639" i="19"/>
  <c r="I641" i="19" l="1"/>
  <c r="AC639" i="19"/>
  <c r="M6" i="12"/>
  <c r="P6" i="12" s="1"/>
  <c r="P5" i="12"/>
  <c r="I643" i="19" l="1"/>
  <c r="AC641" i="19"/>
  <c r="AC643" i="19" l="1"/>
  <c r="I645" i="19"/>
  <c r="I647" i="19" l="1"/>
  <c r="AC645" i="19"/>
</calcChain>
</file>

<file path=xl/sharedStrings.xml><?xml version="1.0" encoding="utf-8"?>
<sst xmlns="http://schemas.openxmlformats.org/spreadsheetml/2006/main" count="12249" uniqueCount="1804">
  <si>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</si>
  <si>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</si>
  <si>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</si>
  <si>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</si>
  <si>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</si>
  <si>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</si>
  <si>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</si>
  <si>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</si>
  <si>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</si>
  <si>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</si>
  <si>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</si>
  <si>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</si>
  <si>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</si>
  <si>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</si>
  <si>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</si>
  <si>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</si>
  <si>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</si>
  <si>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</si>
  <si>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</si>
  <si>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</si>
  <si>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</si>
  <si>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</si>
  <si>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</si>
  <si>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</si>
  <si>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</si>
  <si>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</si>
  <si>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</si>
  <si>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</si>
  <si>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</si>
  <si>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</si>
  <si>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</si>
  <si>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</si>
  <si>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</si>
  <si>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</si>
  <si>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</si>
  <si>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</si>
  <si>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</si>
  <si>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</si>
  <si>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</si>
  <si>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</si>
  <si>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</si>
  <si>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</si>
  <si>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</si>
  <si>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</si>
  <si>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</si>
  <si>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</si>
  <si>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</si>
  <si>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</si>
  <si>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</si>
  <si>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</si>
  <si>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</si>
  <si>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</si>
  <si>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</si>
  <si>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</si>
  <si>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</si>
  <si>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</si>
  <si>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</si>
  <si>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</si>
  <si>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</si>
  <si>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</si>
  <si>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</si>
  <si>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</si>
  <si>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</si>
  <si>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</si>
  <si>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</si>
  <si>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</si>
  <si>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</si>
  <si>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</si>
  <si>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</si>
  <si>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</si>
  <si>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</si>
  <si>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</si>
  <si>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</si>
  <si>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</si>
  <si>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</si>
  <si>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</si>
  <si>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</si>
  <si>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</si>
  <si>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</si>
  <si>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</si>
  <si>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</si>
  <si>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</si>
  <si>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</si>
  <si>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</si>
  <si>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</si>
  <si>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</si>
  <si>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</si>
  <si>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</si>
  <si>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</si>
  <si>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</si>
  <si>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</si>
  <si>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</si>
  <si>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</si>
  <si>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</si>
  <si>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</si>
  <si>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</si>
  <si>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</si>
  <si>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</si>
  <si>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</si>
  <si>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</si>
  <si>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</si>
  <si>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</si>
  <si>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</si>
  <si>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</si>
  <si>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</si>
  <si>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</si>
  <si>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</si>
  <si>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</si>
  <si>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</si>
  <si>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</si>
  <si>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</si>
  <si>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</si>
  <si>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</si>
  <si>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</si>
  <si>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</si>
  <si>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</si>
  <si>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</si>
  <si>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</si>
  <si>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</si>
  <si>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</si>
  <si>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</si>
  <si>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</si>
  <si>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</si>
  <si>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</si>
  <si>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</si>
  <si>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</si>
  <si>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</si>
  <si>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</si>
  <si>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</si>
  <si>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</si>
  <si>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</si>
  <si>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(May'26)</t>
  </si>
  <si>
    <t>Target as per L2 Schedule Cummulative (upto May'26)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</si>
  <si>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</si>
  <si>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</si>
  <si>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</si>
  <si>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</si>
  <si>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</si>
  <si>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</si>
  <si>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</si>
  <si>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</si>
  <si>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</si>
  <si>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</si>
  <si>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- 123.174 Km
Tower Base - 315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</si>
  <si>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</si>
  <si>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</si>
  <si>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</si>
  <si>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</si>
  <si>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</si>
  <si>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</si>
  <si>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</si>
  <si>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</si>
  <si>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</si>
  <si>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</si>
  <si>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</si>
  <si>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</si>
  <si>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</si>
  <si>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</si>
  <si>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</si>
  <si>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</si>
  <si>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</si>
  <si>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</si>
  <si>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</si>
  <si>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</si>
  <si>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</si>
  <si>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</si>
  <si>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</si>
  <si>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</si>
  <si>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</si>
  <si>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</si>
  <si>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</si>
  <si>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</si>
  <si>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</si>
  <si>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</si>
  <si>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</si>
  <si>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</si>
  <si>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</si>
  <si>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</si>
  <si>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</si>
  <si>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</si>
  <si>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</si>
  <si>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</si>
  <si>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</si>
  <si>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</si>
  <si>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</si>
  <si>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</si>
  <si>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</si>
  <si>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</si>
  <si>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</si>
  <si>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</si>
  <si>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</si>
  <si>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</si>
  <si>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</si>
  <si>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</si>
  <si>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</si>
  <si>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</si>
  <si>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</si>
  <si>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</si>
  <si>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</si>
  <si>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</si>
  <si>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</si>
  <si>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</si>
  <si>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</si>
  <si>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</si>
  <si>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</si>
  <si>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</si>
  <si>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</si>
  <si>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</si>
  <si>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</si>
  <si>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</si>
  <si>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</si>
  <si>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</si>
  <si>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</si>
  <si>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</si>
  <si>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</si>
  <si>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</si>
  <si>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</si>
  <si>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</si>
  <si>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</si>
  <si>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</si>
  <si>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</si>
  <si>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</si>
  <si>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</si>
  <si>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</si>
  <si>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</si>
  <si>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</si>
  <si>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</si>
  <si>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DD60+3</t>
  </si>
  <si>
    <t>1/1</t>
  </si>
  <si>
    <t>DB1+18</t>
  </si>
  <si>
    <t>1/2</t>
  </si>
  <si>
    <t>DA+0</t>
  </si>
  <si>
    <t>WIP</t>
  </si>
  <si>
    <t>1A/0</t>
  </si>
  <si>
    <t>DD45+0</t>
  </si>
  <si>
    <t>Completed</t>
  </si>
  <si>
    <t>1A/1</t>
  </si>
  <si>
    <t>DA-1.5</t>
  </si>
  <si>
    <t>1A/2</t>
  </si>
  <si>
    <t>1A/3</t>
  </si>
  <si>
    <t>DA-3</t>
  </si>
  <si>
    <t>ROW</t>
  </si>
  <si>
    <t>2/0</t>
  </si>
  <si>
    <t>Resolved</t>
  </si>
  <si>
    <t>2/1</t>
  </si>
  <si>
    <t>DA+6</t>
  </si>
  <si>
    <t>2/2</t>
  </si>
  <si>
    <t>DA+9</t>
  </si>
  <si>
    <t>2/3</t>
  </si>
  <si>
    <t>2/4</t>
  </si>
  <si>
    <t>2/5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</si>
  <si>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</si>
  <si>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</si>
  <si>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</si>
  <si>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</si>
  <si>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</si>
  <si>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</si>
  <si>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</si>
  <si>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</si>
  <si>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</si>
  <si>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</si>
  <si>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</si>
  <si>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</si>
  <si>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</si>
  <si>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</si>
  <si>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</si>
  <si>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</si>
  <si>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</si>
  <si>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</si>
  <si>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</si>
  <si>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</si>
  <si>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</si>
  <si>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</si>
  <si>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</si>
  <si>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</si>
  <si>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</si>
  <si>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</si>
  <si>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</si>
  <si>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</si>
  <si>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</si>
  <si>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</si>
  <si>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</si>
  <si>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</si>
  <si>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</si>
  <si>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</si>
  <si>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</si>
  <si>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</si>
  <si>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</si>
  <si>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</si>
  <si>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</si>
  <si>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</si>
  <si>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</si>
  <si>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</si>
  <si>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</si>
  <si>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</si>
  <si>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</si>
  <si>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</si>
  <si>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</si>
  <si>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</si>
  <si>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</si>
  <si>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</si>
  <si>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</si>
  <si>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</si>
  <si>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</si>
  <si>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</si>
  <si>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</si>
  <si>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</si>
  <si>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</si>
  <si>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</si>
  <si>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</si>
  <si>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</si>
  <si>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</si>
  <si>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</si>
  <si>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</si>
  <si>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</si>
  <si>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</si>
  <si>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</si>
  <si>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</si>
  <si>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</si>
  <si>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</si>
  <si>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</si>
  <si>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</si>
  <si>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</si>
  <si>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</si>
  <si>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</si>
  <si>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</si>
  <si>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</si>
  <si>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</si>
  <si>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</si>
  <si>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</si>
  <si>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</si>
  <si>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</si>
  <si>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</si>
  <si>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</si>
  <si>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</si>
  <si>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</si>
  <si>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</si>
  <si>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</si>
  <si>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</si>
  <si>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</si>
  <si>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</si>
  <si>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</si>
  <si>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</si>
  <si>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</si>
  <si>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</si>
  <si>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</si>
  <si>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</si>
  <si>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</si>
  <si>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</si>
  <si>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</si>
  <si>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</si>
  <si>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</si>
  <si>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</si>
  <si>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</si>
  <si>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</si>
  <si>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</si>
  <si>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</si>
  <si>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</si>
  <si>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</si>
  <si>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</si>
  <si>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</si>
  <si>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</si>
  <si>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</si>
  <si>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</si>
  <si>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</si>
  <si>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</si>
  <si>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</si>
  <si>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</si>
  <si>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</si>
  <si>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</si>
  <si>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</si>
  <si>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</si>
  <si>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</si>
  <si>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</si>
  <si>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</si>
  <si>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</si>
  <si>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</si>
  <si>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</si>
  <si>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</si>
  <si>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</si>
  <si>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</si>
  <si>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</si>
  <si>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</si>
  <si>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</si>
  <si>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</si>
  <si>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DD60+0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</si>
  <si>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</si>
  <si>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</si>
  <si>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</si>
  <si>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</si>
  <si>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</si>
  <si>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</si>
  <si>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</si>
  <si>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</si>
  <si>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</si>
  <si>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</si>
  <si>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</si>
  <si>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</si>
  <si>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</si>
  <si>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</si>
  <si>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</si>
  <si>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</si>
  <si>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</si>
  <si>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</si>
  <si>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</si>
  <si>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</si>
  <si>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</si>
  <si>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</si>
  <si>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</si>
  <si>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</si>
  <si>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</si>
  <si>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</si>
  <si>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</si>
  <si>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</si>
  <si>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</si>
  <si>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</si>
  <si>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</si>
  <si>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</si>
  <si>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</si>
  <si>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</si>
  <si>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</si>
  <si>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</si>
  <si>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</si>
  <si>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</si>
  <si>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</si>
  <si>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</si>
  <si>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</si>
  <si>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</si>
  <si>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</si>
  <si>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</si>
  <si>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</si>
  <si>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</si>
  <si>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</si>
  <si>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</si>
  <si>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</si>
  <si>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</si>
  <si>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</si>
  <si>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</si>
  <si>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</si>
  <si>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</si>
  <si>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</si>
  <si>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</si>
  <si>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</si>
  <si>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</si>
  <si>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</si>
  <si>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</si>
  <si>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</si>
  <si>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</si>
  <si>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</si>
  <si>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</si>
  <si>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</si>
  <si>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</si>
  <si>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</si>
  <si>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</si>
  <si>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</si>
  <si>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</si>
  <si>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</si>
  <si>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</si>
  <si>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</si>
  <si>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</si>
  <si>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</si>
  <si>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</si>
  <si>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</si>
  <si>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</si>
  <si>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</si>
  <si>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</si>
  <si>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</si>
  <si>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</si>
  <si>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</si>
  <si>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</si>
  <si>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</si>
  <si>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</si>
  <si>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</si>
  <si>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</si>
  <si>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</si>
  <si>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</si>
  <si>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</si>
  <si>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</si>
  <si>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</si>
  <si>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</si>
  <si>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</si>
  <si>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</si>
  <si>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</si>
  <si>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</si>
  <si>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</si>
  <si>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</si>
  <si>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</si>
  <si>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</si>
  <si>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</si>
  <si>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</si>
  <si>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</si>
  <si>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</si>
  <si>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</si>
  <si>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</si>
  <si>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</si>
  <si>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</si>
  <si>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</si>
  <si>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</si>
  <si>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</si>
  <si>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</si>
  <si>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</si>
  <si>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</si>
  <si>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</si>
  <si>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</si>
  <si>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</si>
  <si>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</si>
  <si>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</si>
  <si>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</si>
  <si>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</si>
  <si>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</si>
  <si>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</si>
  <si>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</si>
  <si>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</si>
  <si>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</si>
  <si>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</si>
  <si>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</si>
  <si>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</si>
  <si>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</si>
  <si>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</si>
  <si>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</si>
  <si>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</si>
  <si>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</si>
  <si>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</si>
  <si>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</si>
  <si>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</si>
  <si>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</si>
  <si>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</si>
  <si>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</si>
  <si>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</si>
  <si>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</si>
  <si>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</si>
  <si>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</si>
  <si>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</si>
  <si>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</si>
  <si>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</si>
  <si>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</si>
  <si>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</si>
  <si>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</si>
  <si>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</si>
  <si>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</si>
  <si>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</si>
  <si>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</si>
  <si>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</si>
  <si>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</si>
  <si>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</si>
  <si>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</si>
  <si>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</si>
  <si>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</si>
  <si>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</si>
  <si>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</si>
  <si>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</si>
  <si>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</si>
  <si>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</si>
  <si>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</si>
  <si>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</si>
  <si>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</si>
  <si>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</si>
  <si>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</si>
  <si>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</si>
  <si>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</si>
  <si>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</si>
  <si>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</si>
  <si>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</si>
  <si>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</si>
  <si>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</si>
  <si>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</si>
  <si>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</si>
  <si>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</si>
  <si>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</si>
  <si>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</si>
  <si>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</si>
  <si>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</si>
  <si>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</si>
  <si>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</si>
  <si>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</si>
  <si>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</si>
  <si>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</si>
  <si>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</si>
  <si>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</si>
  <si>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</si>
  <si>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</si>
  <si>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</si>
  <si>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</si>
  <si>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</si>
  <si>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</si>
  <si>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</si>
  <si>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</si>
  <si>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</si>
  <si>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</si>
  <si>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</si>
  <si>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</si>
  <si>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</si>
  <si>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</si>
  <si>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</si>
  <si>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</si>
  <si>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</si>
  <si>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</si>
  <si>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</si>
  <si>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</si>
  <si>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</si>
  <si>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</si>
  <si>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</si>
  <si>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</si>
  <si>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</si>
  <si>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</si>
  <si>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</si>
  <si>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</si>
  <si>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</si>
  <si>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</si>
  <si>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</si>
  <si>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</si>
  <si>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</si>
  <si>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</si>
  <si>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</si>
  <si>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</si>
  <si>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</si>
  <si>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</si>
  <si>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</si>
  <si>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</si>
  <si>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</si>
  <si>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</si>
  <si>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</si>
  <si>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</si>
  <si>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</si>
  <si>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</si>
  <si>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</si>
  <si>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</si>
  <si>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</si>
  <si>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</si>
  <si>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</si>
  <si>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</si>
  <si>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</si>
  <si>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</si>
  <si>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</si>
  <si>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</si>
  <si>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</si>
  <si>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</si>
  <si>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</si>
  <si>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</si>
  <si>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</si>
  <si>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</si>
  <si>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</si>
  <si>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</si>
  <si>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</si>
  <si>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</si>
  <si>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</si>
  <si>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</si>
  <si>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</si>
  <si>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</si>
  <si>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</si>
  <si>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</si>
  <si>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</si>
  <si>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</si>
  <si>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</si>
  <si>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</si>
  <si>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</si>
  <si>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</si>
  <si>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</si>
  <si>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</si>
  <si>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</si>
  <si>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</si>
  <si>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</si>
  <si>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</si>
  <si>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</si>
  <si>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</si>
  <si>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</si>
  <si>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</si>
  <si>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</si>
  <si>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</si>
  <si>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</si>
  <si>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</si>
  <si>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</si>
  <si>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</si>
  <si>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</si>
  <si>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</si>
  <si>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</si>
  <si>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</si>
  <si>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</si>
  <si>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</si>
  <si>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</si>
  <si>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</si>
  <si>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</si>
  <si>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</si>
  <si>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</si>
  <si>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</si>
  <si>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</si>
  <si>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</si>
  <si>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</si>
  <si>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</si>
  <si>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</si>
  <si>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</si>
  <si>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</si>
  <si>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</si>
  <si>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</si>
  <si>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</si>
  <si>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</si>
  <si>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</si>
  <si>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</si>
  <si>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</si>
  <si>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May'26</t>
  </si>
  <si>
    <t>Dhiraj Kumar</t>
  </si>
  <si>
    <t>Jun'26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</si>
  <si>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</si>
  <si>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</si>
  <si>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</si>
  <si>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</si>
  <si>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</si>
  <si>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</si>
  <si>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</si>
  <si>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</si>
  <si>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</si>
  <si>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</si>
  <si>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</si>
  <si>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</si>
  <si>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</si>
  <si>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</si>
  <si>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</si>
  <si>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</si>
  <si>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</si>
  <si>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</si>
  <si>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</si>
  <si>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</si>
  <si>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</si>
  <si>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</si>
  <si>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</si>
  <si>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</si>
  <si>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</si>
  <si>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</si>
  <si>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</si>
  <si>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</si>
  <si>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</si>
  <si>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</si>
  <si>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</si>
  <si>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</si>
  <si>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</si>
  <si>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</si>
  <si>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</si>
  <si>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</si>
  <si>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</si>
  <si>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</si>
  <si>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</si>
  <si>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</si>
  <si>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</si>
  <si>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</si>
  <si>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</si>
  <si>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</si>
  <si>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</si>
  <si>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</si>
  <si>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</si>
  <si>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</si>
  <si>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</si>
  <si>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</si>
  <si>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</si>
  <si>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</si>
  <si>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</si>
  <si>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</si>
  <si>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</si>
  <si>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</si>
  <si>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</si>
  <si>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</si>
  <si>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</si>
  <si>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</si>
  <si>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</si>
  <si>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</si>
  <si>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</si>
  <si>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</si>
  <si>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NAHARSARA</t>
  </si>
  <si>
    <t>HALASAR</t>
  </si>
  <si>
    <t>MAKADASAR</t>
  </si>
  <si>
    <t>M/s. Govind Mahto</t>
  </si>
  <si>
    <t>Details of Tack Welding</t>
  </si>
  <si>
    <t>CUMM. SR.NO</t>
  </si>
  <si>
    <t>MONTH SR.NO.</t>
  </si>
  <si>
    <t>Name of the Gang</t>
  </si>
  <si>
    <t>RK Construction</t>
  </si>
  <si>
    <t>Mantu Biswas</t>
  </si>
  <si>
    <t>Dular Chand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</si>
  <si>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</si>
  <si>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</si>
  <si>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</si>
  <si>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</si>
  <si>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</si>
  <si>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</si>
  <si>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</si>
  <si>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</si>
  <si>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</si>
  <si>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</si>
  <si>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</si>
  <si>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</si>
  <si>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</si>
  <si>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</si>
  <si>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</si>
  <si>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</si>
  <si>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</si>
  <si>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</si>
  <si>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</si>
  <si>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</si>
  <si>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</si>
  <si>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</si>
  <si>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</si>
  <si>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</si>
  <si>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Tack Welding</t>
  </si>
  <si>
    <t>Excavation U/P</t>
  </si>
  <si>
    <t>Excavation completed</t>
  </si>
  <si>
    <t>Rough Sag</t>
  </si>
  <si>
    <t>KM</t>
  </si>
  <si>
    <t>Canal</t>
  </si>
  <si>
    <t>Earthing completed</t>
  </si>
  <si>
    <t>Final  Sag</t>
  </si>
  <si>
    <t>Hold Xing Proposal</t>
  </si>
  <si>
    <t>Immediate Work Stop By Power Grid</t>
  </si>
  <si>
    <t>Check Survey ROW</t>
  </si>
  <si>
    <t>Gantry</t>
  </si>
  <si>
    <t>220kV</t>
  </si>
  <si>
    <t>Foundation ROW</t>
  </si>
  <si>
    <t>OHTL</t>
  </si>
  <si>
    <t>Bikaner-IV Gantry</t>
  </si>
  <si>
    <t>Erection ROW</t>
  </si>
  <si>
    <t>Stringing ROW</t>
  </si>
  <si>
    <t>ACME</t>
  </si>
  <si>
    <t>400kV</t>
  </si>
  <si>
    <t>RC - 2M</t>
  </si>
  <si>
    <t>ADANI</t>
  </si>
  <si>
    <t>132kV</t>
  </si>
  <si>
    <t>RC - 1M</t>
  </si>
  <si>
    <t>🌿</t>
  </si>
  <si>
    <t>RRVPNL</t>
  </si>
  <si>
    <t>Railway track</t>
  </si>
  <si>
    <t>CANAL &amp; FOREST</t>
  </si>
  <si>
    <t>NH62 &amp; FOREST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</si>
  <si>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</si>
  <si>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</si>
  <si>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</si>
  <si>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</si>
  <si>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</si>
  <si>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</si>
  <si>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</si>
  <si>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</si>
  <si>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</si>
  <si>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</si>
  <si>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</si>
  <si>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</si>
  <si>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</si>
  <si>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</si>
  <si>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</si>
  <si>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</si>
  <si>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</si>
  <si>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</si>
  <si>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</si>
  <si>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</si>
  <si>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</si>
  <si>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</si>
  <si>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</si>
  <si>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</si>
  <si>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</si>
  <si>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</si>
  <si>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</si>
  <si>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</si>
  <si>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</si>
  <si>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</si>
  <si>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</si>
  <si>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</si>
  <si>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</si>
  <si>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</si>
  <si>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</si>
  <si>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</si>
  <si>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</si>
  <si>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</si>
  <si>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</si>
  <si>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</si>
  <si>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</si>
  <si>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</si>
  <si>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</si>
  <si>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</si>
  <si>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</si>
  <si>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</si>
  <si>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</si>
  <si>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</si>
  <si>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</si>
  <si>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</si>
  <si>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</si>
  <si>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</si>
  <si>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</si>
  <si>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</si>
  <si>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</si>
  <si>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</si>
  <si>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</si>
  <si>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</si>
  <si>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</si>
  <si>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</si>
  <si>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</si>
  <si>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</si>
  <si>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</si>
  <si>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</si>
  <si>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</si>
  <si>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</si>
  <si>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Karni Kripa Construction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</si>
  <si>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</si>
  <si>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</si>
  <si>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</si>
  <si>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</si>
  <si>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</si>
  <si>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</si>
  <si>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</si>
  <si>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</si>
  <si>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</si>
  <si>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</si>
  <si>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</si>
  <si>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</si>
  <si>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</si>
  <si>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</si>
  <si>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</si>
  <si>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</si>
  <si>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</si>
  <si>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</si>
  <si>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</si>
  <si>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</si>
  <si>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</si>
  <si>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</si>
  <si>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</si>
  <si>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</si>
  <si>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</si>
  <si>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</si>
  <si>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</si>
  <si>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</si>
  <si>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</si>
  <si>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</si>
  <si>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</si>
  <si>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</si>
  <si>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</si>
  <si>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</si>
  <si>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</si>
  <si>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</si>
  <si>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</si>
  <si>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1. Approved By Power Grid RHQ (Engineering).
2. Submitted through online on 02/07/2025.
3. Site Inspection done by concern authority on 23/07/25.  4. Approval Optained Power Grid by Railway Authority.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</si>
  <si>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</si>
  <si>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</si>
  <si>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</si>
  <si>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</si>
  <si>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</si>
  <si>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</si>
  <si>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</si>
  <si>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</si>
  <si>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</si>
  <si>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</si>
  <si>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</si>
  <si>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</si>
  <si>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</si>
  <si>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</si>
  <si>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</si>
  <si>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</si>
  <si>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</si>
  <si>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</si>
  <si>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</si>
  <si>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</si>
  <si>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</si>
  <si>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</si>
  <si>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</si>
  <si>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</si>
  <si>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</si>
  <si>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</si>
  <si>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</si>
  <si>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</si>
  <si>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</si>
  <si>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</si>
  <si>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</si>
  <si>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</si>
  <si>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220KVD/C LINE KELAN TO BAJJU TL</t>
  </si>
  <si>
    <t>1/0- 1/1</t>
  </si>
  <si>
    <t>24/12/2025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</si>
  <si>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</si>
  <si>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</si>
  <si>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</si>
  <si>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</si>
  <si>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</si>
  <si>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</si>
  <si>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</si>
  <si>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</si>
  <si>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</si>
  <si>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</si>
  <si>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</si>
  <si>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</si>
  <si>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</si>
  <si>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</si>
  <si>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</si>
  <si>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</si>
  <si>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</si>
  <si>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</si>
  <si>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</si>
  <si>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>Civil Aviation</t>
  </si>
  <si>
    <t>Airport Authority of India</t>
  </si>
  <si>
    <t>AAI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</si>
  <si>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</si>
  <si>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</si>
  <si>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</si>
  <si>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</si>
  <si>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</si>
  <si>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</si>
  <si>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</si>
  <si>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</si>
  <si>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</si>
  <si>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</si>
  <si>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</si>
  <si>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</si>
  <si>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</si>
  <si>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</si>
  <si>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</si>
  <si>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</si>
  <si>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</si>
  <si>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</si>
  <si>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</si>
  <si>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</si>
  <si>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</si>
  <si>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</si>
  <si>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</si>
  <si>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>SANDY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</si>
  <si>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</si>
  <si>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</si>
  <si>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</si>
  <si>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</si>
  <si>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</si>
  <si>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</si>
  <si>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</si>
  <si>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</si>
  <si>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</si>
  <si>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</si>
  <si>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</si>
  <si>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</si>
  <si>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</si>
  <si>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</si>
  <si>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</si>
  <si>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</si>
  <si>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</si>
  <si>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</si>
  <si>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</si>
  <si>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</si>
  <si>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</si>
  <si>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</si>
  <si>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</si>
  <si>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</si>
  <si>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</si>
  <si>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</si>
  <si>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</si>
  <si>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</si>
  <si>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</si>
  <si>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</si>
  <si>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</si>
  <si>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</si>
  <si>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</si>
  <si>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</si>
  <si>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</si>
  <si>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</si>
  <si>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</si>
  <si>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</si>
  <si>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</si>
  <si>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</si>
  <si>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</si>
  <si>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</si>
  <si>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</si>
  <si>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</si>
  <si>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</si>
  <si>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</si>
  <si>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</si>
  <si>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</si>
  <si>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</si>
  <si>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</si>
  <si>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</si>
  <si>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</si>
  <si>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</si>
  <si>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</si>
  <si>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</si>
  <si>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</si>
  <si>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</si>
  <si>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</si>
  <si>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</si>
  <si>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</si>
  <si>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</si>
  <si>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</si>
  <si>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</si>
  <si>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</si>
  <si>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</si>
  <si>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</si>
  <si>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</si>
  <si>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</si>
  <si>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</si>
  <si>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</si>
  <si>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</si>
  <si>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</si>
  <si>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</si>
  <si>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</si>
  <si>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</si>
  <si>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</si>
  <si>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</si>
  <si>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</si>
  <si>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</si>
  <si>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</si>
  <si>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</si>
  <si>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</si>
  <si>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</si>
  <si>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</si>
  <si>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</si>
  <si>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</si>
  <si>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</si>
  <si>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</si>
  <si>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</si>
  <si>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</si>
  <si>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</si>
  <si>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</si>
  <si>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</si>
  <si>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</si>
  <si>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</si>
  <si>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</si>
  <si>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</si>
  <si>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</si>
  <si>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</si>
  <si>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</si>
  <si>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</si>
  <si>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</si>
  <si>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</si>
  <si>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</si>
  <si>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</si>
  <si>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</si>
  <si>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</si>
  <si>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</si>
  <si>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</si>
  <si>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</si>
  <si>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</si>
  <si>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</si>
  <si>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</si>
  <si>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</si>
  <si>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</si>
  <si>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</si>
  <si>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</si>
  <si>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</si>
  <si>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</si>
  <si>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</si>
  <si>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</si>
  <si>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</si>
  <si>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</si>
  <si>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</si>
  <si>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</si>
  <si>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</si>
  <si>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</si>
  <si>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</si>
  <si>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</si>
  <si>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</si>
  <si>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</si>
  <si>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</si>
  <si>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</si>
  <si>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</si>
  <si>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</si>
  <si>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</si>
  <si>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</si>
  <si>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</si>
  <si>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</si>
  <si>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</si>
  <si>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</si>
  <si>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</si>
  <si>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</si>
  <si>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</si>
  <si>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</si>
  <si>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</si>
  <si>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</si>
  <si>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</si>
  <si>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</si>
  <si>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</si>
  <si>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</si>
  <si>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</si>
  <si>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</si>
  <si>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</si>
  <si>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</si>
  <si>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</si>
  <si>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</si>
  <si>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</si>
  <si>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</si>
  <si>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</si>
  <si>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</si>
  <si>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</si>
  <si>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</si>
  <si>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</si>
  <si>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</si>
  <si>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</si>
  <si>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</si>
  <si>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</si>
  <si>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</si>
  <si>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</si>
  <si>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</si>
  <si>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</si>
  <si>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</si>
  <si>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</si>
  <si>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</si>
  <si>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</si>
  <si>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</si>
  <si>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</si>
  <si>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</si>
  <si>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</si>
  <si>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</si>
  <si>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</si>
  <si>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</si>
  <si>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</si>
  <si>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</si>
  <si>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</si>
  <si>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</si>
  <si>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</si>
  <si>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</si>
  <si>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</si>
  <si>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</si>
  <si>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</si>
  <si>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</si>
  <si>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</si>
  <si>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</si>
  <si>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</si>
  <si>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</si>
  <si>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</si>
  <si>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</si>
  <si>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</si>
  <si>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</si>
  <si>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</si>
  <si>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</si>
  <si>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</si>
  <si>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</si>
  <si>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</si>
  <si>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</si>
  <si>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</si>
  <si>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</si>
  <si>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</si>
  <si>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</si>
  <si>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</si>
  <si>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</si>
  <si>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</si>
  <si>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</si>
  <si>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</si>
  <si>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</si>
  <si>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</si>
  <si>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</si>
  <si>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</si>
  <si>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</si>
  <si>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</si>
  <si>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</si>
  <si>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</si>
  <si>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</si>
  <si>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</si>
  <si>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</si>
  <si>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</si>
  <si>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</si>
  <si>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</si>
  <si>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</si>
  <si>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</si>
  <si>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</si>
  <si>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</si>
  <si>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</si>
  <si>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</si>
  <si>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</si>
  <si>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</si>
  <si>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</si>
  <si>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</si>
  <si>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</si>
  <si>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</si>
  <si>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</si>
  <si>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</si>
  <si>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</si>
  <si>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</si>
  <si>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</si>
  <si>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</si>
  <si>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</si>
  <si>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</si>
  <si>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</si>
  <si>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</si>
  <si>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</si>
  <si>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</si>
  <si>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</si>
  <si>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</si>
  <si>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</si>
  <si>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</si>
  <si>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</si>
  <si>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</si>
  <si>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</si>
  <si>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</si>
  <si>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</si>
  <si>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</si>
  <si>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</si>
  <si>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</si>
  <si>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</si>
  <si>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</si>
  <si>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</si>
  <si>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</si>
  <si>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</si>
  <si>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</si>
  <si>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</si>
  <si>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</si>
  <si>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</si>
  <si>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</si>
  <si>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</si>
  <si>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</si>
  <si>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</si>
  <si>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</si>
  <si>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</si>
  <si>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</si>
  <si>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</si>
  <si>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</si>
  <si>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</si>
  <si>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</si>
  <si>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</si>
  <si>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</si>
  <si>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</si>
  <si>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</si>
  <si>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</si>
  <si>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</si>
  <si>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</si>
  <si>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</si>
  <si>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</si>
  <si>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</si>
  <si>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</si>
  <si>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</si>
  <si>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</si>
  <si>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</si>
  <si>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</si>
  <si>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</si>
  <si>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</si>
  <si>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</si>
  <si>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</si>
  <si>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</si>
  <si>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</si>
  <si>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</si>
  <si>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</si>
  <si>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</si>
  <si>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</si>
  <si>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</si>
  <si>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</si>
  <si>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</si>
  <si>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</si>
  <si>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</si>
  <si>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</si>
  <si>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</si>
  <si>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</si>
  <si>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</si>
  <si>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</si>
  <si>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</si>
  <si>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</si>
  <si>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</si>
  <si>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</si>
  <si>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</si>
  <si>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</si>
  <si>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</si>
  <si>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</si>
  <si>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</si>
  <si>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</si>
  <si>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</si>
  <si>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</si>
  <si>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</si>
  <si>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</si>
  <si>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</si>
  <si>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</si>
  <si>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</si>
  <si>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</si>
  <si>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</si>
  <si>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</si>
  <si>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</si>
  <si>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</si>
  <si>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</si>
  <si>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</si>
  <si>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</si>
  <si>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</si>
  <si>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</si>
  <si>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</si>
  <si>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</si>
  <si>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</si>
  <si>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</si>
  <si>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</si>
  <si>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</si>
  <si>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</si>
  <si>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</si>
  <si>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</si>
  <si>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</si>
  <si>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</si>
  <si>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</si>
  <si>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</si>
  <si>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</si>
  <si>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</si>
  <si>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</si>
  <si>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</si>
  <si>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</si>
  <si>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</si>
  <si>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</si>
  <si>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</si>
  <si>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</si>
  <si>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</si>
  <si>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</si>
  <si>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</si>
  <si>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</si>
  <si>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</si>
  <si>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</si>
  <si>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</si>
  <si>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</si>
  <si>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</si>
  <si>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</si>
  <si>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</si>
  <si>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</si>
  <si>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</si>
  <si>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</si>
  <si>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</si>
  <si>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</si>
  <si>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</si>
  <si>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</si>
  <si>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</si>
  <si>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</si>
  <si>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</si>
  <si>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</si>
  <si>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</si>
  <si>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</si>
  <si>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</si>
  <si>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</si>
  <si>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</si>
  <si>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</si>
  <si>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</si>
  <si>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</si>
  <si>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</si>
  <si>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</si>
  <si>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</si>
  <si>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</si>
  <si>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</si>
  <si>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</si>
  <si>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</si>
  <si>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</si>
  <si>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</si>
  <si>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</si>
  <si>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</si>
  <si>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</si>
  <si>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</si>
  <si>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</si>
  <si>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</si>
  <si>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</si>
  <si>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</si>
  <si>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</si>
  <si>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</si>
  <si>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</si>
  <si>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</si>
  <si>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</si>
  <si>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</si>
  <si>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</si>
  <si>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</si>
  <si>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</si>
  <si>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</si>
  <si>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</si>
  <si>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</si>
  <si>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</si>
  <si>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</si>
  <si>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</si>
  <si>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</si>
  <si>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</si>
  <si>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</si>
  <si>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</si>
  <si>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</si>
  <si>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</si>
  <si>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</si>
  <si>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</si>
  <si>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</si>
  <si>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</si>
  <si>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</si>
  <si>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</si>
  <si>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</si>
  <si>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</si>
  <si>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</si>
  <si>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</si>
  <si>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</si>
  <si>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</si>
  <si>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</si>
  <si>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</si>
  <si>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</si>
  <si>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</si>
  <si>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</si>
  <si>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</si>
  <si>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</si>
  <si>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</si>
  <si>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</si>
  <si>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</si>
  <si>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</si>
  <si>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</si>
  <si>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</si>
  <si>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</si>
  <si>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</si>
  <si>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</si>
  <si>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</si>
  <si>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</si>
  <si>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</si>
  <si>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</si>
  <si>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</si>
  <si>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</si>
  <si>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</si>
  <si>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</si>
  <si>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</si>
  <si>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</si>
  <si>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</si>
  <si>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</si>
  <si>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</si>
  <si>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</si>
  <si>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</si>
  <si>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</si>
  <si>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</si>
  <si>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</si>
  <si>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</si>
  <si>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</si>
  <si>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</si>
  <si>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</si>
  <si>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</si>
  <si>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</si>
  <si>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</si>
  <si>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</si>
  <si>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</si>
  <si>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</si>
  <si>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</si>
  <si>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</si>
  <si>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</si>
  <si>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</si>
  <si>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</si>
  <si>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</si>
  <si>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</si>
  <si>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</si>
  <si>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</si>
  <si>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</si>
  <si>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</si>
  <si>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</si>
  <si>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</si>
  <si>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</si>
  <si>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</si>
  <si>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</si>
  <si>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</si>
  <si>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</si>
  <si>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</si>
  <si>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</si>
  <si>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</si>
  <si>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</si>
  <si>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</si>
  <si>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</si>
  <si>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</si>
  <si>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</si>
  <si>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</si>
  <si>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</si>
  <si>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</si>
  <si>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</si>
  <si>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</si>
  <si>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</si>
  <si>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</si>
  <si>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</si>
  <si>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</si>
  <si>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</si>
  <si>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</si>
  <si>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</si>
  <si>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</si>
  <si>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</si>
  <si>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</si>
  <si>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</si>
  <si>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</si>
  <si>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</si>
  <si>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</si>
  <si>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</si>
  <si>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</si>
  <si>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</si>
  <si>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</si>
  <si>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</si>
  <si>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</si>
  <si>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</si>
  <si>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</si>
  <si>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</si>
  <si>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</si>
  <si>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</si>
  <si>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</si>
  <si>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</si>
  <si>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</si>
  <si>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</si>
  <si>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</si>
  <si>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</si>
  <si>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</si>
  <si>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</si>
  <si>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</si>
  <si>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</si>
  <si>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</si>
  <si>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</si>
  <si>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</si>
  <si>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</si>
  <si>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</si>
  <si>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</si>
  <si>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</si>
  <si>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</si>
  <si>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</si>
  <si>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</si>
  <si>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</si>
  <si>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</si>
  <si>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</si>
  <si>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</si>
  <si>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</si>
  <si>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</si>
  <si>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</si>
  <si>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</si>
  <si>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</si>
  <si>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</si>
  <si>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</si>
  <si>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</si>
  <si>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</si>
  <si>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</si>
  <si>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</si>
  <si>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</si>
  <si>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</si>
  <si>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</si>
  <si>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</si>
  <si>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</si>
  <si>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</si>
  <si>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</si>
  <si>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</si>
  <si>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</si>
  <si>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</si>
  <si>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</si>
  <si>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</si>
  <si>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</si>
  <si>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</si>
  <si>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</si>
  <si>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</si>
  <si>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</si>
  <si>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</si>
  <si>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</si>
  <si>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</si>
  <si>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</si>
  <si>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</si>
  <si>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</si>
  <si>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</si>
  <si>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</si>
  <si>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</si>
  <si>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</si>
  <si>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</si>
  <si>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</si>
  <si>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</si>
  <si>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</si>
  <si>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</si>
  <si>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</si>
  <si>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</si>
  <si>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</si>
  <si>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</si>
  <si>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</si>
  <si>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</si>
  <si>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</si>
  <si>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</si>
  <si>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</si>
  <si>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</si>
  <si>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</si>
  <si>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</si>
  <si>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</si>
  <si>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</si>
  <si>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</si>
  <si>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</si>
  <si>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</si>
  <si>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</si>
  <si>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</si>
  <si>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</si>
  <si>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</si>
  <si>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</si>
  <si>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</si>
  <si>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</si>
  <si>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</si>
  <si>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</si>
  <si>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</si>
  <si>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</si>
  <si>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</si>
  <si>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</si>
  <si>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</si>
  <si>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</si>
  <si>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</si>
  <si>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</si>
  <si>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</si>
  <si>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</si>
  <si>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</si>
  <si>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</si>
  <si>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</si>
  <si>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</si>
  <si>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</si>
  <si>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</si>
  <si>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</si>
  <si>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</si>
  <si>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</si>
  <si>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</si>
  <si>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</si>
  <si>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</si>
  <si>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</si>
  <si>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</si>
  <si>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</si>
  <si>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</si>
  <si>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</si>
  <si>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</si>
  <si>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</si>
  <si>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</si>
  <si>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</si>
  <si>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</si>
  <si>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</si>
  <si>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</si>
  <si>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</si>
  <si>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</si>
  <si>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</si>
  <si>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</si>
  <si>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</si>
  <si>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</si>
  <si>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</si>
  <si>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</si>
  <si>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</si>
  <si>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</si>
  <si>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</si>
  <si>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</si>
  <si>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</si>
  <si>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</si>
  <si>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</si>
  <si>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</si>
  <si>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</si>
  <si>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</si>
  <si>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</si>
  <si>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</si>
  <si>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</si>
  <si>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</si>
  <si>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</si>
  <si>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</si>
  <si>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</si>
  <si>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</si>
  <si>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</si>
  <si>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</si>
  <si>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</si>
  <si>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</si>
  <si>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</si>
  <si>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</si>
  <si>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</si>
  <si>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</si>
  <si>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</si>
  <si>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</si>
  <si>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</si>
  <si>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</si>
  <si>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</si>
  <si>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</si>
  <si>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</si>
  <si>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</si>
  <si>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</si>
  <si>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</si>
  <si>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</si>
  <si>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</si>
  <si>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</si>
  <si>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</si>
  <si>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</si>
  <si>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</si>
  <si>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</si>
  <si>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</si>
  <si>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</si>
  <si>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</si>
  <si>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</si>
  <si>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</si>
  <si>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</si>
  <si>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</si>
  <si>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</si>
  <si>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</si>
  <si>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</si>
  <si>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</si>
  <si>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</si>
  <si>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</si>
  <si>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</si>
  <si>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</si>
  <si>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</si>
  <si>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</si>
  <si>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</si>
  <si>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</si>
  <si>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</si>
  <si>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</si>
  <si>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</si>
  <si>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</si>
  <si>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</si>
  <si>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</si>
  <si>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</si>
  <si>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</si>
  <si>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</si>
  <si>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</si>
  <si>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</si>
  <si>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</si>
  <si>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</si>
  <si>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</si>
  <si>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</si>
  <si>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</si>
  <si>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</si>
  <si>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</si>
  <si>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</si>
  <si>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</si>
  <si>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</si>
  <si>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</si>
  <si>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</si>
  <si>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</si>
  <si>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r>
      <t xml:space="preserve">DA+0/+3/+6/+9/-1.5/-3 Extn - 54/71/55/44/18/12 Nos.
DB1+0/+3/+6/+9 Extn - 10/3/1/2 Nos.
DB2+0/+3/+6/+9 Extn - 7/3/1/1 Nos.
DC1+0/+3/+6/+9 Extn - 5/1/1/1Nos.
DC2+0/+3/+9 Extn - 5/1/1 Nos.                                                                                  DC2+0 - 1 Nos.(TP Tower)
DD1+0/+9 Extn - 2/2 Nos.                                                                                        
DD2+0/+3/+6/+18/+25/+35 Extn - 2/1/1/1/1/2 Nos.                                                </t>
    </r>
    <r>
      <rPr>
        <b/>
        <sz val="11"/>
        <color theme="1"/>
        <rFont val="Calibri"/>
      </rPr>
      <t xml:space="preserve">                                          (13637.9 MT received)</t>
    </r>
  </si>
  <si>
    <t>No Work</t>
  </si>
  <si>
    <t>M/s. Fouji Gang1</t>
  </si>
  <si>
    <t>M/s. Fouji Gang 1</t>
  </si>
  <si>
    <t>1.Submitted to Concern Authority by Power Grid              2.NOC Obtained by Power Grid from AAI on 14/05/2026</t>
  </si>
  <si>
    <t>M/s. Fouji Gang 2</t>
  </si>
  <si>
    <t>M/s. Fouji Gang2</t>
  </si>
  <si>
    <t>Body Section Complete</t>
  </si>
  <si>
    <t>Materials Shifting</t>
  </si>
  <si>
    <t>15/6/2026</t>
  </si>
  <si>
    <t>06/195</t>
  </si>
  <si>
    <t>02/18</t>
  </si>
  <si>
    <t>16/6/2026</t>
  </si>
  <si>
    <t>3rd Section u/p</t>
  </si>
  <si>
    <t>1st Section u/p</t>
  </si>
  <si>
    <t>Bottom Section WIP</t>
  </si>
  <si>
    <t>M/s. Sonakshi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</si>
</sst>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_ * #,##0.00_ ;_ * \-#,##0.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Calibri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0">
    <xf numFmtId="0" fontId="0" fillId="0" borderId="0" xfId="0"/>
    <xf numFmtId="164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5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5" fontId="8" fillId="3" borderId="21" xfId="0" applyNumberFormat="1" applyFont="1" applyFill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8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5" fontId="16" fillId="0" borderId="42" xfId="0" applyNumberFormat="1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5" fontId="16" fillId="0" borderId="19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4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 wrapText="1"/>
    </xf>
    <xf numFmtId="16" fontId="8" fillId="0" borderId="47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170" fontId="8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16" fontId="8" fillId="0" borderId="69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6" fontId="8" fillId="0" borderId="39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/>
    </xf>
    <xf numFmtId="170" fontId="8" fillId="2" borderId="72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/>
    </xf>
    <xf numFmtId="170" fontId="8" fillId="2" borderId="7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66" fontId="8" fillId="0" borderId="34" xfId="0" applyNumberFormat="1" applyFont="1" applyBorder="1" applyAlignment="1">
      <alignment horizontal="center" vertical="center"/>
    </xf>
    <xf numFmtId="49" fontId="8" fillId="2" borderId="72" xfId="0" applyNumberFormat="1" applyFont="1" applyFill="1" applyBorder="1" applyAlignment="1">
      <alignment horizontal="center" vertical="center"/>
    </xf>
    <xf numFmtId="164" fontId="8" fillId="2" borderId="72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0" fontId="8" fillId="2" borderId="74" xfId="0" applyNumberFormat="1" applyFont="1" applyFill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16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70" xfId="0" applyFont="1" applyBorder="1" applyAlignment="1">
      <alignment horizontal="left"/>
    </xf>
    <xf numFmtId="0" fontId="25" fillId="0" borderId="75" xfId="0" applyFont="1" applyBorder="1" applyAlignment="1">
      <alignment horizontal="left"/>
    </xf>
    <xf numFmtId="0" fontId="22" fillId="0" borderId="75" xfId="0" applyFont="1" applyBorder="1"/>
    <xf numFmtId="0" fontId="25" fillId="0" borderId="76" xfId="0" applyFont="1" applyBorder="1" applyAlignment="1">
      <alignment horizontal="left"/>
    </xf>
    <xf numFmtId="0" fontId="25" fillId="0" borderId="7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8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7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7" xfId="0" applyFont="1" applyBorder="1" applyAlignment="1">
      <alignment horizontal="center"/>
    </xf>
    <xf numFmtId="0" fontId="29" fillId="0" borderId="77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7" xfId="0" applyNumberFormat="1" applyFont="1" applyBorder="1" applyAlignment="1">
      <alignment vertical="center"/>
    </xf>
    <xf numFmtId="9" fontId="22" fillId="0" borderId="77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80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7" xfId="0" applyFont="1" applyBorder="1" applyAlignment="1">
      <alignment vertical="top" wrapText="1"/>
    </xf>
    <xf numFmtId="0" fontId="22" fillId="0" borderId="77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81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5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8" xfId="0" applyFont="1" applyBorder="1"/>
    <xf numFmtId="0" fontId="22" fillId="0" borderId="87" xfId="0" applyFont="1" applyBorder="1" applyAlignment="1">
      <alignment horizontal="left" vertical="center"/>
    </xf>
    <xf numFmtId="0" fontId="22" fillId="0" borderId="91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49" fontId="16" fillId="5" borderId="72" xfId="0" applyNumberFormat="1" applyFont="1" applyFill="1" applyBorder="1" applyAlignment="1">
      <alignment horizontal="center" vertical="center"/>
    </xf>
    <xf numFmtId="170" fontId="16" fillId="5" borderId="7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72" xfId="0" applyFont="1" applyFill="1" applyBorder="1" applyAlignment="1">
      <alignment horizontal="left" vertical="center"/>
    </xf>
    <xf numFmtId="164" fontId="8" fillId="2" borderId="72" xfId="0" applyNumberFormat="1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left" vertical="center" wrapText="1"/>
    </xf>
    <xf numFmtId="170" fontId="8" fillId="2" borderId="9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8" fontId="21" fillId="0" borderId="4" xfId="0" applyNumberFormat="1" applyFont="1" applyBorder="1" applyAlignment="1">
      <alignment horizontal="center" vertical="center"/>
    </xf>
    <xf numFmtId="168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8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8" fontId="21" fillId="5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7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72" xfId="0" applyNumberFormat="1" applyFont="1" applyFill="1" applyBorder="1" applyAlignment="1">
      <alignment horizontal="center" vertical="center"/>
    </xf>
    <xf numFmtId="1" fontId="38" fillId="2" borderId="105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72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6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9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0" borderId="24" xfId="0" applyBorder="1"/>
    <xf numFmtId="0" fontId="8" fillId="0" borderId="94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111" xfId="0" applyFont="1" applyBorder="1" applyAlignment="1">
      <alignment horizontal="left" vertical="center"/>
    </xf>
    <xf numFmtId="0" fontId="0" fillId="0" borderId="111" xfId="0" applyBorder="1"/>
    <xf numFmtId="0" fontId="8" fillId="0" borderId="68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0" fontId="8" fillId="0" borderId="78" xfId="0" applyFont="1" applyBorder="1" applyAlignment="1">
      <alignment horizontal="center" vertical="center"/>
    </xf>
    <xf numFmtId="170" fontId="8" fillId="0" borderId="50" xfId="0" applyNumberFormat="1" applyFont="1" applyBorder="1" applyAlignment="1">
      <alignment horizontal="center" vertical="center"/>
    </xf>
    <xf numFmtId="0" fontId="8" fillId="0" borderId="95" xfId="0" applyFont="1" applyBorder="1" applyAlignment="1">
      <alignment horizontal="left" vertical="center"/>
    </xf>
    <xf numFmtId="0" fontId="8" fillId="0" borderId="112" xfId="0" applyFont="1" applyBorder="1" applyAlignment="1">
      <alignment horizontal="left" vertical="center"/>
    </xf>
    <xf numFmtId="0" fontId="8" fillId="0" borderId="78" xfId="0" applyFont="1" applyBorder="1" applyAlignment="1">
      <alignment horizontal="left" vertical="center"/>
    </xf>
    <xf numFmtId="164" fontId="8" fillId="0" borderId="72" xfId="0" applyNumberFormat="1" applyFont="1" applyBorder="1" applyAlignment="1">
      <alignment horizontal="center" vertical="center"/>
    </xf>
    <xf numFmtId="17" fontId="8" fillId="0" borderId="72" xfId="0" applyNumberFormat="1" applyFont="1" applyBorder="1" applyAlignment="1">
      <alignment horizontal="center" vertical="center"/>
    </xf>
    <xf numFmtId="164" fontId="8" fillId="0" borderId="50" xfId="0" applyNumberFormat="1" applyFont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170" fontId="8" fillId="0" borderId="111" xfId="0" applyNumberFormat="1" applyFont="1" applyBorder="1" applyAlignment="1">
      <alignment horizontal="center" vertical="center"/>
    </xf>
    <xf numFmtId="164" fontId="8" fillId="0" borderId="111" xfId="0" applyNumberFormat="1" applyFont="1" applyBorder="1" applyAlignment="1">
      <alignment horizontal="center" vertical="center"/>
    </xf>
    <xf numFmtId="17" fontId="8" fillId="0" borderId="111" xfId="0" applyNumberFormat="1" applyFont="1" applyBorder="1" applyAlignment="1">
      <alignment horizontal="center" vertical="center"/>
    </xf>
    <xf numFmtId="166" fontId="8" fillId="0" borderId="72" xfId="0" applyNumberFormat="1" applyFont="1" applyBorder="1" applyAlignment="1">
      <alignment horizontal="center" vertical="center"/>
    </xf>
    <xf numFmtId="170" fontId="8" fillId="0" borderId="72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1" xfId="0" quotePrefix="1" applyFont="1" applyFill="1" applyBorder="1" applyAlignment="1">
      <alignment horizontal="center" vertical="center"/>
    </xf>
    <xf numFmtId="166" fontId="8" fillId="0" borderId="111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5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5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71" xfId="0" applyFont="1" applyBorder="1"/>
    <xf numFmtId="0" fontId="2" fillId="0" borderId="67" xfId="0" applyFont="1" applyBorder="1"/>
    <xf numFmtId="0" fontId="4" fillId="0" borderId="1" xfId="0" applyFont="1" applyBorder="1" applyAlignment="1">
      <alignment horizontal="center" vertical="center"/>
    </xf>
    <xf numFmtId="0" fontId="22" fillId="0" borderId="86" xfId="0" applyFont="1" applyBorder="1" applyAlignment="1">
      <alignment horizontal="left" vertical="center"/>
    </xf>
    <xf numFmtId="0" fontId="2" fillId="0" borderId="87" xfId="0" applyFont="1" applyBorder="1"/>
    <xf numFmtId="0" fontId="22" fillId="0" borderId="83" xfId="0" applyFont="1" applyBorder="1" applyAlignment="1">
      <alignment horizontal="center"/>
    </xf>
    <xf numFmtId="0" fontId="2" fillId="0" borderId="84" xfId="0" applyFont="1" applyBorder="1"/>
    <xf numFmtId="0" fontId="35" fillId="0" borderId="86" xfId="0" applyFont="1" applyBorder="1" applyAlignment="1">
      <alignment horizontal="center"/>
    </xf>
    <xf numFmtId="0" fontId="35" fillId="0" borderId="83" xfId="0" applyFont="1" applyBorder="1" applyAlignment="1">
      <alignment horizontal="center"/>
    </xf>
    <xf numFmtId="0" fontId="22" fillId="0" borderId="83" xfId="0" applyFont="1" applyBorder="1" applyAlignment="1">
      <alignment horizontal="left" vertical="center"/>
    </xf>
    <xf numFmtId="0" fontId="22" fillId="0" borderId="85" xfId="0" applyFont="1" applyBorder="1" applyAlignment="1">
      <alignment horizontal="center"/>
    </xf>
    <xf numFmtId="0" fontId="22" fillId="0" borderId="88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2" fillId="0" borderId="82" xfId="0" applyFont="1" applyBorder="1"/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/>
    <xf numFmtId="1" fontId="22" fillId="0" borderId="77" xfId="0" applyNumberFormat="1" applyFont="1" applyBorder="1" applyAlignment="1">
      <alignment horizontal="center" vertical="center"/>
    </xf>
    <xf numFmtId="0" fontId="2" fillId="0" borderId="77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5" fillId="0" borderId="1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center" vertical="center"/>
    </xf>
    <xf numFmtId="0" fontId="2" fillId="0" borderId="75" xfId="0" applyFont="1" applyBorder="1"/>
    <xf numFmtId="0" fontId="2" fillId="0" borderId="76" xfId="0" applyFont="1" applyBorder="1"/>
    <xf numFmtId="164" fontId="26" fillId="0" borderId="27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9" xfId="0" applyFont="1" applyBorder="1" applyAlignment="1">
      <alignment horizontal="left" vertical="center"/>
    </xf>
    <xf numFmtId="0" fontId="2" fillId="0" borderId="90" xfId="0" applyFont="1" applyBorder="1"/>
    <xf numFmtId="0" fontId="35" fillId="0" borderId="89" xfId="0" applyFont="1" applyBorder="1" applyAlignment="1">
      <alignment horizontal="center"/>
    </xf>
    <xf numFmtId="0" fontId="22" fillId="0" borderId="91" xfId="0" applyFont="1" applyBorder="1" applyAlignment="1">
      <alignment horizontal="center"/>
    </xf>
    <xf numFmtId="0" fontId="22" fillId="0" borderId="86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" fillId="0" borderId="94" xfId="0" applyFont="1" applyBorder="1"/>
    <xf numFmtId="0" fontId="16" fillId="5" borderId="95" xfId="0" applyFont="1" applyFill="1" applyBorder="1" applyAlignment="1">
      <alignment horizontal="center" vertical="center"/>
    </xf>
    <xf numFmtId="0" fontId="2" fillId="0" borderId="96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2" fillId="0" borderId="69" xfId="0" applyFont="1" applyBorder="1"/>
    <xf numFmtId="0" fontId="4" fillId="2" borderId="95" xfId="0" applyFont="1" applyFill="1" applyBorder="1" applyAlignment="1">
      <alignment horizontal="center" vertical="center"/>
    </xf>
    <xf numFmtId="0" fontId="2" fillId="0" borderId="101" xfId="0" applyFont="1" applyBorder="1"/>
    <xf numFmtId="0" fontId="16" fillId="0" borderId="99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92" xfId="0" applyFont="1" applyFill="1" applyBorder="1" applyAlignment="1">
      <alignment horizontal="center" vertical="center" wrapText="1"/>
    </xf>
    <xf numFmtId="0" fontId="2" fillId="0" borderId="104" xfId="0" applyFont="1" applyBorder="1"/>
    <xf numFmtId="0" fontId="16" fillId="13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10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102" xfId="0" applyFont="1" applyFill="1" applyBorder="1" applyAlignment="1">
      <alignment horizontal="center" vertical="center" wrapText="1"/>
    </xf>
    <xf numFmtId="0" fontId="4" fillId="2" borderId="103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100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19050</xdr:rowOff>
    </xdr:from>
    <xdr:ext cx="4572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2163" y="3599025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104775</xdr:colOff>
      <xdr:row>3</xdr:row>
      <xdr:rowOff>57150</xdr:rowOff>
    </xdr:from>
    <xdr:ext cx="1809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B00-00000A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B00-00000B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95250</xdr:colOff>
      <xdr:row>3</xdr:row>
      <xdr:rowOff>9525</xdr:rowOff>
    </xdr:from>
    <xdr:ext cx="676275" cy="114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5" name="Shape 6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B00-00001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B00-00001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B00-00001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B00-00001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23" name="Shape 6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60950"/>
              <a:chExt cx="838200" cy="381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B00-000019000000}"/>
                  </a:ext>
                </a:extLst>
              </xdr:cNvPr>
              <xdr:cNvSpPr/>
            </xdr:nvSpPr>
            <xdr:spPr>
              <a:xfrm>
                <a:off x="4926900" y="3760950"/>
                <a:ext cx="838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B00-00001A000000}"/>
                  </a:ext>
                </a:extLst>
              </xdr:cNvPr>
              <xdr:cNvGrpSpPr/>
            </xdr:nvGrpSpPr>
            <xdr:grpSpPr>
              <a:xfrm>
                <a:off x="4926900" y="3760950"/>
                <a:ext cx="838200" cy="38100"/>
                <a:chOff x="4926900" y="3770475"/>
                <a:chExt cx="838200" cy="1905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B00-00001B000000}"/>
                    </a:ext>
                  </a:extLst>
                </xdr:cNvPr>
                <xdr:cNvSpPr/>
              </xdr:nvSpPr>
              <xdr:spPr>
                <a:xfrm>
                  <a:off x="4926900" y="3770475"/>
                  <a:ext cx="838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B00-00001C000000}"/>
                    </a:ext>
                  </a:extLst>
                </xdr:cNvPr>
                <xdr:cNvCxnSpPr/>
              </xdr:nvCxnSpPr>
              <xdr:spPr>
                <a:xfrm>
                  <a:off x="4926900" y="3770475"/>
                  <a:ext cx="8382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30" name="Shape 25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6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33" name="Shape 27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" name="Shape 28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35" name="Shape 29">
                  <a:extLst>
                    <a:ext uri="{FF2B5EF4-FFF2-40B4-BE49-F238E27FC236}">
                      <a16:creationId xmlns:a16="http://schemas.microsoft.com/office/drawing/2014/main" id="{00000000-0008-0000-0B00-00002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" name="Shape 30">
                  <a:extLst>
                    <a:ext uri="{FF2B5EF4-FFF2-40B4-BE49-F238E27FC236}">
                      <a16:creationId xmlns:a16="http://schemas.microsoft.com/office/drawing/2014/main" id="{00000000-0008-0000-0B00-00002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8" name="Shape 31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00000000-0008-0000-0B00-000027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2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00000000-0008-0000-0B00-000029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4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43" name="Shape 35">
                  <a:extLst>
                    <a:ext uri="{FF2B5EF4-FFF2-40B4-BE49-F238E27FC236}">
                      <a16:creationId xmlns:a16="http://schemas.microsoft.com/office/drawing/2014/main" id="{00000000-0008-0000-0B00-00002B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" name="Shape 36">
                  <a:extLst>
                    <a:ext uri="{FF2B5EF4-FFF2-40B4-BE49-F238E27FC236}">
                      <a16:creationId xmlns:a16="http://schemas.microsoft.com/office/drawing/2014/main" id="{00000000-0008-0000-0B00-00002C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</xdr:row>
      <xdr:rowOff>19050</xdr:rowOff>
    </xdr:from>
    <xdr:ext cx="542925" cy="371475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5079300" y="3599025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133350</xdr:colOff>
      <xdr:row>3</xdr:row>
      <xdr:rowOff>47625</xdr:rowOff>
    </xdr:from>
    <xdr:ext cx="180975" cy="2190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85725</xdr:colOff>
      <xdr:row>3</xdr:row>
      <xdr:rowOff>0</xdr:rowOff>
    </xdr:from>
    <xdr:ext cx="542925" cy="1524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5079300" y="3708563"/>
          <a:ext cx="533400" cy="1428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49" name="Shape 40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50" name="Shape 6">
              <a:extLst>
                <a:ext uri="{FF2B5EF4-FFF2-40B4-BE49-F238E27FC236}">
                  <a16:creationId xmlns:a16="http://schemas.microsoft.com/office/drawing/2014/main" id="{00000000-0008-0000-0B00-000032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" name="Shape 41">
              <a:extLst>
                <a:ext uri="{FF2B5EF4-FFF2-40B4-BE49-F238E27FC236}">
                  <a16:creationId xmlns:a16="http://schemas.microsoft.com/office/drawing/2014/main" id="{00000000-0008-0000-0B00-000033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65713"/>
              <a:chExt cx="714375" cy="28575"/>
            </a:xfrm>
          </xdr:grpSpPr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B00-000034000000}"/>
                  </a:ext>
                </a:extLst>
              </xdr:cNvPr>
              <xdr:cNvSpPr/>
            </xdr:nvSpPr>
            <xdr:spPr>
              <a:xfrm>
                <a:off x="4988813" y="3765713"/>
                <a:ext cx="7143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3">
                <a:extLst>
                  <a:ext uri="{FF2B5EF4-FFF2-40B4-BE49-F238E27FC236}">
                    <a16:creationId xmlns:a16="http://schemas.microsoft.com/office/drawing/2014/main" id="{00000000-0008-0000-0B00-000035000000}"/>
                  </a:ext>
                </a:extLst>
              </xdr:cNvPr>
              <xdr:cNvGrpSpPr/>
            </xdr:nvGrpSpPr>
            <xdr:grpSpPr>
              <a:xfrm>
                <a:off x="4988813" y="3765713"/>
                <a:ext cx="714375" cy="28575"/>
                <a:chOff x="4988813" y="3775238"/>
                <a:chExt cx="714375" cy="9525"/>
              </a:xfrm>
            </xdr:grpSpPr>
            <xdr:sp macro="" textlink="">
              <xdr:nvSpPr>
                <xdr:cNvPr id="54" name="Shape 44">
                  <a:extLst>
                    <a:ext uri="{FF2B5EF4-FFF2-40B4-BE49-F238E27FC236}">
                      <a16:creationId xmlns:a16="http://schemas.microsoft.com/office/drawing/2014/main" id="{00000000-0008-0000-0B00-000036000000}"/>
                    </a:ext>
                  </a:extLst>
                </xdr:cNvPr>
                <xdr:cNvSpPr/>
              </xdr:nvSpPr>
              <xdr:spPr>
                <a:xfrm>
                  <a:off x="4988813" y="3775238"/>
                  <a:ext cx="7143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" name="Shape 45">
                  <a:extLst>
                    <a:ext uri="{FF2B5EF4-FFF2-40B4-BE49-F238E27FC236}">
                      <a16:creationId xmlns:a16="http://schemas.microsoft.com/office/drawing/2014/main" id="{00000000-0008-0000-0B00-000037000000}"/>
                    </a:ext>
                  </a:extLst>
                </xdr:cNvPr>
                <xdr:cNvCxnSpPr/>
              </xdr:nvCxnSpPr>
              <xdr:spPr>
                <a:xfrm>
                  <a:off x="4988813" y="3775238"/>
                  <a:ext cx="71437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57" name="Shape 4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7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60" name="Shape 48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49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62" name="Shape 50">
                  <a:extLst>
                    <a:ext uri="{FF2B5EF4-FFF2-40B4-BE49-F238E27FC236}">
                      <a16:creationId xmlns:a16="http://schemas.microsoft.com/office/drawing/2014/main" id="{00000000-0008-0000-0B00-00003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" name="Shape 51">
                  <a:extLst>
                    <a:ext uri="{FF2B5EF4-FFF2-40B4-BE49-F238E27FC236}">
                      <a16:creationId xmlns:a16="http://schemas.microsoft.com/office/drawing/2014/main" id="{00000000-0008-0000-0B00-00003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65" name="Shape 52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6" name="Shape 6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" name="Shape 53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68" name="Shape 54">
                <a:extLst>
                  <a:ext uri="{FF2B5EF4-FFF2-40B4-BE49-F238E27FC236}">
                    <a16:creationId xmlns:a16="http://schemas.microsoft.com/office/drawing/2014/main" id="{00000000-0008-0000-0B00-00004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" name="Shape 55">
                <a:extLst>
                  <a:ext uri="{FF2B5EF4-FFF2-40B4-BE49-F238E27FC236}">
                    <a16:creationId xmlns:a16="http://schemas.microsoft.com/office/drawing/2014/main" id="{00000000-0008-0000-0B00-00004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70" name="Shape 56">
                  <a:extLst>
                    <a:ext uri="{FF2B5EF4-FFF2-40B4-BE49-F238E27FC236}">
                      <a16:creationId xmlns:a16="http://schemas.microsoft.com/office/drawing/2014/main" id="{00000000-0008-0000-0B00-00004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" name="Shape 57">
                  <a:extLst>
                    <a:ext uri="{FF2B5EF4-FFF2-40B4-BE49-F238E27FC236}">
                      <a16:creationId xmlns:a16="http://schemas.microsoft.com/office/drawing/2014/main" id="{00000000-0008-0000-0B00-00004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73" name="Shape 5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" name="Shape 59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76" name="Shape 60">
                <a:extLst>
                  <a:ext uri="{FF2B5EF4-FFF2-40B4-BE49-F238E27FC236}">
                    <a16:creationId xmlns:a16="http://schemas.microsoft.com/office/drawing/2014/main" id="{00000000-0008-0000-0B00-00004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" name="Shape 61">
                <a:extLst>
                  <a:ext uri="{FF2B5EF4-FFF2-40B4-BE49-F238E27FC236}">
                    <a16:creationId xmlns:a16="http://schemas.microsoft.com/office/drawing/2014/main" id="{00000000-0008-0000-0B00-00004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78" name="Shape 62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" name="Shape 63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81" name="Shape 64">
            <a:extLst>
              <a:ext uri="{FF2B5EF4-FFF2-40B4-BE49-F238E27FC236}">
                <a16:creationId xmlns:a16="http://schemas.microsoft.com/office/drawing/2014/main" id="{00000000-0008-0000-0B00-00005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82" name="Shape 6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65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84" name="Shape 66">
                <a:extLst>
                  <a:ext uri="{FF2B5EF4-FFF2-40B4-BE49-F238E27FC236}">
                    <a16:creationId xmlns:a16="http://schemas.microsoft.com/office/drawing/2014/main" id="{00000000-0008-0000-0B00-00005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67">
                <a:extLst>
                  <a:ext uri="{FF2B5EF4-FFF2-40B4-BE49-F238E27FC236}">
                    <a16:creationId xmlns:a16="http://schemas.microsoft.com/office/drawing/2014/main" id="{00000000-0008-0000-0B00-00005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86" name="Shape 68">
                  <a:extLst>
                    <a:ext uri="{FF2B5EF4-FFF2-40B4-BE49-F238E27FC236}">
                      <a16:creationId xmlns:a16="http://schemas.microsoft.com/office/drawing/2014/main" id="{00000000-0008-0000-0B00-00005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" name="Shape 69">
                  <a:extLst>
                    <a:ext uri="{FF2B5EF4-FFF2-40B4-BE49-F238E27FC236}">
                      <a16:creationId xmlns:a16="http://schemas.microsoft.com/office/drawing/2014/main" id="{00000000-0008-0000-0B00-00005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257175</xdr:colOff>
      <xdr:row>14</xdr:row>
      <xdr:rowOff>-19050</xdr:rowOff>
    </xdr:from>
    <xdr:ext cx="2828925" cy="762000"/>
    <xdr:sp macro="" textlink="">
      <xdr:nvSpPr>
        <xdr:cNvPr id="88" name="Shape 70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3941063" y="340852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GrpSpPr/>
      </xdr:nvGrpSpPr>
      <xdr:grpSpPr>
        <a:xfrm>
          <a:off x="14611350" y="24688800"/>
          <a:ext cx="190500" cy="114300"/>
          <a:chOff x="5250750" y="3722850"/>
          <a:chExt cx="190500" cy="114300"/>
        </a:xfrm>
      </xdr:grpSpPr>
      <xdr:grpSp>
        <xdr:nvGrpSpPr>
          <xdr:cNvPr id="90" name="Shape 71">
            <a:extLst>
              <a:ext uri="{FF2B5EF4-FFF2-40B4-BE49-F238E27FC236}">
                <a16:creationId xmlns:a16="http://schemas.microsoft.com/office/drawing/2014/main" id="{00000000-0008-0000-0B00-00005A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91" name="Shape 6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" name="Shape 72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190500" cy="114300"/>
            </a:xfrm>
          </xdr:grpSpPr>
          <xdr:sp macro="" textlink="">
            <xdr:nvSpPr>
              <xdr:cNvPr id="93" name="Shape 73">
                <a:extLst>
                  <a:ext uri="{FF2B5EF4-FFF2-40B4-BE49-F238E27FC236}">
                    <a16:creationId xmlns:a16="http://schemas.microsoft.com/office/drawing/2014/main" id="{00000000-0008-0000-0B00-00005D000000}"/>
                  </a:ext>
                </a:extLst>
              </xdr:cNvPr>
              <xdr:cNvSpPr/>
            </xdr:nvSpPr>
            <xdr:spPr>
              <a:xfrm>
                <a:off x="5250750" y="3722850"/>
                <a:ext cx="19050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" name="Shape 74">
                <a:extLst>
                  <a:ext uri="{FF2B5EF4-FFF2-40B4-BE49-F238E27FC236}">
                    <a16:creationId xmlns:a16="http://schemas.microsoft.com/office/drawing/2014/main" id="{00000000-0008-0000-0B00-00005E000000}"/>
                  </a:ext>
                </a:extLst>
              </xdr:cNvPr>
              <xdr:cNvGrpSpPr/>
            </xdr:nvGrpSpPr>
            <xdr:grpSpPr>
              <a:xfrm>
                <a:off x="5250750" y="3722850"/>
                <a:ext cx="190500" cy="114300"/>
                <a:chOff x="5250750" y="3722850"/>
                <a:chExt cx="276225" cy="2371725"/>
              </a:xfrm>
            </xdr:grpSpPr>
            <xdr:sp macro="" textlink="">
              <xdr:nvSpPr>
                <xdr:cNvPr id="95" name="Shape 75">
                  <a:extLst>
                    <a:ext uri="{FF2B5EF4-FFF2-40B4-BE49-F238E27FC236}">
                      <a16:creationId xmlns:a16="http://schemas.microsoft.com/office/drawing/2014/main" id="{00000000-0008-0000-0B00-00005F000000}"/>
                    </a:ext>
                  </a:extLst>
                </xdr:cNvPr>
                <xdr:cNvSpPr/>
              </xdr:nvSpPr>
              <xdr:spPr>
                <a:xfrm>
                  <a:off x="5250750" y="3722850"/>
                  <a:ext cx="276225" cy="2371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" name="Shape 76">
                  <a:extLst>
                    <a:ext uri="{FF2B5EF4-FFF2-40B4-BE49-F238E27FC236}">
                      <a16:creationId xmlns:a16="http://schemas.microsoft.com/office/drawing/2014/main" id="{00000000-0008-0000-0B00-000060000000}"/>
                    </a:ext>
                  </a:extLst>
                </xdr:cNvPr>
                <xdr:cNvGrpSpPr/>
              </xdr:nvGrpSpPr>
              <xdr:grpSpPr>
                <a:xfrm>
                  <a:off x="5250750" y="3722850"/>
                  <a:ext cx="276225" cy="2371725"/>
                  <a:chOff x="5475762" y="47760700"/>
                  <a:chExt cx="455771" cy="4776837"/>
                </a:xfrm>
              </xdr:grpSpPr>
              <xdr:sp macro="" textlink="">
                <xdr:nvSpPr>
                  <xdr:cNvPr id="97" name="Shape 77">
                    <a:extLst>
                      <a:ext uri="{FF2B5EF4-FFF2-40B4-BE49-F238E27FC236}">
                        <a16:creationId xmlns:a16="http://schemas.microsoft.com/office/drawing/2014/main" id="{00000000-0008-0000-0B00-000061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" name="Shape 78">
                    <a:extLst>
                      <a:ext uri="{FF2B5EF4-FFF2-40B4-BE49-F238E27FC236}">
                        <a16:creationId xmlns:a16="http://schemas.microsoft.com/office/drawing/2014/main" id="{00000000-0008-0000-0B00-000062000000}"/>
                      </a:ext>
                    </a:extLst>
                  </xdr:cNvPr>
                  <xdr:cNvCxnSpPr/>
                </xdr:nvCxnSpPr>
                <xdr:spPr>
                  <a:xfrm>
                    <a:off x="5931533" y="52422432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" name="Shape 79">
                    <a:extLst>
                      <a:ext uri="{FF2B5EF4-FFF2-40B4-BE49-F238E27FC236}">
                        <a16:creationId xmlns:a16="http://schemas.microsoft.com/office/drawing/2014/main" id="{00000000-0008-0000-0B00-000063000000}"/>
                      </a:ext>
                    </a:extLst>
                  </xdr:cNvPr>
                  <xdr:cNvCxnSpPr/>
                </xdr:nvCxnSpPr>
                <xdr:spPr>
                  <a:xfrm rot="5400000">
                    <a:off x="5902756" y="52451209"/>
                    <a:ext cx="57552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" name="Shape 80">
                    <a:extLst>
                      <a:ext uri="{FF2B5EF4-FFF2-40B4-BE49-F238E27FC236}">
                        <a16:creationId xmlns:a16="http://schemas.microsoft.com/office/drawing/2014/main" id="{00000000-0008-0000-0B00-000064000000}"/>
                      </a:ext>
                    </a:extLst>
                  </xdr:cNvPr>
                  <xdr:cNvCxnSpPr/>
                </xdr:nvCxnSpPr>
                <xdr:spPr>
                  <a:xfrm>
                    <a:off x="5931533" y="52479985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" name="Shape 81">
                    <a:extLst>
                      <a:ext uri="{FF2B5EF4-FFF2-40B4-BE49-F238E27FC236}">
                        <a16:creationId xmlns:a16="http://schemas.microsoft.com/office/drawing/2014/main" id="{00000000-0008-0000-0B00-000065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" name="Shape 82">
                    <a:extLst>
                      <a:ext uri="{FF2B5EF4-FFF2-40B4-BE49-F238E27FC236}">
                        <a16:creationId xmlns:a16="http://schemas.microsoft.com/office/drawing/2014/main" id="{00000000-0008-0000-0B00-000066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" name="Shape 83">
                    <a:extLst>
                      <a:ext uri="{FF2B5EF4-FFF2-40B4-BE49-F238E27FC236}">
                        <a16:creationId xmlns:a16="http://schemas.microsoft.com/office/drawing/2014/main" id="{00000000-0008-0000-0B00-000067000000}"/>
                      </a:ext>
                    </a:extLst>
                  </xdr:cNvPr>
                  <xdr:cNvCxnSpPr/>
                </xdr:nvCxnSpPr>
                <xdr:spPr>
                  <a:xfrm>
                    <a:off x="5931533" y="5253753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GrpSpPr/>
      </xdr:nvGrpSpPr>
      <xdr:grpSpPr>
        <a:xfrm>
          <a:off x="600075" y="24488775"/>
          <a:ext cx="0" cy="171450"/>
          <a:chOff x="5346000" y="3694275"/>
          <a:chExt cx="0" cy="171450"/>
        </a:xfrm>
      </xdr:grpSpPr>
      <xdr:grpSp>
        <xdr:nvGrpSpPr>
          <xdr:cNvPr id="105" name="Shape 84">
            <a:extLst>
              <a:ext uri="{FF2B5EF4-FFF2-40B4-BE49-F238E27FC236}">
                <a16:creationId xmlns:a16="http://schemas.microsoft.com/office/drawing/2014/main" id="{00000000-0008-0000-0B00-000069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6" name="Shape 6">
              <a:extLst>
                <a:ext uri="{FF2B5EF4-FFF2-40B4-BE49-F238E27FC236}">
                  <a16:creationId xmlns:a16="http://schemas.microsoft.com/office/drawing/2014/main" id="{00000000-0008-0000-0B00-00006A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" name="Shape 85">
              <a:extLst>
                <a:ext uri="{FF2B5EF4-FFF2-40B4-BE49-F238E27FC236}">
                  <a16:creationId xmlns:a16="http://schemas.microsoft.com/office/drawing/2014/main" id="{00000000-0008-0000-0B00-00006B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" name="Shape 86">
                <a:extLst>
                  <a:ext uri="{FF2B5EF4-FFF2-40B4-BE49-F238E27FC236}">
                    <a16:creationId xmlns:a16="http://schemas.microsoft.com/office/drawing/2014/main" id="{00000000-0008-0000-0B00-00006C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" name="Shape 87">
                <a:extLst>
                  <a:ext uri="{FF2B5EF4-FFF2-40B4-BE49-F238E27FC236}">
                    <a16:creationId xmlns:a16="http://schemas.microsoft.com/office/drawing/2014/main" id="{00000000-0008-0000-0B00-00006D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5328138"/>
              </a:xfrm>
            </xdr:grpSpPr>
            <xdr:sp macro="" textlink="">
              <xdr:nvSpPr>
                <xdr:cNvPr id="110" name="Shape 88">
                  <a:extLst>
                    <a:ext uri="{FF2B5EF4-FFF2-40B4-BE49-F238E27FC236}">
                      <a16:creationId xmlns:a16="http://schemas.microsoft.com/office/drawing/2014/main" id="{00000000-0008-0000-0B00-00006E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532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" name="Shape 89">
                  <a:extLst>
                    <a:ext uri="{FF2B5EF4-FFF2-40B4-BE49-F238E27FC236}">
                      <a16:creationId xmlns:a16="http://schemas.microsoft.com/office/drawing/2014/main" id="{00000000-0008-0000-0B00-00006F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5328138"/>
                  <a:chOff x="5475762" y="47760700"/>
                  <a:chExt cx="314325" cy="7154187"/>
                </a:xfrm>
              </xdr:grpSpPr>
              <xdr:sp macro="" textlink="">
                <xdr:nvSpPr>
                  <xdr:cNvPr id="112" name="Shape 90">
                    <a:extLst>
                      <a:ext uri="{FF2B5EF4-FFF2-40B4-BE49-F238E27FC236}">
                        <a16:creationId xmlns:a16="http://schemas.microsoft.com/office/drawing/2014/main" id="{00000000-0008-0000-0B00-000070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" name="Shape 91">
                    <a:extLst>
                      <a:ext uri="{FF2B5EF4-FFF2-40B4-BE49-F238E27FC236}">
                        <a16:creationId xmlns:a16="http://schemas.microsoft.com/office/drawing/2014/main" id="{00000000-0008-0000-0B00-000071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" name="Shape 92">
                    <a:extLst>
                      <a:ext uri="{FF2B5EF4-FFF2-40B4-BE49-F238E27FC236}">
                        <a16:creationId xmlns:a16="http://schemas.microsoft.com/office/drawing/2014/main" id="{00000000-0008-0000-0B00-000072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" name="Shape 93">
                    <a:extLst>
                      <a:ext uri="{FF2B5EF4-FFF2-40B4-BE49-F238E27FC236}">
                        <a16:creationId xmlns:a16="http://schemas.microsoft.com/office/drawing/2014/main" id="{00000000-0008-0000-0B00-000073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" name="Shape 94">
                    <a:extLst>
                      <a:ext uri="{FF2B5EF4-FFF2-40B4-BE49-F238E27FC236}">
                        <a16:creationId xmlns:a16="http://schemas.microsoft.com/office/drawing/2014/main" id="{00000000-0008-0000-0B00-000074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" name="Shape 95">
                    <a:extLst>
                      <a:ext uri="{FF2B5EF4-FFF2-40B4-BE49-F238E27FC236}">
                        <a16:creationId xmlns:a16="http://schemas.microsoft.com/office/drawing/2014/main" id="{00000000-0008-0000-0B00-000075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" name="Shape 96">
                    <a:extLst>
                      <a:ext uri="{FF2B5EF4-FFF2-40B4-BE49-F238E27FC236}">
                        <a16:creationId xmlns:a16="http://schemas.microsoft.com/office/drawing/2014/main" id="{00000000-0008-0000-0B00-000076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19" name="Shape 2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20" name="Shape 97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" name="Shape 6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" name="Shape 98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3" name="Shape 99">
                <a:extLst>
                  <a:ext uri="{FF2B5EF4-FFF2-40B4-BE49-F238E27FC236}">
                    <a16:creationId xmlns:a16="http://schemas.microsoft.com/office/drawing/2014/main" id="{00000000-0008-0000-0B00-00007B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" name="Shape 100">
                <a:extLst>
                  <a:ext uri="{FF2B5EF4-FFF2-40B4-BE49-F238E27FC236}">
                    <a16:creationId xmlns:a16="http://schemas.microsoft.com/office/drawing/2014/main" id="{00000000-0008-0000-0B00-00007C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5" name="Shape 101">
                  <a:extLst>
                    <a:ext uri="{FF2B5EF4-FFF2-40B4-BE49-F238E27FC236}">
                      <a16:creationId xmlns:a16="http://schemas.microsoft.com/office/drawing/2014/main" id="{00000000-0008-0000-0B00-00007D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6" name="Shape 102">
                  <a:extLst>
                    <a:ext uri="{FF2B5EF4-FFF2-40B4-BE49-F238E27FC236}">
                      <a16:creationId xmlns:a16="http://schemas.microsoft.com/office/drawing/2014/main" id="{00000000-0008-0000-0B00-00007E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" name="Shape 103">
                    <a:extLst>
                      <a:ext uri="{FF2B5EF4-FFF2-40B4-BE49-F238E27FC236}">
                        <a16:creationId xmlns:a16="http://schemas.microsoft.com/office/drawing/2014/main" id="{00000000-0008-0000-0B00-00007F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8" name="Shape 104">
                    <a:extLst>
                      <a:ext uri="{FF2B5EF4-FFF2-40B4-BE49-F238E27FC236}">
                        <a16:creationId xmlns:a16="http://schemas.microsoft.com/office/drawing/2014/main" id="{00000000-0008-0000-0B00-000080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" name="Shape 105">
                    <a:extLst>
                      <a:ext uri="{FF2B5EF4-FFF2-40B4-BE49-F238E27FC236}">
                        <a16:creationId xmlns:a16="http://schemas.microsoft.com/office/drawing/2014/main" id="{00000000-0008-0000-0B00-000081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" name="Shape 106">
                    <a:extLst>
                      <a:ext uri="{FF2B5EF4-FFF2-40B4-BE49-F238E27FC236}">
                        <a16:creationId xmlns:a16="http://schemas.microsoft.com/office/drawing/2014/main" id="{00000000-0008-0000-0B00-000082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" name="Shape 107">
                    <a:extLst>
                      <a:ext uri="{FF2B5EF4-FFF2-40B4-BE49-F238E27FC236}">
                        <a16:creationId xmlns:a16="http://schemas.microsoft.com/office/drawing/2014/main" id="{00000000-0008-0000-0B00-000083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" name="Shape 108">
                    <a:extLst>
                      <a:ext uri="{FF2B5EF4-FFF2-40B4-BE49-F238E27FC236}">
                        <a16:creationId xmlns:a16="http://schemas.microsoft.com/office/drawing/2014/main" id="{00000000-0008-0000-0B00-000084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" name="Shape 109">
                    <a:extLst>
                      <a:ext uri="{FF2B5EF4-FFF2-40B4-BE49-F238E27FC236}">
                        <a16:creationId xmlns:a16="http://schemas.microsoft.com/office/drawing/2014/main" id="{00000000-0008-0000-0B00-000085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35" name="Shape 110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11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8" name="Shape 112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13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" name="Shape 114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1" name="Shape 115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42" name="Shape 116">
                    <a:extLst>
                      <a:ext uri="{FF2B5EF4-FFF2-40B4-BE49-F238E27FC236}">
                        <a16:creationId xmlns:a16="http://schemas.microsoft.com/office/drawing/2014/main" id="{00000000-0008-0000-0B00-00008E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3" name="Shape 117">
                    <a:extLst>
                      <a:ext uri="{FF2B5EF4-FFF2-40B4-BE49-F238E27FC236}">
                        <a16:creationId xmlns:a16="http://schemas.microsoft.com/office/drawing/2014/main" id="{00000000-0008-0000-0B00-00008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" name="Shape 118">
                    <a:extLst>
                      <a:ext uri="{FF2B5EF4-FFF2-40B4-BE49-F238E27FC236}">
                        <a16:creationId xmlns:a16="http://schemas.microsoft.com/office/drawing/2014/main" id="{00000000-0008-0000-0B00-00009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" name="Shape 119">
                    <a:extLst>
                      <a:ext uri="{FF2B5EF4-FFF2-40B4-BE49-F238E27FC236}">
                        <a16:creationId xmlns:a16="http://schemas.microsoft.com/office/drawing/2014/main" id="{00000000-0008-0000-0B00-00009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" name="Shape 120">
                    <a:extLst>
                      <a:ext uri="{FF2B5EF4-FFF2-40B4-BE49-F238E27FC236}">
                        <a16:creationId xmlns:a16="http://schemas.microsoft.com/office/drawing/2014/main" id="{00000000-0008-0000-0B00-00009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" name="Shape 121">
                    <a:extLst>
                      <a:ext uri="{FF2B5EF4-FFF2-40B4-BE49-F238E27FC236}">
                        <a16:creationId xmlns:a16="http://schemas.microsoft.com/office/drawing/2014/main" id="{00000000-0008-0000-0B00-00009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" name="Shape 122">
                    <a:extLst>
                      <a:ext uri="{FF2B5EF4-FFF2-40B4-BE49-F238E27FC236}">
                        <a16:creationId xmlns:a16="http://schemas.microsoft.com/office/drawing/2014/main" id="{00000000-0008-0000-0B00-000094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49" name="Shape 2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50" name="Shape 123">
            <a:extLst>
              <a:ext uri="{FF2B5EF4-FFF2-40B4-BE49-F238E27FC236}">
                <a16:creationId xmlns:a16="http://schemas.microsoft.com/office/drawing/2014/main" id="{00000000-0008-0000-0B00-000096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" name="Shape 6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24">
              <a:extLst>
                <a:ext uri="{FF2B5EF4-FFF2-40B4-BE49-F238E27FC236}">
                  <a16:creationId xmlns:a16="http://schemas.microsoft.com/office/drawing/2014/main" id="{00000000-0008-0000-0B00-000098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3" name="Shape 125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" name="Shape 126">
                <a:extLst>
                  <a:ext uri="{FF2B5EF4-FFF2-40B4-BE49-F238E27FC236}">
                    <a16:creationId xmlns:a16="http://schemas.microsoft.com/office/drawing/2014/main" id="{00000000-0008-0000-0B00-00009A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" name="Shape 127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6" name="Shape 128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57" name="Shape 129">
                    <a:extLst>
                      <a:ext uri="{FF2B5EF4-FFF2-40B4-BE49-F238E27FC236}">
                        <a16:creationId xmlns:a16="http://schemas.microsoft.com/office/drawing/2014/main" id="{00000000-0008-0000-0B00-00009D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8" name="Shape 130">
                    <a:extLst>
                      <a:ext uri="{FF2B5EF4-FFF2-40B4-BE49-F238E27FC236}">
                        <a16:creationId xmlns:a16="http://schemas.microsoft.com/office/drawing/2014/main" id="{00000000-0008-0000-0B00-00009E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" name="Shape 131">
                    <a:extLst>
                      <a:ext uri="{FF2B5EF4-FFF2-40B4-BE49-F238E27FC236}">
                        <a16:creationId xmlns:a16="http://schemas.microsoft.com/office/drawing/2014/main" id="{00000000-0008-0000-0B00-00009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0" name="Shape 132">
                    <a:extLst>
                      <a:ext uri="{FF2B5EF4-FFF2-40B4-BE49-F238E27FC236}">
                        <a16:creationId xmlns:a16="http://schemas.microsoft.com/office/drawing/2014/main" id="{00000000-0008-0000-0B00-0000A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1" name="Shape 133">
                    <a:extLst>
                      <a:ext uri="{FF2B5EF4-FFF2-40B4-BE49-F238E27FC236}">
                        <a16:creationId xmlns:a16="http://schemas.microsoft.com/office/drawing/2014/main" id="{00000000-0008-0000-0B00-0000A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" name="Shape 134">
                    <a:extLst>
                      <a:ext uri="{FF2B5EF4-FFF2-40B4-BE49-F238E27FC236}">
                        <a16:creationId xmlns:a16="http://schemas.microsoft.com/office/drawing/2014/main" id="{00000000-0008-0000-0B00-0000A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" name="Shape 135">
                    <a:extLst>
                      <a:ext uri="{FF2B5EF4-FFF2-40B4-BE49-F238E27FC236}">
                        <a16:creationId xmlns:a16="http://schemas.microsoft.com/office/drawing/2014/main" id="{00000000-0008-0000-0B00-0000A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65" name="Shape 136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6" name="Shape 6">
              <a:extLst>
                <a:ext uri="{FF2B5EF4-FFF2-40B4-BE49-F238E27FC236}">
                  <a16:creationId xmlns:a16="http://schemas.microsoft.com/office/drawing/2014/main" id="{00000000-0008-0000-0B00-0000A6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" name="Shape 137">
              <a:extLst>
                <a:ext uri="{FF2B5EF4-FFF2-40B4-BE49-F238E27FC236}">
                  <a16:creationId xmlns:a16="http://schemas.microsoft.com/office/drawing/2014/main" id="{00000000-0008-0000-0B00-0000A7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8" name="Shape 138">
                <a:extLst>
                  <a:ext uri="{FF2B5EF4-FFF2-40B4-BE49-F238E27FC236}">
                    <a16:creationId xmlns:a16="http://schemas.microsoft.com/office/drawing/2014/main" id="{00000000-0008-0000-0B00-0000A8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" name="Shape 139">
                <a:extLst>
                  <a:ext uri="{FF2B5EF4-FFF2-40B4-BE49-F238E27FC236}">
                    <a16:creationId xmlns:a16="http://schemas.microsoft.com/office/drawing/2014/main" id="{00000000-0008-0000-0B00-0000A9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70" name="Shape 140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1" name="Shape 141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72" name="Shape 142">
                    <a:extLst>
                      <a:ext uri="{FF2B5EF4-FFF2-40B4-BE49-F238E27FC236}">
                        <a16:creationId xmlns:a16="http://schemas.microsoft.com/office/drawing/2014/main" id="{00000000-0008-0000-0B00-0000A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3" name="Shape 143">
                    <a:extLst>
                      <a:ext uri="{FF2B5EF4-FFF2-40B4-BE49-F238E27FC236}">
                        <a16:creationId xmlns:a16="http://schemas.microsoft.com/office/drawing/2014/main" id="{00000000-0008-0000-0B00-0000AD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" name="Shape 144">
                    <a:extLst>
                      <a:ext uri="{FF2B5EF4-FFF2-40B4-BE49-F238E27FC236}">
                        <a16:creationId xmlns:a16="http://schemas.microsoft.com/office/drawing/2014/main" id="{00000000-0008-0000-0B00-0000AE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" name="Shape 145">
                    <a:extLst>
                      <a:ext uri="{FF2B5EF4-FFF2-40B4-BE49-F238E27FC236}">
                        <a16:creationId xmlns:a16="http://schemas.microsoft.com/office/drawing/2014/main" id="{00000000-0008-0000-0B00-0000AF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" name="Shape 146">
                    <a:extLst>
                      <a:ext uri="{FF2B5EF4-FFF2-40B4-BE49-F238E27FC236}">
                        <a16:creationId xmlns:a16="http://schemas.microsoft.com/office/drawing/2014/main" id="{00000000-0008-0000-0B00-0000B0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" name="Shape 147">
                    <a:extLst>
                      <a:ext uri="{FF2B5EF4-FFF2-40B4-BE49-F238E27FC236}">
                        <a16:creationId xmlns:a16="http://schemas.microsoft.com/office/drawing/2014/main" id="{00000000-0008-0000-0B00-0000B1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" name="Shape 148">
                    <a:extLst>
                      <a:ext uri="{FF2B5EF4-FFF2-40B4-BE49-F238E27FC236}">
                        <a16:creationId xmlns:a16="http://schemas.microsoft.com/office/drawing/2014/main" id="{00000000-0008-0000-0B00-0000B2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28575</xdr:rowOff>
    </xdr:from>
    <xdr:ext cx="447675" cy="361950"/>
    <xdr:sp macro="" textlink="">
      <xdr:nvSpPr>
        <xdr:cNvPr id="179" name="Shape 14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1" name="Shape 150">
            <a:extLst>
              <a:ext uri="{FF2B5EF4-FFF2-40B4-BE49-F238E27FC236}">
                <a16:creationId xmlns:a16="http://schemas.microsoft.com/office/drawing/2014/main" id="{00000000-0008-0000-0B00-0000B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" name="Shape 6">
              <a:extLst>
                <a:ext uri="{FF2B5EF4-FFF2-40B4-BE49-F238E27FC236}">
                  <a16:creationId xmlns:a16="http://schemas.microsoft.com/office/drawing/2014/main" id="{00000000-0008-0000-0B00-0000B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" name="Shape 151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" name="Shape 152">
                <a:extLst>
                  <a:ext uri="{FF2B5EF4-FFF2-40B4-BE49-F238E27FC236}">
                    <a16:creationId xmlns:a16="http://schemas.microsoft.com/office/drawing/2014/main" id="{00000000-0008-0000-0B00-0000B8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" name="Shape 153">
                <a:extLst>
                  <a:ext uri="{FF2B5EF4-FFF2-40B4-BE49-F238E27FC236}">
                    <a16:creationId xmlns:a16="http://schemas.microsoft.com/office/drawing/2014/main" id="{00000000-0008-0000-0B00-0000B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186" name="Shape 154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" name="Shape 155">
                  <a:extLst>
                    <a:ext uri="{FF2B5EF4-FFF2-40B4-BE49-F238E27FC236}">
                      <a16:creationId xmlns:a16="http://schemas.microsoft.com/office/drawing/2014/main" id="{00000000-0008-0000-0B00-0000BB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188" name="Shape 156">
                    <a:extLst>
                      <a:ext uri="{FF2B5EF4-FFF2-40B4-BE49-F238E27FC236}">
                        <a16:creationId xmlns:a16="http://schemas.microsoft.com/office/drawing/2014/main" id="{00000000-0008-0000-0B00-0000B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" name="Shape 157">
                    <a:extLst>
                      <a:ext uri="{FF2B5EF4-FFF2-40B4-BE49-F238E27FC236}">
                        <a16:creationId xmlns:a16="http://schemas.microsoft.com/office/drawing/2014/main" id="{00000000-0008-0000-0B00-0000B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" name="Shape 158">
                    <a:extLst>
                      <a:ext uri="{FF2B5EF4-FFF2-40B4-BE49-F238E27FC236}">
                        <a16:creationId xmlns:a16="http://schemas.microsoft.com/office/drawing/2014/main" id="{00000000-0008-0000-0B00-0000B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" name="Shape 159">
                    <a:extLst>
                      <a:ext uri="{FF2B5EF4-FFF2-40B4-BE49-F238E27FC236}">
                        <a16:creationId xmlns:a16="http://schemas.microsoft.com/office/drawing/2014/main" id="{00000000-0008-0000-0B00-0000B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" name="Shape 160">
                    <a:extLst>
                      <a:ext uri="{FF2B5EF4-FFF2-40B4-BE49-F238E27FC236}">
                        <a16:creationId xmlns:a16="http://schemas.microsoft.com/office/drawing/2014/main" id="{00000000-0008-0000-0B00-0000C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" name="Shape 161">
                    <a:extLst>
                      <a:ext uri="{FF2B5EF4-FFF2-40B4-BE49-F238E27FC236}">
                        <a16:creationId xmlns:a16="http://schemas.microsoft.com/office/drawing/2014/main" id="{00000000-0008-0000-0B00-0000C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" name="Shape 162">
                    <a:extLst>
                      <a:ext uri="{FF2B5EF4-FFF2-40B4-BE49-F238E27FC236}">
                        <a16:creationId xmlns:a16="http://schemas.microsoft.com/office/drawing/2014/main" id="{00000000-0008-0000-0B00-0000C2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95" name="Shape 2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96" name="Shape 163">
            <a:extLst>
              <a:ext uri="{FF2B5EF4-FFF2-40B4-BE49-F238E27FC236}">
                <a16:creationId xmlns:a16="http://schemas.microsoft.com/office/drawing/2014/main" id="{00000000-0008-0000-0B00-0000C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" name="Shape 6">
              <a:extLst>
                <a:ext uri="{FF2B5EF4-FFF2-40B4-BE49-F238E27FC236}">
                  <a16:creationId xmlns:a16="http://schemas.microsoft.com/office/drawing/2014/main" id="{00000000-0008-0000-0B00-0000C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64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" name="Shape 165">
                <a:extLst>
                  <a:ext uri="{FF2B5EF4-FFF2-40B4-BE49-F238E27FC236}">
                    <a16:creationId xmlns:a16="http://schemas.microsoft.com/office/drawing/2014/main" id="{00000000-0008-0000-0B00-0000C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166">
                <a:extLst>
                  <a:ext uri="{FF2B5EF4-FFF2-40B4-BE49-F238E27FC236}">
                    <a16:creationId xmlns:a16="http://schemas.microsoft.com/office/drawing/2014/main" id="{00000000-0008-0000-0B00-0000C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01" name="Shape 167">
                  <a:extLst>
                    <a:ext uri="{FF2B5EF4-FFF2-40B4-BE49-F238E27FC236}">
                      <a16:creationId xmlns:a16="http://schemas.microsoft.com/office/drawing/2014/main" id="{00000000-0008-0000-0B00-0000C9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" name="Shape 168">
                  <a:extLst>
                    <a:ext uri="{FF2B5EF4-FFF2-40B4-BE49-F238E27FC236}">
                      <a16:creationId xmlns:a16="http://schemas.microsoft.com/office/drawing/2014/main" id="{00000000-0008-0000-0B00-0000CA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03" name="Shape 169">
                    <a:extLst>
                      <a:ext uri="{FF2B5EF4-FFF2-40B4-BE49-F238E27FC236}">
                        <a16:creationId xmlns:a16="http://schemas.microsoft.com/office/drawing/2014/main" id="{00000000-0008-0000-0B00-0000CB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" name="Shape 170">
                    <a:extLst>
                      <a:ext uri="{FF2B5EF4-FFF2-40B4-BE49-F238E27FC236}">
                        <a16:creationId xmlns:a16="http://schemas.microsoft.com/office/drawing/2014/main" id="{00000000-0008-0000-0B00-0000C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" name="Shape 171">
                    <a:extLst>
                      <a:ext uri="{FF2B5EF4-FFF2-40B4-BE49-F238E27FC236}">
                        <a16:creationId xmlns:a16="http://schemas.microsoft.com/office/drawing/2014/main" id="{00000000-0008-0000-0B00-0000C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" name="Shape 172">
                    <a:extLst>
                      <a:ext uri="{FF2B5EF4-FFF2-40B4-BE49-F238E27FC236}">
                        <a16:creationId xmlns:a16="http://schemas.microsoft.com/office/drawing/2014/main" id="{00000000-0008-0000-0B00-0000C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" name="Shape 173">
                    <a:extLst>
                      <a:ext uri="{FF2B5EF4-FFF2-40B4-BE49-F238E27FC236}">
                        <a16:creationId xmlns:a16="http://schemas.microsoft.com/office/drawing/2014/main" id="{00000000-0008-0000-0B00-0000C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" name="Shape 174">
                    <a:extLst>
                      <a:ext uri="{FF2B5EF4-FFF2-40B4-BE49-F238E27FC236}">
                        <a16:creationId xmlns:a16="http://schemas.microsoft.com/office/drawing/2014/main" id="{00000000-0008-0000-0B00-0000D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" name="Shape 175">
                    <a:extLst>
                      <a:ext uri="{FF2B5EF4-FFF2-40B4-BE49-F238E27FC236}">
                        <a16:creationId xmlns:a16="http://schemas.microsoft.com/office/drawing/2014/main" id="{00000000-0008-0000-0B00-0000D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11" name="Shape 176">
            <a:extLst>
              <a:ext uri="{FF2B5EF4-FFF2-40B4-BE49-F238E27FC236}">
                <a16:creationId xmlns:a16="http://schemas.microsoft.com/office/drawing/2014/main" id="{00000000-0008-0000-0B00-0000D3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" name="Shape 6">
              <a:extLst>
                <a:ext uri="{FF2B5EF4-FFF2-40B4-BE49-F238E27FC236}">
                  <a16:creationId xmlns:a16="http://schemas.microsoft.com/office/drawing/2014/main" id="{00000000-0008-0000-0B00-0000D4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77">
              <a:extLst>
                <a:ext uri="{FF2B5EF4-FFF2-40B4-BE49-F238E27FC236}">
                  <a16:creationId xmlns:a16="http://schemas.microsoft.com/office/drawing/2014/main" id="{00000000-0008-0000-0B00-0000D5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" name="Shape 178">
                <a:extLst>
                  <a:ext uri="{FF2B5EF4-FFF2-40B4-BE49-F238E27FC236}">
                    <a16:creationId xmlns:a16="http://schemas.microsoft.com/office/drawing/2014/main" id="{00000000-0008-0000-0B00-0000D6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79">
                <a:extLst>
                  <a:ext uri="{FF2B5EF4-FFF2-40B4-BE49-F238E27FC236}">
                    <a16:creationId xmlns:a16="http://schemas.microsoft.com/office/drawing/2014/main" id="{00000000-0008-0000-0B00-0000D7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16" name="Shape 180">
                  <a:extLst>
                    <a:ext uri="{FF2B5EF4-FFF2-40B4-BE49-F238E27FC236}">
                      <a16:creationId xmlns:a16="http://schemas.microsoft.com/office/drawing/2014/main" id="{00000000-0008-0000-0B00-0000D8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" name="Shape 181">
                  <a:extLst>
                    <a:ext uri="{FF2B5EF4-FFF2-40B4-BE49-F238E27FC236}">
                      <a16:creationId xmlns:a16="http://schemas.microsoft.com/office/drawing/2014/main" id="{00000000-0008-0000-0B00-0000D9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18" name="Shape 182">
                    <a:extLst>
                      <a:ext uri="{FF2B5EF4-FFF2-40B4-BE49-F238E27FC236}">
                        <a16:creationId xmlns:a16="http://schemas.microsoft.com/office/drawing/2014/main" id="{00000000-0008-0000-0B00-0000DA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" name="Shape 183">
                    <a:extLst>
                      <a:ext uri="{FF2B5EF4-FFF2-40B4-BE49-F238E27FC236}">
                        <a16:creationId xmlns:a16="http://schemas.microsoft.com/office/drawing/2014/main" id="{00000000-0008-0000-0B00-0000DB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" name="Shape 184">
                    <a:extLst>
                      <a:ext uri="{FF2B5EF4-FFF2-40B4-BE49-F238E27FC236}">
                        <a16:creationId xmlns:a16="http://schemas.microsoft.com/office/drawing/2014/main" id="{00000000-0008-0000-0B00-0000DC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" name="Shape 185">
                    <a:extLst>
                      <a:ext uri="{FF2B5EF4-FFF2-40B4-BE49-F238E27FC236}">
                        <a16:creationId xmlns:a16="http://schemas.microsoft.com/office/drawing/2014/main" id="{00000000-0008-0000-0B00-0000DD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" name="Shape 186">
                    <a:extLst>
                      <a:ext uri="{FF2B5EF4-FFF2-40B4-BE49-F238E27FC236}">
                        <a16:creationId xmlns:a16="http://schemas.microsoft.com/office/drawing/2014/main" id="{00000000-0008-0000-0B00-0000DE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" name="Shape 187">
                    <a:extLst>
                      <a:ext uri="{FF2B5EF4-FFF2-40B4-BE49-F238E27FC236}">
                        <a16:creationId xmlns:a16="http://schemas.microsoft.com/office/drawing/2014/main" id="{00000000-0008-0000-0B00-0000DF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" name="Shape 188">
                    <a:extLst>
                      <a:ext uri="{FF2B5EF4-FFF2-40B4-BE49-F238E27FC236}">
                        <a16:creationId xmlns:a16="http://schemas.microsoft.com/office/drawing/2014/main" id="{00000000-0008-0000-0B00-0000E0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5" name="Shape 2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6" name="Shape 189">
            <a:extLst>
              <a:ext uri="{FF2B5EF4-FFF2-40B4-BE49-F238E27FC236}">
                <a16:creationId xmlns:a16="http://schemas.microsoft.com/office/drawing/2014/main" id="{00000000-0008-0000-0B00-0000E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" name="Shape 6">
              <a:extLst>
                <a:ext uri="{FF2B5EF4-FFF2-40B4-BE49-F238E27FC236}">
                  <a16:creationId xmlns:a16="http://schemas.microsoft.com/office/drawing/2014/main" id="{00000000-0008-0000-0B00-0000E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" name="Shape 190">
              <a:extLst>
                <a:ext uri="{FF2B5EF4-FFF2-40B4-BE49-F238E27FC236}">
                  <a16:creationId xmlns:a16="http://schemas.microsoft.com/office/drawing/2014/main" id="{00000000-0008-0000-0B00-0000E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" name="Shape 191">
                <a:extLst>
                  <a:ext uri="{FF2B5EF4-FFF2-40B4-BE49-F238E27FC236}">
                    <a16:creationId xmlns:a16="http://schemas.microsoft.com/office/drawing/2014/main" id="{00000000-0008-0000-0B00-0000E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" name="Shape 192">
                <a:extLst>
                  <a:ext uri="{FF2B5EF4-FFF2-40B4-BE49-F238E27FC236}">
                    <a16:creationId xmlns:a16="http://schemas.microsoft.com/office/drawing/2014/main" id="{00000000-0008-0000-0B00-0000E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31" name="Shape 193">
                  <a:extLst>
                    <a:ext uri="{FF2B5EF4-FFF2-40B4-BE49-F238E27FC236}">
                      <a16:creationId xmlns:a16="http://schemas.microsoft.com/office/drawing/2014/main" id="{00000000-0008-0000-0B00-0000E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" name="Shape 194">
                  <a:extLst>
                    <a:ext uri="{FF2B5EF4-FFF2-40B4-BE49-F238E27FC236}">
                      <a16:creationId xmlns:a16="http://schemas.microsoft.com/office/drawing/2014/main" id="{00000000-0008-0000-0B00-0000E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33" name="Shape 195">
                    <a:extLst>
                      <a:ext uri="{FF2B5EF4-FFF2-40B4-BE49-F238E27FC236}">
                        <a16:creationId xmlns:a16="http://schemas.microsoft.com/office/drawing/2014/main" id="{00000000-0008-0000-0B00-0000E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" name="Shape 196">
                    <a:extLst>
                      <a:ext uri="{FF2B5EF4-FFF2-40B4-BE49-F238E27FC236}">
                        <a16:creationId xmlns:a16="http://schemas.microsoft.com/office/drawing/2014/main" id="{00000000-0008-0000-0B00-0000EA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" name="Shape 197">
                    <a:extLst>
                      <a:ext uri="{FF2B5EF4-FFF2-40B4-BE49-F238E27FC236}">
                        <a16:creationId xmlns:a16="http://schemas.microsoft.com/office/drawing/2014/main" id="{00000000-0008-0000-0B00-0000EB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98">
                    <a:extLst>
                      <a:ext uri="{FF2B5EF4-FFF2-40B4-BE49-F238E27FC236}">
                        <a16:creationId xmlns:a16="http://schemas.microsoft.com/office/drawing/2014/main" id="{00000000-0008-0000-0B00-0000E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" name="Shape 199">
                    <a:extLst>
                      <a:ext uri="{FF2B5EF4-FFF2-40B4-BE49-F238E27FC236}">
                        <a16:creationId xmlns:a16="http://schemas.microsoft.com/office/drawing/2014/main" id="{00000000-0008-0000-0B00-0000E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" name="Shape 200">
                    <a:extLst>
                      <a:ext uri="{FF2B5EF4-FFF2-40B4-BE49-F238E27FC236}">
                        <a16:creationId xmlns:a16="http://schemas.microsoft.com/office/drawing/2014/main" id="{00000000-0008-0000-0B00-0000E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201">
                    <a:extLst>
                      <a:ext uri="{FF2B5EF4-FFF2-40B4-BE49-F238E27FC236}">
                        <a16:creationId xmlns:a16="http://schemas.microsoft.com/office/drawing/2014/main" id="{00000000-0008-0000-0B00-0000E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38125" cy="247650"/>
    <xdr:sp macro="" textlink="">
      <xdr:nvSpPr>
        <xdr:cNvPr id="240" name="Shape 20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SpPr/>
      </xdr:nvSpPr>
      <xdr:spPr>
        <a:xfrm rot="-5400000" flipH="1">
          <a:off x="5226938" y="3665700"/>
          <a:ext cx="238125" cy="2286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41" name="Shape 2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42" name="Shape 203">
            <a:extLst>
              <a:ext uri="{FF2B5EF4-FFF2-40B4-BE49-F238E27FC236}">
                <a16:creationId xmlns:a16="http://schemas.microsoft.com/office/drawing/2014/main" id="{00000000-0008-0000-0B00-0000F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" name="Shape 6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" name="Shape 204">
              <a:extLst>
                <a:ext uri="{FF2B5EF4-FFF2-40B4-BE49-F238E27FC236}">
                  <a16:creationId xmlns:a16="http://schemas.microsoft.com/office/drawing/2014/main" id="{00000000-0008-0000-0B00-0000F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5" name="Shape 205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" name="Shape 206">
                <a:extLst>
                  <a:ext uri="{FF2B5EF4-FFF2-40B4-BE49-F238E27FC236}">
                    <a16:creationId xmlns:a16="http://schemas.microsoft.com/office/drawing/2014/main" id="{00000000-0008-0000-0B00-0000F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7" name="Shape 207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" name="Shape 208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" name="Shape 209">
                    <a:extLst>
                      <a:ext uri="{FF2B5EF4-FFF2-40B4-BE49-F238E27FC236}">
                        <a16:creationId xmlns:a16="http://schemas.microsoft.com/office/drawing/2014/main" id="{00000000-0008-0000-0B00-0000F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0" name="Shape 210">
                    <a:extLst>
                      <a:ext uri="{FF2B5EF4-FFF2-40B4-BE49-F238E27FC236}">
                        <a16:creationId xmlns:a16="http://schemas.microsoft.com/office/drawing/2014/main" id="{00000000-0008-0000-0B00-0000FA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" name="Shape 211">
                    <a:extLst>
                      <a:ext uri="{FF2B5EF4-FFF2-40B4-BE49-F238E27FC236}">
                        <a16:creationId xmlns:a16="http://schemas.microsoft.com/office/drawing/2014/main" id="{00000000-0008-0000-0B00-0000FB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2" name="Shape 212">
                    <a:extLst>
                      <a:ext uri="{FF2B5EF4-FFF2-40B4-BE49-F238E27FC236}">
                        <a16:creationId xmlns:a16="http://schemas.microsoft.com/office/drawing/2014/main" id="{00000000-0008-0000-0B00-0000FC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" name="Shape 213">
                    <a:extLst>
                      <a:ext uri="{FF2B5EF4-FFF2-40B4-BE49-F238E27FC236}">
                        <a16:creationId xmlns:a16="http://schemas.microsoft.com/office/drawing/2014/main" id="{00000000-0008-0000-0B00-0000FD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" name="Shape 214">
                    <a:extLst>
                      <a:ext uri="{FF2B5EF4-FFF2-40B4-BE49-F238E27FC236}">
                        <a16:creationId xmlns:a16="http://schemas.microsoft.com/office/drawing/2014/main" id="{00000000-0008-0000-0B00-0000FE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5" name="Shape 215">
                    <a:extLst>
                      <a:ext uri="{FF2B5EF4-FFF2-40B4-BE49-F238E27FC236}">
                        <a16:creationId xmlns:a16="http://schemas.microsoft.com/office/drawing/2014/main" id="{00000000-0008-0000-0B00-0000FF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56" name="Shape 2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57" name="Shape 216">
            <a:extLst>
              <a:ext uri="{FF2B5EF4-FFF2-40B4-BE49-F238E27FC236}">
                <a16:creationId xmlns:a16="http://schemas.microsoft.com/office/drawing/2014/main" id="{00000000-0008-0000-0B00-00000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" name="Shape 6">
              <a:extLst>
                <a:ext uri="{FF2B5EF4-FFF2-40B4-BE49-F238E27FC236}">
                  <a16:creationId xmlns:a16="http://schemas.microsoft.com/office/drawing/2014/main" id="{00000000-0008-0000-0B00-00000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" name="Shape 217">
              <a:extLst>
                <a:ext uri="{FF2B5EF4-FFF2-40B4-BE49-F238E27FC236}">
                  <a16:creationId xmlns:a16="http://schemas.microsoft.com/office/drawing/2014/main" id="{00000000-0008-0000-0B00-00000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0" name="Shape 218">
                <a:extLst>
                  <a:ext uri="{FF2B5EF4-FFF2-40B4-BE49-F238E27FC236}">
                    <a16:creationId xmlns:a16="http://schemas.microsoft.com/office/drawing/2014/main" id="{00000000-0008-0000-0B00-00000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" name="Shape 219">
                <a:extLst>
                  <a:ext uri="{FF2B5EF4-FFF2-40B4-BE49-F238E27FC236}">
                    <a16:creationId xmlns:a16="http://schemas.microsoft.com/office/drawing/2014/main" id="{00000000-0008-0000-0B00-00000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2" name="Shape 220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" name="Shape 221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" name="Shape 222">
                    <a:extLst>
                      <a:ext uri="{FF2B5EF4-FFF2-40B4-BE49-F238E27FC236}">
                        <a16:creationId xmlns:a16="http://schemas.microsoft.com/office/drawing/2014/main" id="{00000000-0008-0000-0B00-00000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5" name="Shape 223">
                    <a:extLst>
                      <a:ext uri="{FF2B5EF4-FFF2-40B4-BE49-F238E27FC236}">
                        <a16:creationId xmlns:a16="http://schemas.microsoft.com/office/drawing/2014/main" id="{00000000-0008-0000-0B00-00000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" name="Shape 224">
                    <a:extLst>
                      <a:ext uri="{FF2B5EF4-FFF2-40B4-BE49-F238E27FC236}">
                        <a16:creationId xmlns:a16="http://schemas.microsoft.com/office/drawing/2014/main" id="{00000000-0008-0000-0B00-00000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7" name="Shape 225">
                    <a:extLst>
                      <a:ext uri="{FF2B5EF4-FFF2-40B4-BE49-F238E27FC236}">
                        <a16:creationId xmlns:a16="http://schemas.microsoft.com/office/drawing/2014/main" id="{00000000-0008-0000-0B00-00000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" name="Shape 226">
                    <a:extLst>
                      <a:ext uri="{FF2B5EF4-FFF2-40B4-BE49-F238E27FC236}">
                        <a16:creationId xmlns:a16="http://schemas.microsoft.com/office/drawing/2014/main" id="{00000000-0008-0000-0B00-00000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" name="Shape 227">
                    <a:extLst>
                      <a:ext uri="{FF2B5EF4-FFF2-40B4-BE49-F238E27FC236}">
                        <a16:creationId xmlns:a16="http://schemas.microsoft.com/office/drawing/2014/main" id="{00000000-0008-0000-0B00-00000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0" name="Shape 228">
                    <a:extLst>
                      <a:ext uri="{FF2B5EF4-FFF2-40B4-BE49-F238E27FC236}">
                        <a16:creationId xmlns:a16="http://schemas.microsoft.com/office/drawing/2014/main" id="{00000000-0008-0000-0B00-00000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1" name="Shape 2">
          <a:extLst>
            <a:ext uri="{FF2B5EF4-FFF2-40B4-BE49-F238E27FC236}">
              <a16:creationId xmlns:a16="http://schemas.microsoft.com/office/drawing/2014/main" id="{00000000-0008-0000-0B00-00000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72" name="Shape 229">
            <a:extLst>
              <a:ext uri="{FF2B5EF4-FFF2-40B4-BE49-F238E27FC236}">
                <a16:creationId xmlns:a16="http://schemas.microsoft.com/office/drawing/2014/main" id="{00000000-0008-0000-0B00-00001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" name="Shape 6">
              <a:extLst>
                <a:ext uri="{FF2B5EF4-FFF2-40B4-BE49-F238E27FC236}">
                  <a16:creationId xmlns:a16="http://schemas.microsoft.com/office/drawing/2014/main" id="{00000000-0008-0000-0B00-00001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" name="Shape 230">
              <a:extLst>
                <a:ext uri="{FF2B5EF4-FFF2-40B4-BE49-F238E27FC236}">
                  <a16:creationId xmlns:a16="http://schemas.microsoft.com/office/drawing/2014/main" id="{00000000-0008-0000-0B00-00001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5" name="Shape 231">
                <a:extLst>
                  <a:ext uri="{FF2B5EF4-FFF2-40B4-BE49-F238E27FC236}">
                    <a16:creationId xmlns:a16="http://schemas.microsoft.com/office/drawing/2014/main" id="{00000000-0008-0000-0B00-00001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" name="Shape 232">
                <a:extLst>
                  <a:ext uri="{FF2B5EF4-FFF2-40B4-BE49-F238E27FC236}">
                    <a16:creationId xmlns:a16="http://schemas.microsoft.com/office/drawing/2014/main" id="{00000000-0008-0000-0B00-00001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7" name="Shape 233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" name="Shape 234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" name="Shape 235">
                    <a:extLst>
                      <a:ext uri="{FF2B5EF4-FFF2-40B4-BE49-F238E27FC236}">
                        <a16:creationId xmlns:a16="http://schemas.microsoft.com/office/drawing/2014/main" id="{00000000-0008-0000-0B00-000017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0" name="Shape 236">
                    <a:extLst>
                      <a:ext uri="{FF2B5EF4-FFF2-40B4-BE49-F238E27FC236}">
                        <a16:creationId xmlns:a16="http://schemas.microsoft.com/office/drawing/2014/main" id="{00000000-0008-0000-0B00-00001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" name="Shape 237">
                    <a:extLst>
                      <a:ext uri="{FF2B5EF4-FFF2-40B4-BE49-F238E27FC236}">
                        <a16:creationId xmlns:a16="http://schemas.microsoft.com/office/drawing/2014/main" id="{00000000-0008-0000-0B00-00001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2" name="Shape 238">
                    <a:extLst>
                      <a:ext uri="{FF2B5EF4-FFF2-40B4-BE49-F238E27FC236}">
                        <a16:creationId xmlns:a16="http://schemas.microsoft.com/office/drawing/2014/main" id="{00000000-0008-0000-0B00-00001A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3" name="Shape 239">
                    <a:extLst>
                      <a:ext uri="{FF2B5EF4-FFF2-40B4-BE49-F238E27FC236}">
                        <a16:creationId xmlns:a16="http://schemas.microsoft.com/office/drawing/2014/main" id="{00000000-0008-0000-0B00-00001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" name="Shape 240">
                    <a:extLst>
                      <a:ext uri="{FF2B5EF4-FFF2-40B4-BE49-F238E27FC236}">
                        <a16:creationId xmlns:a16="http://schemas.microsoft.com/office/drawing/2014/main" id="{00000000-0008-0000-0B00-00001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" name="Shape 241">
                    <a:extLst>
                      <a:ext uri="{FF2B5EF4-FFF2-40B4-BE49-F238E27FC236}">
                        <a16:creationId xmlns:a16="http://schemas.microsoft.com/office/drawing/2014/main" id="{00000000-0008-0000-0B00-00001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86" name="Shape 2">
          <a:extLst>
            <a:ext uri="{FF2B5EF4-FFF2-40B4-BE49-F238E27FC236}">
              <a16:creationId xmlns:a16="http://schemas.microsoft.com/office/drawing/2014/main" id="{00000000-0008-0000-0B00-00001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7" name="Shape 242">
            <a:extLst>
              <a:ext uri="{FF2B5EF4-FFF2-40B4-BE49-F238E27FC236}">
                <a16:creationId xmlns:a16="http://schemas.microsoft.com/office/drawing/2014/main" id="{00000000-0008-0000-0B00-00001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" name="Shape 6">
              <a:extLst>
                <a:ext uri="{FF2B5EF4-FFF2-40B4-BE49-F238E27FC236}">
                  <a16:creationId xmlns:a16="http://schemas.microsoft.com/office/drawing/2014/main" id="{00000000-0008-0000-0B00-00002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" name="Shape 243">
              <a:extLst>
                <a:ext uri="{FF2B5EF4-FFF2-40B4-BE49-F238E27FC236}">
                  <a16:creationId xmlns:a16="http://schemas.microsoft.com/office/drawing/2014/main" id="{00000000-0008-0000-0B00-00002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" name="Shape 244">
                <a:extLst>
                  <a:ext uri="{FF2B5EF4-FFF2-40B4-BE49-F238E27FC236}">
                    <a16:creationId xmlns:a16="http://schemas.microsoft.com/office/drawing/2014/main" id="{00000000-0008-0000-0B00-00002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" name="Shape 245">
                <a:extLst>
                  <a:ext uri="{FF2B5EF4-FFF2-40B4-BE49-F238E27FC236}">
                    <a16:creationId xmlns:a16="http://schemas.microsoft.com/office/drawing/2014/main" id="{00000000-0008-0000-0B00-00002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2" name="Shape 246">
                  <a:extLst>
                    <a:ext uri="{FF2B5EF4-FFF2-40B4-BE49-F238E27FC236}">
                      <a16:creationId xmlns:a16="http://schemas.microsoft.com/office/drawing/2014/main" id="{00000000-0008-0000-0B00-000024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" name="Shape 247">
                  <a:extLst>
                    <a:ext uri="{FF2B5EF4-FFF2-40B4-BE49-F238E27FC236}">
                      <a16:creationId xmlns:a16="http://schemas.microsoft.com/office/drawing/2014/main" id="{00000000-0008-0000-0B00-000025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" name="Shape 248">
                    <a:extLst>
                      <a:ext uri="{FF2B5EF4-FFF2-40B4-BE49-F238E27FC236}">
                        <a16:creationId xmlns:a16="http://schemas.microsoft.com/office/drawing/2014/main" id="{00000000-0008-0000-0B00-000026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" name="Shape 249">
                    <a:extLst>
                      <a:ext uri="{FF2B5EF4-FFF2-40B4-BE49-F238E27FC236}">
                        <a16:creationId xmlns:a16="http://schemas.microsoft.com/office/drawing/2014/main" id="{00000000-0008-0000-0B00-00002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" name="Shape 250">
                    <a:extLst>
                      <a:ext uri="{FF2B5EF4-FFF2-40B4-BE49-F238E27FC236}">
                        <a16:creationId xmlns:a16="http://schemas.microsoft.com/office/drawing/2014/main" id="{00000000-0008-0000-0B00-00002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" name="Shape 251">
                    <a:extLst>
                      <a:ext uri="{FF2B5EF4-FFF2-40B4-BE49-F238E27FC236}">
                        <a16:creationId xmlns:a16="http://schemas.microsoft.com/office/drawing/2014/main" id="{00000000-0008-0000-0B00-000029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" name="Shape 252">
                    <a:extLst>
                      <a:ext uri="{FF2B5EF4-FFF2-40B4-BE49-F238E27FC236}">
                        <a16:creationId xmlns:a16="http://schemas.microsoft.com/office/drawing/2014/main" id="{00000000-0008-0000-0B00-00002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" name="Shape 253">
                    <a:extLst>
                      <a:ext uri="{FF2B5EF4-FFF2-40B4-BE49-F238E27FC236}">
                        <a16:creationId xmlns:a16="http://schemas.microsoft.com/office/drawing/2014/main" id="{00000000-0008-0000-0B00-00002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" name="Shape 254">
                    <a:extLst>
                      <a:ext uri="{FF2B5EF4-FFF2-40B4-BE49-F238E27FC236}">
                        <a16:creationId xmlns:a16="http://schemas.microsoft.com/office/drawing/2014/main" id="{00000000-0008-0000-0B00-00002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1" name="Shape 2">
          <a:extLst>
            <a:ext uri="{FF2B5EF4-FFF2-40B4-BE49-F238E27FC236}">
              <a16:creationId xmlns:a16="http://schemas.microsoft.com/office/drawing/2014/main" id="{00000000-0008-0000-0B00-00002D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2" name="Shape 255">
            <a:extLst>
              <a:ext uri="{FF2B5EF4-FFF2-40B4-BE49-F238E27FC236}">
                <a16:creationId xmlns:a16="http://schemas.microsoft.com/office/drawing/2014/main" id="{00000000-0008-0000-0B00-00002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" name="Shape 6">
              <a:extLst>
                <a:ext uri="{FF2B5EF4-FFF2-40B4-BE49-F238E27FC236}">
                  <a16:creationId xmlns:a16="http://schemas.microsoft.com/office/drawing/2014/main" id="{00000000-0008-0000-0B00-00002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" name="Shape 256">
              <a:extLst>
                <a:ext uri="{FF2B5EF4-FFF2-40B4-BE49-F238E27FC236}">
                  <a16:creationId xmlns:a16="http://schemas.microsoft.com/office/drawing/2014/main" id="{00000000-0008-0000-0B00-00003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" name="Shape 257">
                <a:extLst>
                  <a:ext uri="{FF2B5EF4-FFF2-40B4-BE49-F238E27FC236}">
                    <a16:creationId xmlns:a16="http://schemas.microsoft.com/office/drawing/2014/main" id="{00000000-0008-0000-0B00-00003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" name="Shape 258">
                <a:extLst>
                  <a:ext uri="{FF2B5EF4-FFF2-40B4-BE49-F238E27FC236}">
                    <a16:creationId xmlns:a16="http://schemas.microsoft.com/office/drawing/2014/main" id="{00000000-0008-0000-0B00-00003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7" name="Shape 259">
                  <a:extLst>
                    <a:ext uri="{FF2B5EF4-FFF2-40B4-BE49-F238E27FC236}">
                      <a16:creationId xmlns:a16="http://schemas.microsoft.com/office/drawing/2014/main" id="{00000000-0008-0000-0B00-000033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" name="Shape 260">
                  <a:extLst>
                    <a:ext uri="{FF2B5EF4-FFF2-40B4-BE49-F238E27FC236}">
                      <a16:creationId xmlns:a16="http://schemas.microsoft.com/office/drawing/2014/main" id="{00000000-0008-0000-0B00-000034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" name="Shape 261">
                    <a:extLst>
                      <a:ext uri="{FF2B5EF4-FFF2-40B4-BE49-F238E27FC236}">
                        <a16:creationId xmlns:a16="http://schemas.microsoft.com/office/drawing/2014/main" id="{00000000-0008-0000-0B00-000035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" name="Shape 262">
                    <a:extLst>
                      <a:ext uri="{FF2B5EF4-FFF2-40B4-BE49-F238E27FC236}">
                        <a16:creationId xmlns:a16="http://schemas.microsoft.com/office/drawing/2014/main" id="{00000000-0008-0000-0B00-00003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" name="Shape 263">
                    <a:extLst>
                      <a:ext uri="{FF2B5EF4-FFF2-40B4-BE49-F238E27FC236}">
                        <a16:creationId xmlns:a16="http://schemas.microsoft.com/office/drawing/2014/main" id="{00000000-0008-0000-0B00-00003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" name="Shape 264">
                    <a:extLst>
                      <a:ext uri="{FF2B5EF4-FFF2-40B4-BE49-F238E27FC236}">
                        <a16:creationId xmlns:a16="http://schemas.microsoft.com/office/drawing/2014/main" id="{00000000-0008-0000-0B00-000038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" name="Shape 265">
                    <a:extLst>
                      <a:ext uri="{FF2B5EF4-FFF2-40B4-BE49-F238E27FC236}">
                        <a16:creationId xmlns:a16="http://schemas.microsoft.com/office/drawing/2014/main" id="{00000000-0008-0000-0B00-00003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" name="Shape 266">
                    <a:extLst>
                      <a:ext uri="{FF2B5EF4-FFF2-40B4-BE49-F238E27FC236}">
                        <a16:creationId xmlns:a16="http://schemas.microsoft.com/office/drawing/2014/main" id="{00000000-0008-0000-0B00-00003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" name="Shape 267">
                    <a:extLst>
                      <a:ext uri="{FF2B5EF4-FFF2-40B4-BE49-F238E27FC236}">
                        <a16:creationId xmlns:a16="http://schemas.microsoft.com/office/drawing/2014/main" id="{00000000-0008-0000-0B00-00003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6" name="Shape 2">
          <a:extLst>
            <a:ext uri="{FF2B5EF4-FFF2-40B4-BE49-F238E27FC236}">
              <a16:creationId xmlns:a16="http://schemas.microsoft.com/office/drawing/2014/main" id="{00000000-0008-0000-0B00-00003C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7" name="Shape 268">
            <a:extLst>
              <a:ext uri="{FF2B5EF4-FFF2-40B4-BE49-F238E27FC236}">
                <a16:creationId xmlns:a16="http://schemas.microsoft.com/office/drawing/2014/main" id="{00000000-0008-0000-0B00-00003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" name="Shape 6">
              <a:extLst>
                <a:ext uri="{FF2B5EF4-FFF2-40B4-BE49-F238E27FC236}">
                  <a16:creationId xmlns:a16="http://schemas.microsoft.com/office/drawing/2014/main" id="{00000000-0008-0000-0B00-00003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" name="Shape 269">
              <a:extLst>
                <a:ext uri="{FF2B5EF4-FFF2-40B4-BE49-F238E27FC236}">
                  <a16:creationId xmlns:a16="http://schemas.microsoft.com/office/drawing/2014/main" id="{00000000-0008-0000-0B00-00003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" name="Shape 270">
                <a:extLst>
                  <a:ext uri="{FF2B5EF4-FFF2-40B4-BE49-F238E27FC236}">
                    <a16:creationId xmlns:a16="http://schemas.microsoft.com/office/drawing/2014/main" id="{00000000-0008-0000-0B00-00004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" name="Shape 271">
                <a:extLst>
                  <a:ext uri="{FF2B5EF4-FFF2-40B4-BE49-F238E27FC236}">
                    <a16:creationId xmlns:a16="http://schemas.microsoft.com/office/drawing/2014/main" id="{00000000-0008-0000-0B00-00004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2" name="Shape 272">
                  <a:extLst>
                    <a:ext uri="{FF2B5EF4-FFF2-40B4-BE49-F238E27FC236}">
                      <a16:creationId xmlns:a16="http://schemas.microsoft.com/office/drawing/2014/main" id="{00000000-0008-0000-0B00-000042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3" name="Shape 273">
                  <a:extLst>
                    <a:ext uri="{FF2B5EF4-FFF2-40B4-BE49-F238E27FC236}">
                      <a16:creationId xmlns:a16="http://schemas.microsoft.com/office/drawing/2014/main" id="{00000000-0008-0000-0B00-000043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4" name="Shape 274">
                    <a:extLst>
                      <a:ext uri="{FF2B5EF4-FFF2-40B4-BE49-F238E27FC236}">
                        <a16:creationId xmlns:a16="http://schemas.microsoft.com/office/drawing/2014/main" id="{00000000-0008-0000-0B00-000044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" name="Shape 275">
                    <a:extLst>
                      <a:ext uri="{FF2B5EF4-FFF2-40B4-BE49-F238E27FC236}">
                        <a16:creationId xmlns:a16="http://schemas.microsoft.com/office/drawing/2014/main" id="{00000000-0008-0000-0B00-00004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" name="Shape 276">
                    <a:extLst>
                      <a:ext uri="{FF2B5EF4-FFF2-40B4-BE49-F238E27FC236}">
                        <a16:creationId xmlns:a16="http://schemas.microsoft.com/office/drawing/2014/main" id="{00000000-0008-0000-0B00-00004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" name="Shape 277">
                    <a:extLst>
                      <a:ext uri="{FF2B5EF4-FFF2-40B4-BE49-F238E27FC236}">
                        <a16:creationId xmlns:a16="http://schemas.microsoft.com/office/drawing/2014/main" id="{00000000-0008-0000-0B00-000047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" name="Shape 278">
                    <a:extLst>
                      <a:ext uri="{FF2B5EF4-FFF2-40B4-BE49-F238E27FC236}">
                        <a16:creationId xmlns:a16="http://schemas.microsoft.com/office/drawing/2014/main" id="{00000000-0008-0000-0B00-00004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" name="Shape 279">
                    <a:extLst>
                      <a:ext uri="{FF2B5EF4-FFF2-40B4-BE49-F238E27FC236}">
                        <a16:creationId xmlns:a16="http://schemas.microsoft.com/office/drawing/2014/main" id="{00000000-0008-0000-0B00-00004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" name="Shape 280">
                    <a:extLst>
                      <a:ext uri="{FF2B5EF4-FFF2-40B4-BE49-F238E27FC236}">
                        <a16:creationId xmlns:a16="http://schemas.microsoft.com/office/drawing/2014/main" id="{00000000-0008-0000-0B00-00004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81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82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" name="Shape 283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84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" name="Shape 285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8" name="Shape 286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" name="Shape 287">
                    <a:extLst>
                      <a:ext uri="{FF2B5EF4-FFF2-40B4-BE49-F238E27FC236}">
                        <a16:creationId xmlns:a16="http://schemas.microsoft.com/office/drawing/2014/main" id="{00000000-0008-0000-0B00-000053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" name="Shape 288">
                    <a:extLst>
                      <a:ext uri="{FF2B5EF4-FFF2-40B4-BE49-F238E27FC236}">
                        <a16:creationId xmlns:a16="http://schemas.microsoft.com/office/drawing/2014/main" id="{00000000-0008-0000-0B00-00005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" name="Shape 289">
                    <a:extLst>
                      <a:ext uri="{FF2B5EF4-FFF2-40B4-BE49-F238E27FC236}">
                        <a16:creationId xmlns:a16="http://schemas.microsoft.com/office/drawing/2014/main" id="{00000000-0008-0000-0B00-00005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" name="Shape 290">
                    <a:extLst>
                      <a:ext uri="{FF2B5EF4-FFF2-40B4-BE49-F238E27FC236}">
                        <a16:creationId xmlns:a16="http://schemas.microsoft.com/office/drawing/2014/main" id="{00000000-0008-0000-0B00-000056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" name="Shape 291">
                    <a:extLst>
                      <a:ext uri="{FF2B5EF4-FFF2-40B4-BE49-F238E27FC236}">
                        <a16:creationId xmlns:a16="http://schemas.microsoft.com/office/drawing/2014/main" id="{00000000-0008-0000-0B00-00005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" name="Shape 292">
                    <a:extLst>
                      <a:ext uri="{FF2B5EF4-FFF2-40B4-BE49-F238E27FC236}">
                        <a16:creationId xmlns:a16="http://schemas.microsoft.com/office/drawing/2014/main" id="{00000000-0008-0000-0B00-00005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" name="Shape 293">
                    <a:extLst>
                      <a:ext uri="{FF2B5EF4-FFF2-40B4-BE49-F238E27FC236}">
                        <a16:creationId xmlns:a16="http://schemas.microsoft.com/office/drawing/2014/main" id="{00000000-0008-0000-0B00-00005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B00-00005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7" name="Shape 294">
            <a:extLst>
              <a:ext uri="{FF2B5EF4-FFF2-40B4-BE49-F238E27FC236}">
                <a16:creationId xmlns:a16="http://schemas.microsoft.com/office/drawing/2014/main" id="{00000000-0008-0000-0B00-00005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" name="Shape 6">
              <a:extLst>
                <a:ext uri="{FF2B5EF4-FFF2-40B4-BE49-F238E27FC236}">
                  <a16:creationId xmlns:a16="http://schemas.microsoft.com/office/drawing/2014/main" id="{00000000-0008-0000-0B00-00005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" name="Shape 295">
              <a:extLst>
                <a:ext uri="{FF2B5EF4-FFF2-40B4-BE49-F238E27FC236}">
                  <a16:creationId xmlns:a16="http://schemas.microsoft.com/office/drawing/2014/main" id="{00000000-0008-0000-0B00-00005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" name="Shape 296">
                <a:extLst>
                  <a:ext uri="{FF2B5EF4-FFF2-40B4-BE49-F238E27FC236}">
                    <a16:creationId xmlns:a16="http://schemas.microsoft.com/office/drawing/2014/main" id="{00000000-0008-0000-0B00-00005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" name="Shape 297">
                <a:extLst>
                  <a:ext uri="{FF2B5EF4-FFF2-40B4-BE49-F238E27FC236}">
                    <a16:creationId xmlns:a16="http://schemas.microsoft.com/office/drawing/2014/main" id="{00000000-0008-0000-0B00-00005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" name="Shape 298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3" name="Shape 299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" name="Shape 300">
                    <a:extLst>
                      <a:ext uri="{FF2B5EF4-FFF2-40B4-BE49-F238E27FC236}">
                        <a16:creationId xmlns:a16="http://schemas.microsoft.com/office/drawing/2014/main" id="{00000000-0008-0000-0B00-000062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" name="Shape 301">
                    <a:extLst>
                      <a:ext uri="{FF2B5EF4-FFF2-40B4-BE49-F238E27FC236}">
                        <a16:creationId xmlns:a16="http://schemas.microsoft.com/office/drawing/2014/main" id="{00000000-0008-0000-0B00-00006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" name="Shape 302">
                    <a:extLst>
                      <a:ext uri="{FF2B5EF4-FFF2-40B4-BE49-F238E27FC236}">
                        <a16:creationId xmlns:a16="http://schemas.microsoft.com/office/drawing/2014/main" id="{00000000-0008-0000-0B00-00006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" name="Shape 303">
                    <a:extLst>
                      <a:ext uri="{FF2B5EF4-FFF2-40B4-BE49-F238E27FC236}">
                        <a16:creationId xmlns:a16="http://schemas.microsoft.com/office/drawing/2014/main" id="{00000000-0008-0000-0B00-000065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" name="Shape 304">
                    <a:extLst>
                      <a:ext uri="{FF2B5EF4-FFF2-40B4-BE49-F238E27FC236}">
                        <a16:creationId xmlns:a16="http://schemas.microsoft.com/office/drawing/2014/main" id="{00000000-0008-0000-0B00-00006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" name="Shape 305">
                    <a:extLst>
                      <a:ext uri="{FF2B5EF4-FFF2-40B4-BE49-F238E27FC236}">
                        <a16:creationId xmlns:a16="http://schemas.microsoft.com/office/drawing/2014/main" id="{00000000-0008-0000-0B00-00006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" name="Shape 306">
                    <a:extLst>
                      <a:ext uri="{FF2B5EF4-FFF2-40B4-BE49-F238E27FC236}">
                        <a16:creationId xmlns:a16="http://schemas.microsoft.com/office/drawing/2014/main" id="{00000000-0008-0000-0B00-00006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61" name="Shape 2">
          <a:extLst>
            <a:ext uri="{FF2B5EF4-FFF2-40B4-BE49-F238E27FC236}">
              <a16:creationId xmlns:a16="http://schemas.microsoft.com/office/drawing/2014/main" id="{00000000-0008-0000-0B00-000069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62" name="Shape 307">
            <a:extLst>
              <a:ext uri="{FF2B5EF4-FFF2-40B4-BE49-F238E27FC236}">
                <a16:creationId xmlns:a16="http://schemas.microsoft.com/office/drawing/2014/main" id="{00000000-0008-0000-0B00-00006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" name="Shape 6">
              <a:extLst>
                <a:ext uri="{FF2B5EF4-FFF2-40B4-BE49-F238E27FC236}">
                  <a16:creationId xmlns:a16="http://schemas.microsoft.com/office/drawing/2014/main" id="{00000000-0008-0000-0B00-00006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" name="Shape 308">
              <a:extLst>
                <a:ext uri="{FF2B5EF4-FFF2-40B4-BE49-F238E27FC236}">
                  <a16:creationId xmlns:a16="http://schemas.microsoft.com/office/drawing/2014/main" id="{00000000-0008-0000-0B00-00006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5" name="Shape 309">
                <a:extLst>
                  <a:ext uri="{FF2B5EF4-FFF2-40B4-BE49-F238E27FC236}">
                    <a16:creationId xmlns:a16="http://schemas.microsoft.com/office/drawing/2014/main" id="{00000000-0008-0000-0B00-00006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" name="Shape 310">
                <a:extLst>
                  <a:ext uri="{FF2B5EF4-FFF2-40B4-BE49-F238E27FC236}">
                    <a16:creationId xmlns:a16="http://schemas.microsoft.com/office/drawing/2014/main" id="{00000000-0008-0000-0B00-00006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7" name="Shape 311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" name="Shape 312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9" name="Shape 313">
                    <a:extLst>
                      <a:ext uri="{FF2B5EF4-FFF2-40B4-BE49-F238E27FC236}">
                        <a16:creationId xmlns:a16="http://schemas.microsoft.com/office/drawing/2014/main" id="{00000000-0008-0000-0B00-000071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0" name="Shape 314">
                    <a:extLst>
                      <a:ext uri="{FF2B5EF4-FFF2-40B4-BE49-F238E27FC236}">
                        <a16:creationId xmlns:a16="http://schemas.microsoft.com/office/drawing/2014/main" id="{00000000-0008-0000-0B00-00007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" name="Shape 315">
                    <a:extLst>
                      <a:ext uri="{FF2B5EF4-FFF2-40B4-BE49-F238E27FC236}">
                        <a16:creationId xmlns:a16="http://schemas.microsoft.com/office/drawing/2014/main" id="{00000000-0008-0000-0B00-00007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2" name="Shape 316">
                    <a:extLst>
                      <a:ext uri="{FF2B5EF4-FFF2-40B4-BE49-F238E27FC236}">
                        <a16:creationId xmlns:a16="http://schemas.microsoft.com/office/drawing/2014/main" id="{00000000-0008-0000-0B00-000074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" name="Shape 317">
                    <a:extLst>
                      <a:ext uri="{FF2B5EF4-FFF2-40B4-BE49-F238E27FC236}">
                        <a16:creationId xmlns:a16="http://schemas.microsoft.com/office/drawing/2014/main" id="{00000000-0008-0000-0B00-00007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" name="Shape 318">
                    <a:extLst>
                      <a:ext uri="{FF2B5EF4-FFF2-40B4-BE49-F238E27FC236}">
                        <a16:creationId xmlns:a16="http://schemas.microsoft.com/office/drawing/2014/main" id="{00000000-0008-0000-0B00-00007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5" name="Shape 319">
                    <a:extLst>
                      <a:ext uri="{FF2B5EF4-FFF2-40B4-BE49-F238E27FC236}">
                        <a16:creationId xmlns:a16="http://schemas.microsoft.com/office/drawing/2014/main" id="{00000000-0008-0000-0B00-00007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6" name="Shape 2">
          <a:extLst>
            <a:ext uri="{FF2B5EF4-FFF2-40B4-BE49-F238E27FC236}">
              <a16:creationId xmlns:a16="http://schemas.microsoft.com/office/drawing/2014/main" id="{00000000-0008-0000-0B00-00007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7" name="Shape 320">
            <a:extLst>
              <a:ext uri="{FF2B5EF4-FFF2-40B4-BE49-F238E27FC236}">
                <a16:creationId xmlns:a16="http://schemas.microsoft.com/office/drawing/2014/main" id="{00000000-0008-0000-0B00-00007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" name="Shape 6">
              <a:extLst>
                <a:ext uri="{FF2B5EF4-FFF2-40B4-BE49-F238E27FC236}">
                  <a16:creationId xmlns:a16="http://schemas.microsoft.com/office/drawing/2014/main" id="{00000000-0008-0000-0B00-00007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" name="Shape 321">
              <a:extLst>
                <a:ext uri="{FF2B5EF4-FFF2-40B4-BE49-F238E27FC236}">
                  <a16:creationId xmlns:a16="http://schemas.microsoft.com/office/drawing/2014/main" id="{00000000-0008-0000-0B00-00007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0" name="Shape 322">
                <a:extLst>
                  <a:ext uri="{FF2B5EF4-FFF2-40B4-BE49-F238E27FC236}">
                    <a16:creationId xmlns:a16="http://schemas.microsoft.com/office/drawing/2014/main" id="{00000000-0008-0000-0B00-00007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" name="Shape 323">
                <a:extLst>
                  <a:ext uri="{FF2B5EF4-FFF2-40B4-BE49-F238E27FC236}">
                    <a16:creationId xmlns:a16="http://schemas.microsoft.com/office/drawing/2014/main" id="{00000000-0008-0000-0B00-00007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2" name="Shape 324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" name="Shape 325">
                  <a:extLst>
                    <a:ext uri="{FF2B5EF4-FFF2-40B4-BE49-F238E27FC236}">
                      <a16:creationId xmlns:a16="http://schemas.microsoft.com/office/drawing/2014/main" id="{00000000-0008-0000-0B00-00007F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" name="Shape 326">
                    <a:extLst>
                      <a:ext uri="{FF2B5EF4-FFF2-40B4-BE49-F238E27FC236}">
                        <a16:creationId xmlns:a16="http://schemas.microsoft.com/office/drawing/2014/main" id="{00000000-0008-0000-0B00-000080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5" name="Shape 327">
                    <a:extLst>
                      <a:ext uri="{FF2B5EF4-FFF2-40B4-BE49-F238E27FC236}">
                        <a16:creationId xmlns:a16="http://schemas.microsoft.com/office/drawing/2014/main" id="{00000000-0008-0000-0B00-00008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" name="Shape 328">
                    <a:extLst>
                      <a:ext uri="{FF2B5EF4-FFF2-40B4-BE49-F238E27FC236}">
                        <a16:creationId xmlns:a16="http://schemas.microsoft.com/office/drawing/2014/main" id="{00000000-0008-0000-0B00-00008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7" name="Shape 329">
                    <a:extLst>
                      <a:ext uri="{FF2B5EF4-FFF2-40B4-BE49-F238E27FC236}">
                        <a16:creationId xmlns:a16="http://schemas.microsoft.com/office/drawing/2014/main" id="{00000000-0008-0000-0B00-000083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" name="Shape 330">
                    <a:extLst>
                      <a:ext uri="{FF2B5EF4-FFF2-40B4-BE49-F238E27FC236}">
                        <a16:creationId xmlns:a16="http://schemas.microsoft.com/office/drawing/2014/main" id="{00000000-0008-0000-0B00-00008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" name="Shape 331">
                    <a:extLst>
                      <a:ext uri="{FF2B5EF4-FFF2-40B4-BE49-F238E27FC236}">
                        <a16:creationId xmlns:a16="http://schemas.microsoft.com/office/drawing/2014/main" id="{00000000-0008-0000-0B00-00008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0" name="Shape 332">
                    <a:extLst>
                      <a:ext uri="{FF2B5EF4-FFF2-40B4-BE49-F238E27FC236}">
                        <a16:creationId xmlns:a16="http://schemas.microsoft.com/office/drawing/2014/main" id="{00000000-0008-0000-0B00-00008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91" name="Shape 2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92" name="Shape 333">
            <a:extLst>
              <a:ext uri="{FF2B5EF4-FFF2-40B4-BE49-F238E27FC236}">
                <a16:creationId xmlns:a16="http://schemas.microsoft.com/office/drawing/2014/main" id="{00000000-0008-0000-0B00-00008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" name="Shape 6">
              <a:extLst>
                <a:ext uri="{FF2B5EF4-FFF2-40B4-BE49-F238E27FC236}">
                  <a16:creationId xmlns:a16="http://schemas.microsoft.com/office/drawing/2014/main" id="{00000000-0008-0000-0B00-00008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" name="Shape 334">
              <a:extLst>
                <a:ext uri="{FF2B5EF4-FFF2-40B4-BE49-F238E27FC236}">
                  <a16:creationId xmlns:a16="http://schemas.microsoft.com/office/drawing/2014/main" id="{00000000-0008-0000-0B00-00008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5" name="Shape 335">
                <a:extLst>
                  <a:ext uri="{FF2B5EF4-FFF2-40B4-BE49-F238E27FC236}">
                    <a16:creationId xmlns:a16="http://schemas.microsoft.com/office/drawing/2014/main" id="{00000000-0008-0000-0B00-00008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" name="Shape 336">
                <a:extLst>
                  <a:ext uri="{FF2B5EF4-FFF2-40B4-BE49-F238E27FC236}">
                    <a16:creationId xmlns:a16="http://schemas.microsoft.com/office/drawing/2014/main" id="{00000000-0008-0000-0B00-00008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7" name="Shape 337">
                  <a:extLst>
                    <a:ext uri="{FF2B5EF4-FFF2-40B4-BE49-F238E27FC236}">
                      <a16:creationId xmlns:a16="http://schemas.microsoft.com/office/drawing/2014/main" id="{00000000-0008-0000-0B00-00008D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" name="Shape 338">
                  <a:extLst>
                    <a:ext uri="{FF2B5EF4-FFF2-40B4-BE49-F238E27FC236}">
                      <a16:creationId xmlns:a16="http://schemas.microsoft.com/office/drawing/2014/main" id="{00000000-0008-0000-0B00-00008E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" name="Shape 339">
                    <a:extLst>
                      <a:ext uri="{FF2B5EF4-FFF2-40B4-BE49-F238E27FC236}">
                        <a16:creationId xmlns:a16="http://schemas.microsoft.com/office/drawing/2014/main" id="{00000000-0008-0000-0B00-00008F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0" name="Shape 340">
                    <a:extLst>
                      <a:ext uri="{FF2B5EF4-FFF2-40B4-BE49-F238E27FC236}">
                        <a16:creationId xmlns:a16="http://schemas.microsoft.com/office/drawing/2014/main" id="{00000000-0008-0000-0B00-00009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" name="Shape 341">
                    <a:extLst>
                      <a:ext uri="{FF2B5EF4-FFF2-40B4-BE49-F238E27FC236}">
                        <a16:creationId xmlns:a16="http://schemas.microsoft.com/office/drawing/2014/main" id="{00000000-0008-0000-0B00-00009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2" name="Shape 342">
                    <a:extLst>
                      <a:ext uri="{FF2B5EF4-FFF2-40B4-BE49-F238E27FC236}">
                        <a16:creationId xmlns:a16="http://schemas.microsoft.com/office/drawing/2014/main" id="{00000000-0008-0000-0B00-000092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" name="Shape 343">
                    <a:extLst>
                      <a:ext uri="{FF2B5EF4-FFF2-40B4-BE49-F238E27FC236}">
                        <a16:creationId xmlns:a16="http://schemas.microsoft.com/office/drawing/2014/main" id="{00000000-0008-0000-0B00-00009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" name="Shape 344">
                    <a:extLst>
                      <a:ext uri="{FF2B5EF4-FFF2-40B4-BE49-F238E27FC236}">
                        <a16:creationId xmlns:a16="http://schemas.microsoft.com/office/drawing/2014/main" id="{00000000-0008-0000-0B00-00009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5" name="Shape 345">
                    <a:extLst>
                      <a:ext uri="{FF2B5EF4-FFF2-40B4-BE49-F238E27FC236}">
                        <a16:creationId xmlns:a16="http://schemas.microsoft.com/office/drawing/2014/main" id="{00000000-0008-0000-0B00-00009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06" name="Shape 2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07" name="Shape 346">
            <a:extLst>
              <a:ext uri="{FF2B5EF4-FFF2-40B4-BE49-F238E27FC236}">
                <a16:creationId xmlns:a16="http://schemas.microsoft.com/office/drawing/2014/main" id="{00000000-0008-0000-0B00-00009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" name="Shape 6">
              <a:extLst>
                <a:ext uri="{FF2B5EF4-FFF2-40B4-BE49-F238E27FC236}">
                  <a16:creationId xmlns:a16="http://schemas.microsoft.com/office/drawing/2014/main" id="{00000000-0008-0000-0B00-00009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" name="Shape 347">
              <a:extLst>
                <a:ext uri="{FF2B5EF4-FFF2-40B4-BE49-F238E27FC236}">
                  <a16:creationId xmlns:a16="http://schemas.microsoft.com/office/drawing/2014/main" id="{00000000-0008-0000-0B00-00009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" name="Shape 348">
                <a:extLst>
                  <a:ext uri="{FF2B5EF4-FFF2-40B4-BE49-F238E27FC236}">
                    <a16:creationId xmlns:a16="http://schemas.microsoft.com/office/drawing/2014/main" id="{00000000-0008-0000-0B00-00009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" name="Shape 349">
                <a:extLst>
                  <a:ext uri="{FF2B5EF4-FFF2-40B4-BE49-F238E27FC236}">
                    <a16:creationId xmlns:a16="http://schemas.microsoft.com/office/drawing/2014/main" id="{00000000-0008-0000-0B00-00009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2" name="Shape 350">
                  <a:extLst>
                    <a:ext uri="{FF2B5EF4-FFF2-40B4-BE49-F238E27FC236}">
                      <a16:creationId xmlns:a16="http://schemas.microsoft.com/office/drawing/2014/main" id="{00000000-0008-0000-0B00-00009C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" name="Shape 351">
                  <a:extLst>
                    <a:ext uri="{FF2B5EF4-FFF2-40B4-BE49-F238E27FC236}">
                      <a16:creationId xmlns:a16="http://schemas.microsoft.com/office/drawing/2014/main" id="{00000000-0008-0000-0B00-00009D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" name="Shape 352">
                    <a:extLst>
                      <a:ext uri="{FF2B5EF4-FFF2-40B4-BE49-F238E27FC236}">
                        <a16:creationId xmlns:a16="http://schemas.microsoft.com/office/drawing/2014/main" id="{00000000-0008-0000-0B00-00009E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" name="Shape 353">
                    <a:extLst>
                      <a:ext uri="{FF2B5EF4-FFF2-40B4-BE49-F238E27FC236}">
                        <a16:creationId xmlns:a16="http://schemas.microsoft.com/office/drawing/2014/main" id="{00000000-0008-0000-0B00-00009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" name="Shape 354">
                    <a:extLst>
                      <a:ext uri="{FF2B5EF4-FFF2-40B4-BE49-F238E27FC236}">
                        <a16:creationId xmlns:a16="http://schemas.microsoft.com/office/drawing/2014/main" id="{00000000-0008-0000-0B00-0000A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" name="Shape 355">
                    <a:extLst>
                      <a:ext uri="{FF2B5EF4-FFF2-40B4-BE49-F238E27FC236}">
                        <a16:creationId xmlns:a16="http://schemas.microsoft.com/office/drawing/2014/main" id="{00000000-0008-0000-0B00-0000A1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" name="Shape 356">
                    <a:extLst>
                      <a:ext uri="{FF2B5EF4-FFF2-40B4-BE49-F238E27FC236}">
                        <a16:creationId xmlns:a16="http://schemas.microsoft.com/office/drawing/2014/main" id="{00000000-0008-0000-0B00-0000A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" name="Shape 357">
                    <a:extLst>
                      <a:ext uri="{FF2B5EF4-FFF2-40B4-BE49-F238E27FC236}">
                        <a16:creationId xmlns:a16="http://schemas.microsoft.com/office/drawing/2014/main" id="{00000000-0008-0000-0B00-0000A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" name="Shape 358">
                    <a:extLst>
                      <a:ext uri="{FF2B5EF4-FFF2-40B4-BE49-F238E27FC236}">
                        <a16:creationId xmlns:a16="http://schemas.microsoft.com/office/drawing/2014/main" id="{00000000-0008-0000-0B00-0000A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21" name="Shape 2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22" name="Shape 359">
            <a:extLst>
              <a:ext uri="{FF2B5EF4-FFF2-40B4-BE49-F238E27FC236}">
                <a16:creationId xmlns:a16="http://schemas.microsoft.com/office/drawing/2014/main" id="{00000000-0008-0000-0B00-0000A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" name="Shape 6">
              <a:extLst>
                <a:ext uri="{FF2B5EF4-FFF2-40B4-BE49-F238E27FC236}">
                  <a16:creationId xmlns:a16="http://schemas.microsoft.com/office/drawing/2014/main" id="{00000000-0008-0000-0B00-0000A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" name="Shape 360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" name="Shape 361">
                <a:extLst>
                  <a:ext uri="{FF2B5EF4-FFF2-40B4-BE49-F238E27FC236}">
                    <a16:creationId xmlns:a16="http://schemas.microsoft.com/office/drawing/2014/main" id="{00000000-0008-0000-0B00-0000A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" name="Shape 36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7" name="Shape 363">
                  <a:extLst>
                    <a:ext uri="{FF2B5EF4-FFF2-40B4-BE49-F238E27FC236}">
                      <a16:creationId xmlns:a16="http://schemas.microsoft.com/office/drawing/2014/main" id="{00000000-0008-0000-0B00-0000AB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" name="Shape 36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" name="Shape 365">
                    <a:extLst>
                      <a:ext uri="{FF2B5EF4-FFF2-40B4-BE49-F238E27FC236}">
                        <a16:creationId xmlns:a16="http://schemas.microsoft.com/office/drawing/2014/main" id="{00000000-0008-0000-0B00-0000AD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" name="Shape 366">
                    <a:extLst>
                      <a:ext uri="{FF2B5EF4-FFF2-40B4-BE49-F238E27FC236}">
                        <a16:creationId xmlns:a16="http://schemas.microsoft.com/office/drawing/2014/main" id="{00000000-0008-0000-0B00-0000A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" name="Shape 367">
                    <a:extLst>
                      <a:ext uri="{FF2B5EF4-FFF2-40B4-BE49-F238E27FC236}">
                        <a16:creationId xmlns:a16="http://schemas.microsoft.com/office/drawing/2014/main" id="{00000000-0008-0000-0B00-0000A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" name="Shape 368">
                    <a:extLst>
                      <a:ext uri="{FF2B5EF4-FFF2-40B4-BE49-F238E27FC236}">
                        <a16:creationId xmlns:a16="http://schemas.microsoft.com/office/drawing/2014/main" id="{00000000-0008-0000-0B00-0000B0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" name="Shape 369">
                    <a:extLst>
                      <a:ext uri="{FF2B5EF4-FFF2-40B4-BE49-F238E27FC236}">
                        <a16:creationId xmlns:a16="http://schemas.microsoft.com/office/drawing/2014/main" id="{00000000-0008-0000-0B00-0000B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" name="Shape 370">
                    <a:extLst>
                      <a:ext uri="{FF2B5EF4-FFF2-40B4-BE49-F238E27FC236}">
                        <a16:creationId xmlns:a16="http://schemas.microsoft.com/office/drawing/2014/main" id="{00000000-0008-0000-0B00-0000B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" name="Shape 371">
                    <a:extLst>
                      <a:ext uri="{FF2B5EF4-FFF2-40B4-BE49-F238E27FC236}">
                        <a16:creationId xmlns:a16="http://schemas.microsoft.com/office/drawing/2014/main" id="{00000000-0008-0000-0B00-0000B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36" name="Shape 2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37" name="Shape 372">
            <a:extLst>
              <a:ext uri="{FF2B5EF4-FFF2-40B4-BE49-F238E27FC236}">
                <a16:creationId xmlns:a16="http://schemas.microsoft.com/office/drawing/2014/main" id="{00000000-0008-0000-0B00-0000B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" name="Shape 6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" name="Shape 373">
              <a:extLst>
                <a:ext uri="{FF2B5EF4-FFF2-40B4-BE49-F238E27FC236}">
                  <a16:creationId xmlns:a16="http://schemas.microsoft.com/office/drawing/2014/main" id="{00000000-0008-0000-0B00-0000B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" name="Shape 37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" name="Shape 375">
                <a:extLst>
                  <a:ext uri="{FF2B5EF4-FFF2-40B4-BE49-F238E27FC236}">
                    <a16:creationId xmlns:a16="http://schemas.microsoft.com/office/drawing/2014/main" id="{00000000-0008-0000-0B00-0000B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2" name="Shape 37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" name="Shape 37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" name="Shape 378">
                    <a:extLst>
                      <a:ext uri="{FF2B5EF4-FFF2-40B4-BE49-F238E27FC236}">
                        <a16:creationId xmlns:a16="http://schemas.microsoft.com/office/drawing/2014/main" id="{00000000-0008-0000-0B00-0000BC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" name="Shape 379">
                    <a:extLst>
                      <a:ext uri="{FF2B5EF4-FFF2-40B4-BE49-F238E27FC236}">
                        <a16:creationId xmlns:a16="http://schemas.microsoft.com/office/drawing/2014/main" id="{00000000-0008-0000-0B00-0000B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6" name="Shape 380">
                    <a:extLst>
                      <a:ext uri="{FF2B5EF4-FFF2-40B4-BE49-F238E27FC236}">
                        <a16:creationId xmlns:a16="http://schemas.microsoft.com/office/drawing/2014/main" id="{00000000-0008-0000-0B00-0000B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7" name="Shape 381">
                    <a:extLst>
                      <a:ext uri="{FF2B5EF4-FFF2-40B4-BE49-F238E27FC236}">
                        <a16:creationId xmlns:a16="http://schemas.microsoft.com/office/drawing/2014/main" id="{00000000-0008-0000-0B00-0000BF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" name="Shape 382">
                    <a:extLst>
                      <a:ext uri="{FF2B5EF4-FFF2-40B4-BE49-F238E27FC236}">
                        <a16:creationId xmlns:a16="http://schemas.microsoft.com/office/drawing/2014/main" id="{00000000-0008-0000-0B00-0000C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" name="Shape 383">
                    <a:extLst>
                      <a:ext uri="{FF2B5EF4-FFF2-40B4-BE49-F238E27FC236}">
                        <a16:creationId xmlns:a16="http://schemas.microsoft.com/office/drawing/2014/main" id="{00000000-0008-0000-0B00-0000C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" name="Shape 384">
                    <a:extLst>
                      <a:ext uri="{FF2B5EF4-FFF2-40B4-BE49-F238E27FC236}">
                        <a16:creationId xmlns:a16="http://schemas.microsoft.com/office/drawing/2014/main" id="{00000000-0008-0000-0B00-0000C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51" name="Shape 2">
          <a:extLst>
            <a:ext uri="{FF2B5EF4-FFF2-40B4-BE49-F238E27FC236}">
              <a16:creationId xmlns:a16="http://schemas.microsoft.com/office/drawing/2014/main" id="{00000000-0008-0000-0B00-0000C3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52" name="Shape 385">
            <a:extLst>
              <a:ext uri="{FF2B5EF4-FFF2-40B4-BE49-F238E27FC236}">
                <a16:creationId xmlns:a16="http://schemas.microsoft.com/office/drawing/2014/main" id="{00000000-0008-0000-0B00-0000C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" name="Shape 6">
              <a:extLst>
                <a:ext uri="{FF2B5EF4-FFF2-40B4-BE49-F238E27FC236}">
                  <a16:creationId xmlns:a16="http://schemas.microsoft.com/office/drawing/2014/main" id="{00000000-0008-0000-0B00-0000C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" name="Shape 386">
              <a:extLst>
                <a:ext uri="{FF2B5EF4-FFF2-40B4-BE49-F238E27FC236}">
                  <a16:creationId xmlns:a16="http://schemas.microsoft.com/office/drawing/2014/main" id="{00000000-0008-0000-0B00-0000C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" name="Shape 387">
                <a:extLst>
                  <a:ext uri="{FF2B5EF4-FFF2-40B4-BE49-F238E27FC236}">
                    <a16:creationId xmlns:a16="http://schemas.microsoft.com/office/drawing/2014/main" id="{00000000-0008-0000-0B00-0000C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" name="Shape 388">
                <a:extLst>
                  <a:ext uri="{FF2B5EF4-FFF2-40B4-BE49-F238E27FC236}">
                    <a16:creationId xmlns:a16="http://schemas.microsoft.com/office/drawing/2014/main" id="{00000000-0008-0000-0B00-0000C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" name="Shape 38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" name="Shape 39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" name="Shape 391">
                    <a:extLst>
                      <a:ext uri="{FF2B5EF4-FFF2-40B4-BE49-F238E27FC236}">
                        <a16:creationId xmlns:a16="http://schemas.microsoft.com/office/drawing/2014/main" id="{00000000-0008-0000-0B00-0000CB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" name="Shape 392">
                    <a:extLst>
                      <a:ext uri="{FF2B5EF4-FFF2-40B4-BE49-F238E27FC236}">
                        <a16:creationId xmlns:a16="http://schemas.microsoft.com/office/drawing/2014/main" id="{00000000-0008-0000-0B00-0000C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" name="Shape 393">
                    <a:extLst>
                      <a:ext uri="{FF2B5EF4-FFF2-40B4-BE49-F238E27FC236}">
                        <a16:creationId xmlns:a16="http://schemas.microsoft.com/office/drawing/2014/main" id="{00000000-0008-0000-0B00-0000C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" name="Shape 394">
                    <a:extLst>
                      <a:ext uri="{FF2B5EF4-FFF2-40B4-BE49-F238E27FC236}">
                        <a16:creationId xmlns:a16="http://schemas.microsoft.com/office/drawing/2014/main" id="{00000000-0008-0000-0B00-0000CE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" name="Shape 395">
                    <a:extLst>
                      <a:ext uri="{FF2B5EF4-FFF2-40B4-BE49-F238E27FC236}">
                        <a16:creationId xmlns:a16="http://schemas.microsoft.com/office/drawing/2014/main" id="{00000000-0008-0000-0B00-0000C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" name="Shape 396">
                    <a:extLst>
                      <a:ext uri="{FF2B5EF4-FFF2-40B4-BE49-F238E27FC236}">
                        <a16:creationId xmlns:a16="http://schemas.microsoft.com/office/drawing/2014/main" id="{00000000-0008-0000-0B00-0000D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" name="Shape 397">
                    <a:extLst>
                      <a:ext uri="{FF2B5EF4-FFF2-40B4-BE49-F238E27FC236}">
                        <a16:creationId xmlns:a16="http://schemas.microsoft.com/office/drawing/2014/main" id="{00000000-0008-0000-0B00-0000D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6" name="Shape 2">
          <a:extLst>
            <a:ext uri="{FF2B5EF4-FFF2-40B4-BE49-F238E27FC236}">
              <a16:creationId xmlns:a16="http://schemas.microsoft.com/office/drawing/2014/main" id="{00000000-0008-0000-0B00-0000D2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7" name="Shape 398">
            <a:extLst>
              <a:ext uri="{FF2B5EF4-FFF2-40B4-BE49-F238E27FC236}">
                <a16:creationId xmlns:a16="http://schemas.microsoft.com/office/drawing/2014/main" id="{00000000-0008-0000-0B00-0000D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" name="Shape 6">
              <a:extLst>
                <a:ext uri="{FF2B5EF4-FFF2-40B4-BE49-F238E27FC236}">
                  <a16:creationId xmlns:a16="http://schemas.microsoft.com/office/drawing/2014/main" id="{00000000-0008-0000-0B00-0000D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" name="Shape 399">
              <a:extLst>
                <a:ext uri="{FF2B5EF4-FFF2-40B4-BE49-F238E27FC236}">
                  <a16:creationId xmlns:a16="http://schemas.microsoft.com/office/drawing/2014/main" id="{00000000-0008-0000-0B00-0000D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" name="Shape 400">
                <a:extLst>
                  <a:ext uri="{FF2B5EF4-FFF2-40B4-BE49-F238E27FC236}">
                    <a16:creationId xmlns:a16="http://schemas.microsoft.com/office/drawing/2014/main" id="{00000000-0008-0000-0B00-0000D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" name="Shape 401">
                <a:extLst>
                  <a:ext uri="{FF2B5EF4-FFF2-40B4-BE49-F238E27FC236}">
                    <a16:creationId xmlns:a16="http://schemas.microsoft.com/office/drawing/2014/main" id="{00000000-0008-0000-0B00-0000D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" name="Shape 40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" name="Shape 40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" name="Shape 404">
                    <a:extLst>
                      <a:ext uri="{FF2B5EF4-FFF2-40B4-BE49-F238E27FC236}">
                        <a16:creationId xmlns:a16="http://schemas.microsoft.com/office/drawing/2014/main" id="{00000000-0008-0000-0B00-0000DA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" name="Shape 405">
                    <a:extLst>
                      <a:ext uri="{FF2B5EF4-FFF2-40B4-BE49-F238E27FC236}">
                        <a16:creationId xmlns:a16="http://schemas.microsoft.com/office/drawing/2014/main" id="{00000000-0008-0000-0B00-0000D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" name="Shape 406">
                    <a:extLst>
                      <a:ext uri="{FF2B5EF4-FFF2-40B4-BE49-F238E27FC236}">
                        <a16:creationId xmlns:a16="http://schemas.microsoft.com/office/drawing/2014/main" id="{00000000-0008-0000-0B00-0000D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" name="Shape 407">
                    <a:extLst>
                      <a:ext uri="{FF2B5EF4-FFF2-40B4-BE49-F238E27FC236}">
                        <a16:creationId xmlns:a16="http://schemas.microsoft.com/office/drawing/2014/main" id="{00000000-0008-0000-0B00-0000DD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" name="Shape 408">
                    <a:extLst>
                      <a:ext uri="{FF2B5EF4-FFF2-40B4-BE49-F238E27FC236}">
                        <a16:creationId xmlns:a16="http://schemas.microsoft.com/office/drawing/2014/main" id="{00000000-0008-0000-0B00-0000D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" name="Shape 409">
                    <a:extLst>
                      <a:ext uri="{FF2B5EF4-FFF2-40B4-BE49-F238E27FC236}">
                        <a16:creationId xmlns:a16="http://schemas.microsoft.com/office/drawing/2014/main" id="{00000000-0008-0000-0B00-0000D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" name="Shape 410">
                    <a:extLst>
                      <a:ext uri="{FF2B5EF4-FFF2-40B4-BE49-F238E27FC236}">
                        <a16:creationId xmlns:a16="http://schemas.microsoft.com/office/drawing/2014/main" id="{00000000-0008-0000-0B00-0000E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1" name="Shape 2">
          <a:extLst>
            <a:ext uri="{FF2B5EF4-FFF2-40B4-BE49-F238E27FC236}">
              <a16:creationId xmlns:a16="http://schemas.microsoft.com/office/drawing/2014/main" id="{00000000-0008-0000-0B00-0000E1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2" name="Shape 411">
            <a:extLst>
              <a:ext uri="{FF2B5EF4-FFF2-40B4-BE49-F238E27FC236}">
                <a16:creationId xmlns:a16="http://schemas.microsoft.com/office/drawing/2014/main" id="{00000000-0008-0000-0B00-0000E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" name="Shape 6">
              <a:extLst>
                <a:ext uri="{FF2B5EF4-FFF2-40B4-BE49-F238E27FC236}">
                  <a16:creationId xmlns:a16="http://schemas.microsoft.com/office/drawing/2014/main" id="{00000000-0008-0000-0B00-0000E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" name="Shape 412">
              <a:extLst>
                <a:ext uri="{FF2B5EF4-FFF2-40B4-BE49-F238E27FC236}">
                  <a16:creationId xmlns:a16="http://schemas.microsoft.com/office/drawing/2014/main" id="{00000000-0008-0000-0B00-0000E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" name="Shape 413">
                <a:extLst>
                  <a:ext uri="{FF2B5EF4-FFF2-40B4-BE49-F238E27FC236}">
                    <a16:creationId xmlns:a16="http://schemas.microsoft.com/office/drawing/2014/main" id="{00000000-0008-0000-0B00-0000E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" name="Shape 414">
                <a:extLst>
                  <a:ext uri="{FF2B5EF4-FFF2-40B4-BE49-F238E27FC236}">
                    <a16:creationId xmlns:a16="http://schemas.microsoft.com/office/drawing/2014/main" id="{00000000-0008-0000-0B00-0000E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7" name="Shape 415">
                  <a:extLst>
                    <a:ext uri="{FF2B5EF4-FFF2-40B4-BE49-F238E27FC236}">
                      <a16:creationId xmlns:a16="http://schemas.microsoft.com/office/drawing/2014/main" id="{00000000-0008-0000-0B00-0000E7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8" name="Shape 416">
                  <a:extLst>
                    <a:ext uri="{FF2B5EF4-FFF2-40B4-BE49-F238E27FC236}">
                      <a16:creationId xmlns:a16="http://schemas.microsoft.com/office/drawing/2014/main" id="{00000000-0008-0000-0B00-0000E8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" name="Shape 417">
                    <a:extLst>
                      <a:ext uri="{FF2B5EF4-FFF2-40B4-BE49-F238E27FC236}">
                        <a16:creationId xmlns:a16="http://schemas.microsoft.com/office/drawing/2014/main" id="{00000000-0008-0000-0B00-0000E9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0" name="Shape 418">
                    <a:extLst>
                      <a:ext uri="{FF2B5EF4-FFF2-40B4-BE49-F238E27FC236}">
                        <a16:creationId xmlns:a16="http://schemas.microsoft.com/office/drawing/2014/main" id="{00000000-0008-0000-0B00-0000E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" name="Shape 419">
                    <a:extLst>
                      <a:ext uri="{FF2B5EF4-FFF2-40B4-BE49-F238E27FC236}">
                        <a16:creationId xmlns:a16="http://schemas.microsoft.com/office/drawing/2014/main" id="{00000000-0008-0000-0B00-0000E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" name="Shape 420">
                    <a:extLst>
                      <a:ext uri="{FF2B5EF4-FFF2-40B4-BE49-F238E27FC236}">
                        <a16:creationId xmlns:a16="http://schemas.microsoft.com/office/drawing/2014/main" id="{00000000-0008-0000-0B00-0000EC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" name="Shape 421">
                    <a:extLst>
                      <a:ext uri="{FF2B5EF4-FFF2-40B4-BE49-F238E27FC236}">
                        <a16:creationId xmlns:a16="http://schemas.microsoft.com/office/drawing/2014/main" id="{00000000-0008-0000-0B00-0000E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" name="Shape 422">
                    <a:extLst>
                      <a:ext uri="{FF2B5EF4-FFF2-40B4-BE49-F238E27FC236}">
                        <a16:creationId xmlns:a16="http://schemas.microsoft.com/office/drawing/2014/main" id="{00000000-0008-0000-0B00-0000E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" name="Shape 423">
                    <a:extLst>
                      <a:ext uri="{FF2B5EF4-FFF2-40B4-BE49-F238E27FC236}">
                        <a16:creationId xmlns:a16="http://schemas.microsoft.com/office/drawing/2014/main" id="{00000000-0008-0000-0B00-0000E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96" name="Shape 2">
          <a:extLst>
            <a:ext uri="{FF2B5EF4-FFF2-40B4-BE49-F238E27FC236}">
              <a16:creationId xmlns:a16="http://schemas.microsoft.com/office/drawing/2014/main" id="{00000000-0008-0000-0B00-0000F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97" name="Shape 424">
            <a:extLst>
              <a:ext uri="{FF2B5EF4-FFF2-40B4-BE49-F238E27FC236}">
                <a16:creationId xmlns:a16="http://schemas.microsoft.com/office/drawing/2014/main" id="{00000000-0008-0000-0B00-0000F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" name="Shape 6">
              <a:extLst>
                <a:ext uri="{FF2B5EF4-FFF2-40B4-BE49-F238E27FC236}">
                  <a16:creationId xmlns:a16="http://schemas.microsoft.com/office/drawing/2014/main" id="{00000000-0008-0000-0B00-0000F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" name="Shape 425">
              <a:extLst>
                <a:ext uri="{FF2B5EF4-FFF2-40B4-BE49-F238E27FC236}">
                  <a16:creationId xmlns:a16="http://schemas.microsoft.com/office/drawing/2014/main" id="{00000000-0008-0000-0B00-0000F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0" name="Shape 426">
                <a:extLst>
                  <a:ext uri="{FF2B5EF4-FFF2-40B4-BE49-F238E27FC236}">
                    <a16:creationId xmlns:a16="http://schemas.microsoft.com/office/drawing/2014/main" id="{00000000-0008-0000-0B00-0000F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" name="Shape 427">
                <a:extLst>
                  <a:ext uri="{FF2B5EF4-FFF2-40B4-BE49-F238E27FC236}">
                    <a16:creationId xmlns:a16="http://schemas.microsoft.com/office/drawing/2014/main" id="{00000000-0008-0000-0B00-0000F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" name="Shape 428">
                  <a:extLst>
                    <a:ext uri="{FF2B5EF4-FFF2-40B4-BE49-F238E27FC236}">
                      <a16:creationId xmlns:a16="http://schemas.microsoft.com/office/drawing/2014/main" id="{00000000-0008-0000-0B00-0000F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3" name="Shape 429">
                  <a:extLst>
                    <a:ext uri="{FF2B5EF4-FFF2-40B4-BE49-F238E27FC236}">
                      <a16:creationId xmlns:a16="http://schemas.microsoft.com/office/drawing/2014/main" id="{00000000-0008-0000-0B00-0000F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" name="Shape 430">
                    <a:extLst>
                      <a:ext uri="{FF2B5EF4-FFF2-40B4-BE49-F238E27FC236}">
                        <a16:creationId xmlns:a16="http://schemas.microsoft.com/office/drawing/2014/main" id="{00000000-0008-0000-0B00-0000F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5" name="Shape 431">
                    <a:extLst>
                      <a:ext uri="{FF2B5EF4-FFF2-40B4-BE49-F238E27FC236}">
                        <a16:creationId xmlns:a16="http://schemas.microsoft.com/office/drawing/2014/main" id="{00000000-0008-0000-0B00-0000F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" name="Shape 432">
                    <a:extLst>
                      <a:ext uri="{FF2B5EF4-FFF2-40B4-BE49-F238E27FC236}">
                        <a16:creationId xmlns:a16="http://schemas.microsoft.com/office/drawing/2014/main" id="{00000000-0008-0000-0B00-0000F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" name="Shape 433">
                    <a:extLst>
                      <a:ext uri="{FF2B5EF4-FFF2-40B4-BE49-F238E27FC236}">
                        <a16:creationId xmlns:a16="http://schemas.microsoft.com/office/drawing/2014/main" id="{00000000-0008-0000-0B00-0000F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" name="Shape 434">
                    <a:extLst>
                      <a:ext uri="{FF2B5EF4-FFF2-40B4-BE49-F238E27FC236}">
                        <a16:creationId xmlns:a16="http://schemas.microsoft.com/office/drawing/2014/main" id="{00000000-0008-0000-0B00-0000F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" name="Shape 435">
                    <a:extLst>
                      <a:ext uri="{FF2B5EF4-FFF2-40B4-BE49-F238E27FC236}">
                        <a16:creationId xmlns:a16="http://schemas.microsoft.com/office/drawing/2014/main" id="{00000000-0008-0000-0B00-0000F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" name="Shape 436">
                    <a:extLst>
                      <a:ext uri="{FF2B5EF4-FFF2-40B4-BE49-F238E27FC236}">
                        <a16:creationId xmlns:a16="http://schemas.microsoft.com/office/drawing/2014/main" id="{00000000-0008-0000-0B00-0000F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1" name="Shape 2">
          <a:extLst>
            <a:ext uri="{FF2B5EF4-FFF2-40B4-BE49-F238E27FC236}">
              <a16:creationId xmlns:a16="http://schemas.microsoft.com/office/drawing/2014/main" id="{00000000-0008-0000-0B00-0000FF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2" name="Shape 437">
            <a:extLst>
              <a:ext uri="{FF2B5EF4-FFF2-40B4-BE49-F238E27FC236}">
                <a16:creationId xmlns:a16="http://schemas.microsoft.com/office/drawing/2014/main" id="{00000000-0008-0000-0B00-00000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3" name="Shape 6">
              <a:extLst>
                <a:ext uri="{FF2B5EF4-FFF2-40B4-BE49-F238E27FC236}">
                  <a16:creationId xmlns:a16="http://schemas.microsoft.com/office/drawing/2014/main" id="{00000000-0008-0000-0B00-00000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" name="Shape 438">
              <a:extLst>
                <a:ext uri="{FF2B5EF4-FFF2-40B4-BE49-F238E27FC236}">
                  <a16:creationId xmlns:a16="http://schemas.microsoft.com/office/drawing/2014/main" id="{00000000-0008-0000-0B00-00000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5" name="Shape 439">
                <a:extLst>
                  <a:ext uri="{FF2B5EF4-FFF2-40B4-BE49-F238E27FC236}">
                    <a16:creationId xmlns:a16="http://schemas.microsoft.com/office/drawing/2014/main" id="{00000000-0008-0000-0B00-00000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" name="Shape 440">
                <a:extLst>
                  <a:ext uri="{FF2B5EF4-FFF2-40B4-BE49-F238E27FC236}">
                    <a16:creationId xmlns:a16="http://schemas.microsoft.com/office/drawing/2014/main" id="{00000000-0008-0000-0B00-00000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" name="Shape 441">
                  <a:extLst>
                    <a:ext uri="{FF2B5EF4-FFF2-40B4-BE49-F238E27FC236}">
                      <a16:creationId xmlns:a16="http://schemas.microsoft.com/office/drawing/2014/main" id="{00000000-0008-0000-0B00-00000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8" name="Shape 442">
                  <a:extLst>
                    <a:ext uri="{FF2B5EF4-FFF2-40B4-BE49-F238E27FC236}">
                      <a16:creationId xmlns:a16="http://schemas.microsoft.com/office/drawing/2014/main" id="{00000000-0008-0000-0B00-00000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" name="Shape 443">
                    <a:extLst>
                      <a:ext uri="{FF2B5EF4-FFF2-40B4-BE49-F238E27FC236}">
                        <a16:creationId xmlns:a16="http://schemas.microsoft.com/office/drawing/2014/main" id="{00000000-0008-0000-0B00-00000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0" name="Shape 444">
                    <a:extLst>
                      <a:ext uri="{FF2B5EF4-FFF2-40B4-BE49-F238E27FC236}">
                        <a16:creationId xmlns:a16="http://schemas.microsoft.com/office/drawing/2014/main" id="{00000000-0008-0000-0B00-00000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" name="Shape 445">
                    <a:extLst>
                      <a:ext uri="{FF2B5EF4-FFF2-40B4-BE49-F238E27FC236}">
                        <a16:creationId xmlns:a16="http://schemas.microsoft.com/office/drawing/2014/main" id="{00000000-0008-0000-0B00-00000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" name="Shape 446">
                    <a:extLst>
                      <a:ext uri="{FF2B5EF4-FFF2-40B4-BE49-F238E27FC236}">
                        <a16:creationId xmlns:a16="http://schemas.microsoft.com/office/drawing/2014/main" id="{00000000-0008-0000-0B00-00000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" name="Shape 447">
                    <a:extLst>
                      <a:ext uri="{FF2B5EF4-FFF2-40B4-BE49-F238E27FC236}">
                        <a16:creationId xmlns:a16="http://schemas.microsoft.com/office/drawing/2014/main" id="{00000000-0008-0000-0B00-00000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" name="Shape 448">
                    <a:extLst>
                      <a:ext uri="{FF2B5EF4-FFF2-40B4-BE49-F238E27FC236}">
                        <a16:creationId xmlns:a16="http://schemas.microsoft.com/office/drawing/2014/main" id="{00000000-0008-0000-0B00-00000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" name="Shape 449">
                    <a:extLst>
                      <a:ext uri="{FF2B5EF4-FFF2-40B4-BE49-F238E27FC236}">
                        <a16:creationId xmlns:a16="http://schemas.microsoft.com/office/drawing/2014/main" id="{00000000-0008-0000-0B00-00000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50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51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" name="Shape 452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53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" name="Shape 454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" name="Shape 455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4" name="Shape 456">
                    <a:extLst>
                      <a:ext uri="{FF2B5EF4-FFF2-40B4-BE49-F238E27FC236}">
                        <a16:creationId xmlns:a16="http://schemas.microsoft.com/office/drawing/2014/main" id="{00000000-0008-0000-0B00-000016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" name="Shape 457">
                    <a:extLst>
                      <a:ext uri="{FF2B5EF4-FFF2-40B4-BE49-F238E27FC236}">
                        <a16:creationId xmlns:a16="http://schemas.microsoft.com/office/drawing/2014/main" id="{00000000-0008-0000-0B00-00001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" name="Shape 458">
                    <a:extLst>
                      <a:ext uri="{FF2B5EF4-FFF2-40B4-BE49-F238E27FC236}">
                        <a16:creationId xmlns:a16="http://schemas.microsoft.com/office/drawing/2014/main" id="{00000000-0008-0000-0B00-00001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" name="Shape 459">
                    <a:extLst>
                      <a:ext uri="{FF2B5EF4-FFF2-40B4-BE49-F238E27FC236}">
                        <a16:creationId xmlns:a16="http://schemas.microsoft.com/office/drawing/2014/main" id="{00000000-0008-0000-0B00-000019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" name="Shape 460">
                    <a:extLst>
                      <a:ext uri="{FF2B5EF4-FFF2-40B4-BE49-F238E27FC236}">
                        <a16:creationId xmlns:a16="http://schemas.microsoft.com/office/drawing/2014/main" id="{00000000-0008-0000-0B00-00001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" name="Shape 461">
                    <a:extLst>
                      <a:ext uri="{FF2B5EF4-FFF2-40B4-BE49-F238E27FC236}">
                        <a16:creationId xmlns:a16="http://schemas.microsoft.com/office/drawing/2014/main" id="{00000000-0008-0000-0B00-00001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" name="Shape 462">
                    <a:extLst>
                      <a:ext uri="{FF2B5EF4-FFF2-40B4-BE49-F238E27FC236}">
                        <a16:creationId xmlns:a16="http://schemas.microsoft.com/office/drawing/2014/main" id="{00000000-0008-0000-0B00-00001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41" name="Shape 2">
          <a:extLst>
            <a:ext uri="{FF2B5EF4-FFF2-40B4-BE49-F238E27FC236}">
              <a16:creationId xmlns:a16="http://schemas.microsoft.com/office/drawing/2014/main" id="{00000000-0008-0000-0B00-00001D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2" name="Shape 463">
            <a:extLst>
              <a:ext uri="{FF2B5EF4-FFF2-40B4-BE49-F238E27FC236}">
                <a16:creationId xmlns:a16="http://schemas.microsoft.com/office/drawing/2014/main" id="{00000000-0008-0000-0B00-00001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" name="Shape 6">
              <a:extLst>
                <a:ext uri="{FF2B5EF4-FFF2-40B4-BE49-F238E27FC236}">
                  <a16:creationId xmlns:a16="http://schemas.microsoft.com/office/drawing/2014/main" id="{00000000-0008-0000-0B00-00001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" name="Shape 464">
              <a:extLst>
                <a:ext uri="{FF2B5EF4-FFF2-40B4-BE49-F238E27FC236}">
                  <a16:creationId xmlns:a16="http://schemas.microsoft.com/office/drawing/2014/main" id="{00000000-0008-0000-0B00-00002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" name="Shape 465">
                <a:extLst>
                  <a:ext uri="{FF2B5EF4-FFF2-40B4-BE49-F238E27FC236}">
                    <a16:creationId xmlns:a16="http://schemas.microsoft.com/office/drawing/2014/main" id="{00000000-0008-0000-0B00-00002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" name="Shape 466">
                <a:extLst>
                  <a:ext uri="{FF2B5EF4-FFF2-40B4-BE49-F238E27FC236}">
                    <a16:creationId xmlns:a16="http://schemas.microsoft.com/office/drawing/2014/main" id="{00000000-0008-0000-0B00-00002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" name="Shape 467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" name="Shape 468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9" name="Shape 469">
                    <a:extLst>
                      <a:ext uri="{FF2B5EF4-FFF2-40B4-BE49-F238E27FC236}">
                        <a16:creationId xmlns:a16="http://schemas.microsoft.com/office/drawing/2014/main" id="{00000000-0008-0000-0B00-000025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" name="Shape 470">
                    <a:extLst>
                      <a:ext uri="{FF2B5EF4-FFF2-40B4-BE49-F238E27FC236}">
                        <a16:creationId xmlns:a16="http://schemas.microsoft.com/office/drawing/2014/main" id="{00000000-0008-0000-0B00-00002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" name="Shape 471">
                    <a:extLst>
                      <a:ext uri="{FF2B5EF4-FFF2-40B4-BE49-F238E27FC236}">
                        <a16:creationId xmlns:a16="http://schemas.microsoft.com/office/drawing/2014/main" id="{00000000-0008-0000-0B00-00002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" name="Shape 472">
                    <a:extLst>
                      <a:ext uri="{FF2B5EF4-FFF2-40B4-BE49-F238E27FC236}">
                        <a16:creationId xmlns:a16="http://schemas.microsoft.com/office/drawing/2014/main" id="{00000000-0008-0000-0B00-000028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" name="Shape 473">
                    <a:extLst>
                      <a:ext uri="{FF2B5EF4-FFF2-40B4-BE49-F238E27FC236}">
                        <a16:creationId xmlns:a16="http://schemas.microsoft.com/office/drawing/2014/main" id="{00000000-0008-0000-0B00-00002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" name="Shape 474">
                    <a:extLst>
                      <a:ext uri="{FF2B5EF4-FFF2-40B4-BE49-F238E27FC236}">
                        <a16:creationId xmlns:a16="http://schemas.microsoft.com/office/drawing/2014/main" id="{00000000-0008-0000-0B00-00002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" name="Shape 475">
                    <a:extLst>
                      <a:ext uri="{FF2B5EF4-FFF2-40B4-BE49-F238E27FC236}">
                        <a16:creationId xmlns:a16="http://schemas.microsoft.com/office/drawing/2014/main" id="{00000000-0008-0000-0B00-00002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6" name="Shape 2">
          <a:extLst>
            <a:ext uri="{FF2B5EF4-FFF2-40B4-BE49-F238E27FC236}">
              <a16:creationId xmlns:a16="http://schemas.microsoft.com/office/drawing/2014/main" id="{00000000-0008-0000-0B00-00002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7" name="Shape 476">
            <a:extLst>
              <a:ext uri="{FF2B5EF4-FFF2-40B4-BE49-F238E27FC236}">
                <a16:creationId xmlns:a16="http://schemas.microsoft.com/office/drawing/2014/main" id="{00000000-0008-0000-0B00-00002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" name="Shape 6">
              <a:extLst>
                <a:ext uri="{FF2B5EF4-FFF2-40B4-BE49-F238E27FC236}">
                  <a16:creationId xmlns:a16="http://schemas.microsoft.com/office/drawing/2014/main" id="{00000000-0008-0000-0B00-00002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9" name="Shape 477">
              <a:extLst>
                <a:ext uri="{FF2B5EF4-FFF2-40B4-BE49-F238E27FC236}">
                  <a16:creationId xmlns:a16="http://schemas.microsoft.com/office/drawing/2014/main" id="{00000000-0008-0000-0B00-00002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" name="Shape 478">
                <a:extLst>
                  <a:ext uri="{FF2B5EF4-FFF2-40B4-BE49-F238E27FC236}">
                    <a16:creationId xmlns:a16="http://schemas.microsoft.com/office/drawing/2014/main" id="{00000000-0008-0000-0B00-00003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" name="Shape 479">
                <a:extLst>
                  <a:ext uri="{FF2B5EF4-FFF2-40B4-BE49-F238E27FC236}">
                    <a16:creationId xmlns:a16="http://schemas.microsoft.com/office/drawing/2014/main" id="{00000000-0008-0000-0B00-00003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" name="Shape 480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" name="Shape 481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4" name="Shape 482">
                    <a:extLst>
                      <a:ext uri="{FF2B5EF4-FFF2-40B4-BE49-F238E27FC236}">
                        <a16:creationId xmlns:a16="http://schemas.microsoft.com/office/drawing/2014/main" id="{00000000-0008-0000-0B00-000034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" name="Shape 483">
                    <a:extLst>
                      <a:ext uri="{FF2B5EF4-FFF2-40B4-BE49-F238E27FC236}">
                        <a16:creationId xmlns:a16="http://schemas.microsoft.com/office/drawing/2014/main" id="{00000000-0008-0000-0B00-00003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" name="Shape 484">
                    <a:extLst>
                      <a:ext uri="{FF2B5EF4-FFF2-40B4-BE49-F238E27FC236}">
                        <a16:creationId xmlns:a16="http://schemas.microsoft.com/office/drawing/2014/main" id="{00000000-0008-0000-0B00-00003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" name="Shape 485">
                    <a:extLst>
                      <a:ext uri="{FF2B5EF4-FFF2-40B4-BE49-F238E27FC236}">
                        <a16:creationId xmlns:a16="http://schemas.microsoft.com/office/drawing/2014/main" id="{00000000-0008-0000-0B00-000037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" name="Shape 486">
                    <a:extLst>
                      <a:ext uri="{FF2B5EF4-FFF2-40B4-BE49-F238E27FC236}">
                        <a16:creationId xmlns:a16="http://schemas.microsoft.com/office/drawing/2014/main" id="{00000000-0008-0000-0B00-00003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9" name="Shape 487">
                    <a:extLst>
                      <a:ext uri="{FF2B5EF4-FFF2-40B4-BE49-F238E27FC236}">
                        <a16:creationId xmlns:a16="http://schemas.microsoft.com/office/drawing/2014/main" id="{00000000-0008-0000-0B00-00003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" name="Shape 488">
                    <a:extLst>
                      <a:ext uri="{FF2B5EF4-FFF2-40B4-BE49-F238E27FC236}">
                        <a16:creationId xmlns:a16="http://schemas.microsoft.com/office/drawing/2014/main" id="{00000000-0008-0000-0B00-00003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1" name="Shape 2">
          <a:extLst>
            <a:ext uri="{FF2B5EF4-FFF2-40B4-BE49-F238E27FC236}">
              <a16:creationId xmlns:a16="http://schemas.microsoft.com/office/drawing/2014/main" id="{00000000-0008-0000-0B00-00003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2" name="Shape 489">
            <a:extLst>
              <a:ext uri="{FF2B5EF4-FFF2-40B4-BE49-F238E27FC236}">
                <a16:creationId xmlns:a16="http://schemas.microsoft.com/office/drawing/2014/main" id="{00000000-0008-0000-0B00-00003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" name="Shape 6">
              <a:extLst>
                <a:ext uri="{FF2B5EF4-FFF2-40B4-BE49-F238E27FC236}">
                  <a16:creationId xmlns:a16="http://schemas.microsoft.com/office/drawing/2014/main" id="{00000000-0008-0000-0B00-00003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" name="Shape 490">
              <a:extLst>
                <a:ext uri="{FF2B5EF4-FFF2-40B4-BE49-F238E27FC236}">
                  <a16:creationId xmlns:a16="http://schemas.microsoft.com/office/drawing/2014/main" id="{00000000-0008-0000-0B00-00003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" name="Shape 491">
                <a:extLst>
                  <a:ext uri="{FF2B5EF4-FFF2-40B4-BE49-F238E27FC236}">
                    <a16:creationId xmlns:a16="http://schemas.microsoft.com/office/drawing/2014/main" id="{00000000-0008-0000-0B00-00003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" name="Shape 492">
                <a:extLst>
                  <a:ext uri="{FF2B5EF4-FFF2-40B4-BE49-F238E27FC236}">
                    <a16:creationId xmlns:a16="http://schemas.microsoft.com/office/drawing/2014/main" id="{00000000-0008-0000-0B00-00004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" name="Shape 493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" name="Shape 494">
                  <a:extLst>
                    <a:ext uri="{FF2B5EF4-FFF2-40B4-BE49-F238E27FC236}">
                      <a16:creationId xmlns:a16="http://schemas.microsoft.com/office/drawing/2014/main" id="{00000000-0008-0000-0B00-000042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" name="Shape 495">
                    <a:extLst>
                      <a:ext uri="{FF2B5EF4-FFF2-40B4-BE49-F238E27FC236}">
                        <a16:creationId xmlns:a16="http://schemas.microsoft.com/office/drawing/2014/main" id="{00000000-0008-0000-0B00-000043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" name="Shape 496">
                    <a:extLst>
                      <a:ext uri="{FF2B5EF4-FFF2-40B4-BE49-F238E27FC236}">
                        <a16:creationId xmlns:a16="http://schemas.microsoft.com/office/drawing/2014/main" id="{00000000-0008-0000-0B00-00004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" name="Shape 497">
                    <a:extLst>
                      <a:ext uri="{FF2B5EF4-FFF2-40B4-BE49-F238E27FC236}">
                        <a16:creationId xmlns:a16="http://schemas.microsoft.com/office/drawing/2014/main" id="{00000000-0008-0000-0B00-00004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" name="Shape 498">
                    <a:extLst>
                      <a:ext uri="{FF2B5EF4-FFF2-40B4-BE49-F238E27FC236}">
                        <a16:creationId xmlns:a16="http://schemas.microsoft.com/office/drawing/2014/main" id="{00000000-0008-0000-0B00-000046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" name="Shape 499">
                    <a:extLst>
                      <a:ext uri="{FF2B5EF4-FFF2-40B4-BE49-F238E27FC236}">
                        <a16:creationId xmlns:a16="http://schemas.microsoft.com/office/drawing/2014/main" id="{00000000-0008-0000-0B00-00004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" name="Shape 500">
                    <a:extLst>
                      <a:ext uri="{FF2B5EF4-FFF2-40B4-BE49-F238E27FC236}">
                        <a16:creationId xmlns:a16="http://schemas.microsoft.com/office/drawing/2014/main" id="{00000000-0008-0000-0B00-00004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" name="Shape 501">
                    <a:extLst>
                      <a:ext uri="{FF2B5EF4-FFF2-40B4-BE49-F238E27FC236}">
                        <a16:creationId xmlns:a16="http://schemas.microsoft.com/office/drawing/2014/main" id="{00000000-0008-0000-0B00-00004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86" name="Shape 2">
          <a:extLst>
            <a:ext uri="{FF2B5EF4-FFF2-40B4-BE49-F238E27FC236}">
              <a16:creationId xmlns:a16="http://schemas.microsoft.com/office/drawing/2014/main" id="{00000000-0008-0000-0B00-00004A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87" name="Shape 502">
            <a:extLst>
              <a:ext uri="{FF2B5EF4-FFF2-40B4-BE49-F238E27FC236}">
                <a16:creationId xmlns:a16="http://schemas.microsoft.com/office/drawing/2014/main" id="{00000000-0008-0000-0B00-00004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" name="Shape 6">
              <a:extLst>
                <a:ext uri="{FF2B5EF4-FFF2-40B4-BE49-F238E27FC236}">
                  <a16:creationId xmlns:a16="http://schemas.microsoft.com/office/drawing/2014/main" id="{00000000-0008-0000-0B00-00004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" name="Shape 503">
              <a:extLst>
                <a:ext uri="{FF2B5EF4-FFF2-40B4-BE49-F238E27FC236}">
                  <a16:creationId xmlns:a16="http://schemas.microsoft.com/office/drawing/2014/main" id="{00000000-0008-0000-0B00-00004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" name="Shape 504">
                <a:extLst>
                  <a:ext uri="{FF2B5EF4-FFF2-40B4-BE49-F238E27FC236}">
                    <a16:creationId xmlns:a16="http://schemas.microsoft.com/office/drawing/2014/main" id="{00000000-0008-0000-0B00-00004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" name="Shape 505">
                <a:extLst>
                  <a:ext uri="{FF2B5EF4-FFF2-40B4-BE49-F238E27FC236}">
                    <a16:creationId xmlns:a16="http://schemas.microsoft.com/office/drawing/2014/main" id="{00000000-0008-0000-0B00-00004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" name="Shape 506">
                  <a:extLst>
                    <a:ext uri="{FF2B5EF4-FFF2-40B4-BE49-F238E27FC236}">
                      <a16:creationId xmlns:a16="http://schemas.microsoft.com/office/drawing/2014/main" id="{00000000-0008-0000-0B00-000050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" name="Shape 507">
                  <a:extLst>
                    <a:ext uri="{FF2B5EF4-FFF2-40B4-BE49-F238E27FC236}">
                      <a16:creationId xmlns:a16="http://schemas.microsoft.com/office/drawing/2014/main" id="{00000000-0008-0000-0B00-000051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" name="Shape 508">
                    <a:extLst>
                      <a:ext uri="{FF2B5EF4-FFF2-40B4-BE49-F238E27FC236}">
                        <a16:creationId xmlns:a16="http://schemas.microsoft.com/office/drawing/2014/main" id="{00000000-0008-0000-0B00-000052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" name="Shape 509">
                    <a:extLst>
                      <a:ext uri="{FF2B5EF4-FFF2-40B4-BE49-F238E27FC236}">
                        <a16:creationId xmlns:a16="http://schemas.microsoft.com/office/drawing/2014/main" id="{00000000-0008-0000-0B00-00005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" name="Shape 510">
                    <a:extLst>
                      <a:ext uri="{FF2B5EF4-FFF2-40B4-BE49-F238E27FC236}">
                        <a16:creationId xmlns:a16="http://schemas.microsoft.com/office/drawing/2014/main" id="{00000000-0008-0000-0B00-00005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" name="Shape 511">
                    <a:extLst>
                      <a:ext uri="{FF2B5EF4-FFF2-40B4-BE49-F238E27FC236}">
                        <a16:creationId xmlns:a16="http://schemas.microsoft.com/office/drawing/2014/main" id="{00000000-0008-0000-0B00-000055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" name="Shape 512">
                    <a:extLst>
                      <a:ext uri="{FF2B5EF4-FFF2-40B4-BE49-F238E27FC236}">
                        <a16:creationId xmlns:a16="http://schemas.microsoft.com/office/drawing/2014/main" id="{00000000-0008-0000-0B00-00005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" name="Shape 513">
                    <a:extLst>
                      <a:ext uri="{FF2B5EF4-FFF2-40B4-BE49-F238E27FC236}">
                        <a16:creationId xmlns:a16="http://schemas.microsoft.com/office/drawing/2014/main" id="{00000000-0008-0000-0B00-00005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" name="Shape 514">
                    <a:extLst>
                      <a:ext uri="{FF2B5EF4-FFF2-40B4-BE49-F238E27FC236}">
                        <a16:creationId xmlns:a16="http://schemas.microsoft.com/office/drawing/2014/main" id="{00000000-0008-0000-0B00-00005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1" name="Shape 2">
          <a:extLst>
            <a:ext uri="{FF2B5EF4-FFF2-40B4-BE49-F238E27FC236}">
              <a16:creationId xmlns:a16="http://schemas.microsoft.com/office/drawing/2014/main" id="{00000000-0008-0000-0B00-00005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2" name="Shape 515">
            <a:extLst>
              <a:ext uri="{FF2B5EF4-FFF2-40B4-BE49-F238E27FC236}">
                <a16:creationId xmlns:a16="http://schemas.microsoft.com/office/drawing/2014/main" id="{00000000-0008-0000-0B00-00005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" name="Shape 6">
              <a:extLst>
                <a:ext uri="{FF2B5EF4-FFF2-40B4-BE49-F238E27FC236}">
                  <a16:creationId xmlns:a16="http://schemas.microsoft.com/office/drawing/2014/main" id="{00000000-0008-0000-0B00-00005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" name="Shape 516">
              <a:extLst>
                <a:ext uri="{FF2B5EF4-FFF2-40B4-BE49-F238E27FC236}">
                  <a16:creationId xmlns:a16="http://schemas.microsoft.com/office/drawing/2014/main" id="{00000000-0008-0000-0B00-00005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" name="Shape 517">
                <a:extLst>
                  <a:ext uri="{FF2B5EF4-FFF2-40B4-BE49-F238E27FC236}">
                    <a16:creationId xmlns:a16="http://schemas.microsoft.com/office/drawing/2014/main" id="{00000000-0008-0000-0B00-00005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" name="Shape 518">
                <a:extLst>
                  <a:ext uri="{FF2B5EF4-FFF2-40B4-BE49-F238E27FC236}">
                    <a16:creationId xmlns:a16="http://schemas.microsoft.com/office/drawing/2014/main" id="{00000000-0008-0000-0B00-00005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" name="Shape 519">
                  <a:extLst>
                    <a:ext uri="{FF2B5EF4-FFF2-40B4-BE49-F238E27FC236}">
                      <a16:creationId xmlns:a16="http://schemas.microsoft.com/office/drawing/2014/main" id="{00000000-0008-0000-0B00-00005F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8" name="Shape 520">
                  <a:extLst>
                    <a:ext uri="{FF2B5EF4-FFF2-40B4-BE49-F238E27FC236}">
                      <a16:creationId xmlns:a16="http://schemas.microsoft.com/office/drawing/2014/main" id="{00000000-0008-0000-0B00-000060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9" name="Shape 521">
                    <a:extLst>
                      <a:ext uri="{FF2B5EF4-FFF2-40B4-BE49-F238E27FC236}">
                        <a16:creationId xmlns:a16="http://schemas.microsoft.com/office/drawing/2014/main" id="{00000000-0008-0000-0B00-000061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0" name="Shape 522">
                    <a:extLst>
                      <a:ext uri="{FF2B5EF4-FFF2-40B4-BE49-F238E27FC236}">
                        <a16:creationId xmlns:a16="http://schemas.microsoft.com/office/drawing/2014/main" id="{00000000-0008-0000-0B00-00006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1" name="Shape 523">
                    <a:extLst>
                      <a:ext uri="{FF2B5EF4-FFF2-40B4-BE49-F238E27FC236}">
                        <a16:creationId xmlns:a16="http://schemas.microsoft.com/office/drawing/2014/main" id="{00000000-0008-0000-0B00-00006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2" name="Shape 524">
                    <a:extLst>
                      <a:ext uri="{FF2B5EF4-FFF2-40B4-BE49-F238E27FC236}">
                        <a16:creationId xmlns:a16="http://schemas.microsoft.com/office/drawing/2014/main" id="{00000000-0008-0000-0B00-000064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" name="Shape 525">
                    <a:extLst>
                      <a:ext uri="{FF2B5EF4-FFF2-40B4-BE49-F238E27FC236}">
                        <a16:creationId xmlns:a16="http://schemas.microsoft.com/office/drawing/2014/main" id="{00000000-0008-0000-0B00-00006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4" name="Shape 526">
                    <a:extLst>
                      <a:ext uri="{FF2B5EF4-FFF2-40B4-BE49-F238E27FC236}">
                        <a16:creationId xmlns:a16="http://schemas.microsoft.com/office/drawing/2014/main" id="{00000000-0008-0000-0B00-00006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" name="Shape 527">
                    <a:extLst>
                      <a:ext uri="{FF2B5EF4-FFF2-40B4-BE49-F238E27FC236}">
                        <a16:creationId xmlns:a16="http://schemas.microsoft.com/office/drawing/2014/main" id="{00000000-0008-0000-0B00-00006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6" name="Shape 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7" name="Shape 528">
            <a:extLst>
              <a:ext uri="{FF2B5EF4-FFF2-40B4-BE49-F238E27FC236}">
                <a16:creationId xmlns:a16="http://schemas.microsoft.com/office/drawing/2014/main" id="{00000000-0008-0000-0B00-00006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" name="Shape 6">
              <a:extLst>
                <a:ext uri="{FF2B5EF4-FFF2-40B4-BE49-F238E27FC236}">
                  <a16:creationId xmlns:a16="http://schemas.microsoft.com/office/drawing/2014/main" id="{00000000-0008-0000-0B00-00006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" name="Shape 529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" name="Shape 530">
                <a:extLst>
                  <a:ext uri="{FF2B5EF4-FFF2-40B4-BE49-F238E27FC236}">
                    <a16:creationId xmlns:a16="http://schemas.microsoft.com/office/drawing/2014/main" id="{00000000-0008-0000-0B00-00006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" name="Shape 531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" name="Shape 532">
                  <a:extLst>
                    <a:ext uri="{FF2B5EF4-FFF2-40B4-BE49-F238E27FC236}">
                      <a16:creationId xmlns:a16="http://schemas.microsoft.com/office/drawing/2014/main" id="{00000000-0008-0000-0B00-00006E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" name="Shape 533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4" name="Shape 534">
                    <a:extLst>
                      <a:ext uri="{FF2B5EF4-FFF2-40B4-BE49-F238E27FC236}">
                        <a16:creationId xmlns:a16="http://schemas.microsoft.com/office/drawing/2014/main" id="{00000000-0008-0000-0B00-000070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" name="Shape 535">
                    <a:extLst>
                      <a:ext uri="{FF2B5EF4-FFF2-40B4-BE49-F238E27FC236}">
                        <a16:creationId xmlns:a16="http://schemas.microsoft.com/office/drawing/2014/main" id="{00000000-0008-0000-0B00-00007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6" name="Shape 536">
                    <a:extLst>
                      <a:ext uri="{FF2B5EF4-FFF2-40B4-BE49-F238E27FC236}">
                        <a16:creationId xmlns:a16="http://schemas.microsoft.com/office/drawing/2014/main" id="{00000000-0008-0000-0B00-00007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" name="Shape 537">
                    <a:extLst>
                      <a:ext uri="{FF2B5EF4-FFF2-40B4-BE49-F238E27FC236}">
                        <a16:creationId xmlns:a16="http://schemas.microsoft.com/office/drawing/2014/main" id="{00000000-0008-0000-0B00-000073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" name="Shape 538">
                    <a:extLst>
                      <a:ext uri="{FF2B5EF4-FFF2-40B4-BE49-F238E27FC236}">
                        <a16:creationId xmlns:a16="http://schemas.microsoft.com/office/drawing/2014/main" id="{00000000-0008-0000-0B00-00007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9" name="Shape 539">
                    <a:extLst>
                      <a:ext uri="{FF2B5EF4-FFF2-40B4-BE49-F238E27FC236}">
                        <a16:creationId xmlns:a16="http://schemas.microsoft.com/office/drawing/2014/main" id="{00000000-0008-0000-0B00-00007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" name="Shape 540">
                    <a:extLst>
                      <a:ext uri="{FF2B5EF4-FFF2-40B4-BE49-F238E27FC236}">
                        <a16:creationId xmlns:a16="http://schemas.microsoft.com/office/drawing/2014/main" id="{00000000-0008-0000-0B00-00007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1" name="Shape 2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2" name="Shape 541">
            <a:extLst>
              <a:ext uri="{FF2B5EF4-FFF2-40B4-BE49-F238E27FC236}">
                <a16:creationId xmlns:a16="http://schemas.microsoft.com/office/drawing/2014/main" id="{00000000-0008-0000-0B00-00007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" name="Shape 6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" name="Shape 542">
              <a:extLst>
                <a:ext uri="{FF2B5EF4-FFF2-40B4-BE49-F238E27FC236}">
                  <a16:creationId xmlns:a16="http://schemas.microsoft.com/office/drawing/2014/main" id="{00000000-0008-0000-0B00-00007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" name="Shape 543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" name="Shape 544">
                <a:extLst>
                  <a:ext uri="{FF2B5EF4-FFF2-40B4-BE49-F238E27FC236}">
                    <a16:creationId xmlns:a16="http://schemas.microsoft.com/office/drawing/2014/main" id="{00000000-0008-0000-0B00-00007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" name="Shape 545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" name="Shape 546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9" name="Shape 547">
                    <a:extLst>
                      <a:ext uri="{FF2B5EF4-FFF2-40B4-BE49-F238E27FC236}">
                        <a16:creationId xmlns:a16="http://schemas.microsoft.com/office/drawing/2014/main" id="{00000000-0008-0000-0B00-00007F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" name="Shape 548">
                    <a:extLst>
                      <a:ext uri="{FF2B5EF4-FFF2-40B4-BE49-F238E27FC236}">
                        <a16:creationId xmlns:a16="http://schemas.microsoft.com/office/drawing/2014/main" id="{00000000-0008-0000-0B00-00008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1" name="Shape 549">
                    <a:extLst>
                      <a:ext uri="{FF2B5EF4-FFF2-40B4-BE49-F238E27FC236}">
                        <a16:creationId xmlns:a16="http://schemas.microsoft.com/office/drawing/2014/main" id="{00000000-0008-0000-0B00-00008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" name="Shape 550">
                    <a:extLst>
                      <a:ext uri="{FF2B5EF4-FFF2-40B4-BE49-F238E27FC236}">
                        <a16:creationId xmlns:a16="http://schemas.microsoft.com/office/drawing/2014/main" id="{00000000-0008-0000-0B00-000082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" name="Shape 551">
                    <a:extLst>
                      <a:ext uri="{FF2B5EF4-FFF2-40B4-BE49-F238E27FC236}">
                        <a16:creationId xmlns:a16="http://schemas.microsoft.com/office/drawing/2014/main" id="{00000000-0008-0000-0B00-00008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4" name="Shape 552">
                    <a:extLst>
                      <a:ext uri="{FF2B5EF4-FFF2-40B4-BE49-F238E27FC236}">
                        <a16:creationId xmlns:a16="http://schemas.microsoft.com/office/drawing/2014/main" id="{00000000-0008-0000-0B00-00008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" name="Shape 553">
                    <a:extLst>
                      <a:ext uri="{FF2B5EF4-FFF2-40B4-BE49-F238E27FC236}">
                        <a16:creationId xmlns:a16="http://schemas.microsoft.com/office/drawing/2014/main" id="{00000000-0008-0000-0B00-00008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6" name="Shape 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7" name="Shape 554">
            <a:extLst>
              <a:ext uri="{FF2B5EF4-FFF2-40B4-BE49-F238E27FC236}">
                <a16:creationId xmlns:a16="http://schemas.microsoft.com/office/drawing/2014/main" id="{00000000-0008-0000-0B00-00008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" name="Shape 6">
              <a:extLst>
                <a:ext uri="{FF2B5EF4-FFF2-40B4-BE49-F238E27FC236}">
                  <a16:creationId xmlns:a16="http://schemas.microsoft.com/office/drawing/2014/main" id="{00000000-0008-0000-0B00-00008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" name="Shape 555">
              <a:extLst>
                <a:ext uri="{FF2B5EF4-FFF2-40B4-BE49-F238E27FC236}">
                  <a16:creationId xmlns:a16="http://schemas.microsoft.com/office/drawing/2014/main" id="{00000000-0008-0000-0B00-00008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" name="Shape 556">
                <a:extLst>
                  <a:ext uri="{FF2B5EF4-FFF2-40B4-BE49-F238E27FC236}">
                    <a16:creationId xmlns:a16="http://schemas.microsoft.com/office/drawing/2014/main" id="{00000000-0008-0000-0B00-00008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" name="Shape 557">
                <a:extLst>
                  <a:ext uri="{FF2B5EF4-FFF2-40B4-BE49-F238E27FC236}">
                    <a16:creationId xmlns:a16="http://schemas.microsoft.com/office/drawing/2014/main" id="{00000000-0008-0000-0B00-00008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" name="Shape 558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3" name="Shape 559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4" name="Shape 560">
                    <a:extLst>
                      <a:ext uri="{FF2B5EF4-FFF2-40B4-BE49-F238E27FC236}">
                        <a16:creationId xmlns:a16="http://schemas.microsoft.com/office/drawing/2014/main" id="{00000000-0008-0000-0B00-00008E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" name="Shape 561">
                    <a:extLst>
                      <a:ext uri="{FF2B5EF4-FFF2-40B4-BE49-F238E27FC236}">
                        <a16:creationId xmlns:a16="http://schemas.microsoft.com/office/drawing/2014/main" id="{00000000-0008-0000-0B00-00008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" name="Shape 562">
                    <a:extLst>
                      <a:ext uri="{FF2B5EF4-FFF2-40B4-BE49-F238E27FC236}">
                        <a16:creationId xmlns:a16="http://schemas.microsoft.com/office/drawing/2014/main" id="{00000000-0008-0000-0B00-00009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" name="Shape 563">
                    <a:extLst>
                      <a:ext uri="{FF2B5EF4-FFF2-40B4-BE49-F238E27FC236}">
                        <a16:creationId xmlns:a16="http://schemas.microsoft.com/office/drawing/2014/main" id="{00000000-0008-0000-0B00-000091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" name="Shape 564">
                    <a:extLst>
                      <a:ext uri="{FF2B5EF4-FFF2-40B4-BE49-F238E27FC236}">
                        <a16:creationId xmlns:a16="http://schemas.microsoft.com/office/drawing/2014/main" id="{00000000-0008-0000-0B00-00009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" name="Shape 565">
                    <a:extLst>
                      <a:ext uri="{FF2B5EF4-FFF2-40B4-BE49-F238E27FC236}">
                        <a16:creationId xmlns:a16="http://schemas.microsoft.com/office/drawing/2014/main" id="{00000000-0008-0000-0B00-00009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" name="Shape 566">
                    <a:extLst>
                      <a:ext uri="{FF2B5EF4-FFF2-40B4-BE49-F238E27FC236}">
                        <a16:creationId xmlns:a16="http://schemas.microsoft.com/office/drawing/2014/main" id="{00000000-0008-0000-0B00-00009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61" name="Shape 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62" name="Shape 567">
            <a:extLst>
              <a:ext uri="{FF2B5EF4-FFF2-40B4-BE49-F238E27FC236}">
                <a16:creationId xmlns:a16="http://schemas.microsoft.com/office/drawing/2014/main" id="{00000000-0008-0000-0B00-00009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" name="Shape 6">
              <a:extLst>
                <a:ext uri="{FF2B5EF4-FFF2-40B4-BE49-F238E27FC236}">
                  <a16:creationId xmlns:a16="http://schemas.microsoft.com/office/drawing/2014/main" id="{00000000-0008-0000-0B00-00009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568">
              <a:extLst>
                <a:ext uri="{FF2B5EF4-FFF2-40B4-BE49-F238E27FC236}">
                  <a16:creationId xmlns:a16="http://schemas.microsoft.com/office/drawing/2014/main" id="{00000000-0008-0000-0B00-00009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" name="Shape 569">
                <a:extLst>
                  <a:ext uri="{FF2B5EF4-FFF2-40B4-BE49-F238E27FC236}">
                    <a16:creationId xmlns:a16="http://schemas.microsoft.com/office/drawing/2014/main" id="{00000000-0008-0000-0B00-00009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570">
                <a:extLst>
                  <a:ext uri="{FF2B5EF4-FFF2-40B4-BE49-F238E27FC236}">
                    <a16:creationId xmlns:a16="http://schemas.microsoft.com/office/drawing/2014/main" id="{00000000-0008-0000-0B00-00009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" name="Shape 571">
                  <a:extLst>
                    <a:ext uri="{FF2B5EF4-FFF2-40B4-BE49-F238E27FC236}">
                      <a16:creationId xmlns:a16="http://schemas.microsoft.com/office/drawing/2014/main" id="{00000000-0008-0000-0B00-00009B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572">
                  <a:extLst>
                    <a:ext uri="{FF2B5EF4-FFF2-40B4-BE49-F238E27FC236}">
                      <a16:creationId xmlns:a16="http://schemas.microsoft.com/office/drawing/2014/main" id="{00000000-0008-0000-0B00-00009C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" name="Shape 573">
                    <a:extLst>
                      <a:ext uri="{FF2B5EF4-FFF2-40B4-BE49-F238E27FC236}">
                        <a16:creationId xmlns:a16="http://schemas.microsoft.com/office/drawing/2014/main" id="{00000000-0008-0000-0B00-00009D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" name="Shape 574">
                    <a:extLst>
                      <a:ext uri="{FF2B5EF4-FFF2-40B4-BE49-F238E27FC236}">
                        <a16:creationId xmlns:a16="http://schemas.microsoft.com/office/drawing/2014/main" id="{00000000-0008-0000-0B00-00009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" name="Shape 575">
                    <a:extLst>
                      <a:ext uri="{FF2B5EF4-FFF2-40B4-BE49-F238E27FC236}">
                        <a16:creationId xmlns:a16="http://schemas.microsoft.com/office/drawing/2014/main" id="{00000000-0008-0000-0B00-00009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" name="Shape 576">
                    <a:extLst>
                      <a:ext uri="{FF2B5EF4-FFF2-40B4-BE49-F238E27FC236}">
                        <a16:creationId xmlns:a16="http://schemas.microsoft.com/office/drawing/2014/main" id="{00000000-0008-0000-0B00-0000A0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" name="Shape 577">
                    <a:extLst>
                      <a:ext uri="{FF2B5EF4-FFF2-40B4-BE49-F238E27FC236}">
                        <a16:creationId xmlns:a16="http://schemas.microsoft.com/office/drawing/2014/main" id="{00000000-0008-0000-0B00-0000A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" name="Shape 578">
                    <a:extLst>
                      <a:ext uri="{FF2B5EF4-FFF2-40B4-BE49-F238E27FC236}">
                        <a16:creationId xmlns:a16="http://schemas.microsoft.com/office/drawing/2014/main" id="{00000000-0008-0000-0B00-0000A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" name="Shape 579">
                    <a:extLst>
                      <a:ext uri="{FF2B5EF4-FFF2-40B4-BE49-F238E27FC236}">
                        <a16:creationId xmlns:a16="http://schemas.microsoft.com/office/drawing/2014/main" id="{00000000-0008-0000-0B00-0000A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76" name="Shape 2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77" name="Shape 580">
            <a:extLst>
              <a:ext uri="{FF2B5EF4-FFF2-40B4-BE49-F238E27FC236}">
                <a16:creationId xmlns:a16="http://schemas.microsoft.com/office/drawing/2014/main" id="{00000000-0008-0000-0B00-0000A5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" name="Shape 6">
              <a:extLst>
                <a:ext uri="{FF2B5EF4-FFF2-40B4-BE49-F238E27FC236}">
                  <a16:creationId xmlns:a16="http://schemas.microsoft.com/office/drawing/2014/main" id="{00000000-0008-0000-0B00-0000A6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581">
              <a:extLst>
                <a:ext uri="{FF2B5EF4-FFF2-40B4-BE49-F238E27FC236}">
                  <a16:creationId xmlns:a16="http://schemas.microsoft.com/office/drawing/2014/main" id="{00000000-0008-0000-0B00-0000A7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" name="Shape 582">
                <a:extLst>
                  <a:ext uri="{FF2B5EF4-FFF2-40B4-BE49-F238E27FC236}">
                    <a16:creationId xmlns:a16="http://schemas.microsoft.com/office/drawing/2014/main" id="{00000000-0008-0000-0B00-0000A8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583">
                <a:extLst>
                  <a:ext uri="{FF2B5EF4-FFF2-40B4-BE49-F238E27FC236}">
                    <a16:creationId xmlns:a16="http://schemas.microsoft.com/office/drawing/2014/main" id="{00000000-0008-0000-0B00-0000A9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" name="Shape 584">
                  <a:extLst>
                    <a:ext uri="{FF2B5EF4-FFF2-40B4-BE49-F238E27FC236}">
                      <a16:creationId xmlns:a16="http://schemas.microsoft.com/office/drawing/2014/main" id="{00000000-0008-0000-0B00-0000AA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585">
                  <a:extLst>
                    <a:ext uri="{FF2B5EF4-FFF2-40B4-BE49-F238E27FC236}">
                      <a16:creationId xmlns:a16="http://schemas.microsoft.com/office/drawing/2014/main" id="{00000000-0008-0000-0B00-0000AB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" name="Shape 586">
                    <a:extLst>
                      <a:ext uri="{FF2B5EF4-FFF2-40B4-BE49-F238E27FC236}">
                        <a16:creationId xmlns:a16="http://schemas.microsoft.com/office/drawing/2014/main" id="{00000000-0008-0000-0B00-0000AC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" name="Shape 587">
                    <a:extLst>
                      <a:ext uri="{FF2B5EF4-FFF2-40B4-BE49-F238E27FC236}">
                        <a16:creationId xmlns:a16="http://schemas.microsoft.com/office/drawing/2014/main" id="{00000000-0008-0000-0B00-0000A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" name="Shape 588">
                    <a:extLst>
                      <a:ext uri="{FF2B5EF4-FFF2-40B4-BE49-F238E27FC236}">
                        <a16:creationId xmlns:a16="http://schemas.microsoft.com/office/drawing/2014/main" id="{00000000-0008-0000-0B00-0000A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" name="Shape 589">
                    <a:extLst>
                      <a:ext uri="{FF2B5EF4-FFF2-40B4-BE49-F238E27FC236}">
                        <a16:creationId xmlns:a16="http://schemas.microsoft.com/office/drawing/2014/main" id="{00000000-0008-0000-0B00-0000AF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" name="Shape 590">
                    <a:extLst>
                      <a:ext uri="{FF2B5EF4-FFF2-40B4-BE49-F238E27FC236}">
                        <a16:creationId xmlns:a16="http://schemas.microsoft.com/office/drawing/2014/main" id="{00000000-0008-0000-0B00-0000B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" name="Shape 591">
                    <a:extLst>
                      <a:ext uri="{FF2B5EF4-FFF2-40B4-BE49-F238E27FC236}">
                        <a16:creationId xmlns:a16="http://schemas.microsoft.com/office/drawing/2014/main" id="{00000000-0008-0000-0B00-0000B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" name="Shape 592">
                    <a:extLst>
                      <a:ext uri="{FF2B5EF4-FFF2-40B4-BE49-F238E27FC236}">
                        <a16:creationId xmlns:a16="http://schemas.microsoft.com/office/drawing/2014/main" id="{00000000-0008-0000-0B00-0000B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91" name="Shape 2">
          <a:extLst>
            <a:ext uri="{FF2B5EF4-FFF2-40B4-BE49-F238E27FC236}">
              <a16:creationId xmlns:a16="http://schemas.microsoft.com/office/drawing/2014/main" id="{00000000-0008-0000-0B00-0000B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92" name="Shape 593">
            <a:extLst>
              <a:ext uri="{FF2B5EF4-FFF2-40B4-BE49-F238E27FC236}">
                <a16:creationId xmlns:a16="http://schemas.microsoft.com/office/drawing/2014/main" id="{00000000-0008-0000-0B00-0000B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" name="Shape 6">
              <a:extLst>
                <a:ext uri="{FF2B5EF4-FFF2-40B4-BE49-F238E27FC236}">
                  <a16:creationId xmlns:a16="http://schemas.microsoft.com/office/drawing/2014/main" id="{00000000-0008-0000-0B00-0000B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" name="Shape 594">
              <a:extLst>
                <a:ext uri="{FF2B5EF4-FFF2-40B4-BE49-F238E27FC236}">
                  <a16:creationId xmlns:a16="http://schemas.microsoft.com/office/drawing/2014/main" id="{00000000-0008-0000-0B00-0000B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" name="Shape 595">
                <a:extLst>
                  <a:ext uri="{FF2B5EF4-FFF2-40B4-BE49-F238E27FC236}">
                    <a16:creationId xmlns:a16="http://schemas.microsoft.com/office/drawing/2014/main" id="{00000000-0008-0000-0B00-0000B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" name="Shape 596">
                <a:extLst>
                  <a:ext uri="{FF2B5EF4-FFF2-40B4-BE49-F238E27FC236}">
                    <a16:creationId xmlns:a16="http://schemas.microsoft.com/office/drawing/2014/main" id="{00000000-0008-0000-0B00-0000B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7" name="Shape 597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8" name="Shape 598">
                  <a:extLst>
                    <a:ext uri="{FF2B5EF4-FFF2-40B4-BE49-F238E27FC236}">
                      <a16:creationId xmlns:a16="http://schemas.microsoft.com/office/drawing/2014/main" id="{00000000-0008-0000-0B00-0000BA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" name="Shape 599">
                    <a:extLst>
                      <a:ext uri="{FF2B5EF4-FFF2-40B4-BE49-F238E27FC236}">
                        <a16:creationId xmlns:a16="http://schemas.microsoft.com/office/drawing/2014/main" id="{00000000-0008-0000-0B00-0000BB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" name="Shape 600">
                    <a:extLst>
                      <a:ext uri="{FF2B5EF4-FFF2-40B4-BE49-F238E27FC236}">
                        <a16:creationId xmlns:a16="http://schemas.microsoft.com/office/drawing/2014/main" id="{00000000-0008-0000-0B00-0000B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" name="Shape 601">
                    <a:extLst>
                      <a:ext uri="{FF2B5EF4-FFF2-40B4-BE49-F238E27FC236}">
                        <a16:creationId xmlns:a16="http://schemas.microsoft.com/office/drawing/2014/main" id="{00000000-0008-0000-0B00-0000B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" name="Shape 602">
                    <a:extLst>
                      <a:ext uri="{FF2B5EF4-FFF2-40B4-BE49-F238E27FC236}">
                        <a16:creationId xmlns:a16="http://schemas.microsoft.com/office/drawing/2014/main" id="{00000000-0008-0000-0B00-0000BE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" name="Shape 603">
                    <a:extLst>
                      <a:ext uri="{FF2B5EF4-FFF2-40B4-BE49-F238E27FC236}">
                        <a16:creationId xmlns:a16="http://schemas.microsoft.com/office/drawing/2014/main" id="{00000000-0008-0000-0B00-0000B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" name="Shape 604">
                    <a:extLst>
                      <a:ext uri="{FF2B5EF4-FFF2-40B4-BE49-F238E27FC236}">
                        <a16:creationId xmlns:a16="http://schemas.microsoft.com/office/drawing/2014/main" id="{00000000-0008-0000-0B00-0000C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" name="Shape 605">
                    <a:extLst>
                      <a:ext uri="{FF2B5EF4-FFF2-40B4-BE49-F238E27FC236}">
                        <a16:creationId xmlns:a16="http://schemas.microsoft.com/office/drawing/2014/main" id="{00000000-0008-0000-0B00-0000C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06" name="Shape 2">
          <a:extLst>
            <a:ext uri="{FF2B5EF4-FFF2-40B4-BE49-F238E27FC236}">
              <a16:creationId xmlns:a16="http://schemas.microsoft.com/office/drawing/2014/main" id="{00000000-0008-0000-0B00-0000C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07" name="Shape 606">
            <a:extLst>
              <a:ext uri="{FF2B5EF4-FFF2-40B4-BE49-F238E27FC236}">
                <a16:creationId xmlns:a16="http://schemas.microsoft.com/office/drawing/2014/main" id="{00000000-0008-0000-0B00-0000C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8" name="Shape 6">
              <a:extLst>
                <a:ext uri="{FF2B5EF4-FFF2-40B4-BE49-F238E27FC236}">
                  <a16:creationId xmlns:a16="http://schemas.microsoft.com/office/drawing/2014/main" id="{00000000-0008-0000-0B00-0000C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" name="Shape 607">
              <a:extLst>
                <a:ext uri="{FF2B5EF4-FFF2-40B4-BE49-F238E27FC236}">
                  <a16:creationId xmlns:a16="http://schemas.microsoft.com/office/drawing/2014/main" id="{00000000-0008-0000-0B00-0000C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" name="Shape 608">
                <a:extLst>
                  <a:ext uri="{FF2B5EF4-FFF2-40B4-BE49-F238E27FC236}">
                    <a16:creationId xmlns:a16="http://schemas.microsoft.com/office/drawing/2014/main" id="{00000000-0008-0000-0B00-0000C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" name="Shape 609">
                <a:extLst>
                  <a:ext uri="{FF2B5EF4-FFF2-40B4-BE49-F238E27FC236}">
                    <a16:creationId xmlns:a16="http://schemas.microsoft.com/office/drawing/2014/main" id="{00000000-0008-0000-0B00-0000C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" name="Shape 610">
                  <a:extLst>
                    <a:ext uri="{FF2B5EF4-FFF2-40B4-BE49-F238E27FC236}">
                      <a16:creationId xmlns:a16="http://schemas.microsoft.com/office/drawing/2014/main" id="{00000000-0008-0000-0B00-0000C8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3" name="Shape 611">
                  <a:extLst>
                    <a:ext uri="{FF2B5EF4-FFF2-40B4-BE49-F238E27FC236}">
                      <a16:creationId xmlns:a16="http://schemas.microsoft.com/office/drawing/2014/main" id="{00000000-0008-0000-0B00-0000C9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" name="Shape 612">
                    <a:extLst>
                      <a:ext uri="{FF2B5EF4-FFF2-40B4-BE49-F238E27FC236}">
                        <a16:creationId xmlns:a16="http://schemas.microsoft.com/office/drawing/2014/main" id="{00000000-0008-0000-0B00-0000CA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" name="Shape 613">
                    <a:extLst>
                      <a:ext uri="{FF2B5EF4-FFF2-40B4-BE49-F238E27FC236}">
                        <a16:creationId xmlns:a16="http://schemas.microsoft.com/office/drawing/2014/main" id="{00000000-0008-0000-0B00-0000C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" name="Shape 614">
                    <a:extLst>
                      <a:ext uri="{FF2B5EF4-FFF2-40B4-BE49-F238E27FC236}">
                        <a16:creationId xmlns:a16="http://schemas.microsoft.com/office/drawing/2014/main" id="{00000000-0008-0000-0B00-0000C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" name="Shape 615">
                    <a:extLst>
                      <a:ext uri="{FF2B5EF4-FFF2-40B4-BE49-F238E27FC236}">
                        <a16:creationId xmlns:a16="http://schemas.microsoft.com/office/drawing/2014/main" id="{00000000-0008-0000-0B00-0000CD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" name="Shape 616">
                    <a:extLst>
                      <a:ext uri="{FF2B5EF4-FFF2-40B4-BE49-F238E27FC236}">
                        <a16:creationId xmlns:a16="http://schemas.microsoft.com/office/drawing/2014/main" id="{00000000-0008-0000-0B00-0000C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" name="Shape 617">
                    <a:extLst>
                      <a:ext uri="{FF2B5EF4-FFF2-40B4-BE49-F238E27FC236}">
                        <a16:creationId xmlns:a16="http://schemas.microsoft.com/office/drawing/2014/main" id="{00000000-0008-0000-0B00-0000C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" name="Shape 618">
                    <a:extLst>
                      <a:ext uri="{FF2B5EF4-FFF2-40B4-BE49-F238E27FC236}">
                        <a16:creationId xmlns:a16="http://schemas.microsoft.com/office/drawing/2014/main" id="{00000000-0008-0000-0B00-0000D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21" name="Shape 2">
          <a:extLst>
            <a:ext uri="{FF2B5EF4-FFF2-40B4-BE49-F238E27FC236}">
              <a16:creationId xmlns:a16="http://schemas.microsoft.com/office/drawing/2014/main" id="{00000000-0008-0000-0B00-0000D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22" name="Shape 619">
            <a:extLst>
              <a:ext uri="{FF2B5EF4-FFF2-40B4-BE49-F238E27FC236}">
                <a16:creationId xmlns:a16="http://schemas.microsoft.com/office/drawing/2014/main" id="{00000000-0008-0000-0B00-0000D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" name="Shape 6">
              <a:extLst>
                <a:ext uri="{FF2B5EF4-FFF2-40B4-BE49-F238E27FC236}">
                  <a16:creationId xmlns:a16="http://schemas.microsoft.com/office/drawing/2014/main" id="{00000000-0008-0000-0B00-0000D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" name="Shape 620">
              <a:extLst>
                <a:ext uri="{FF2B5EF4-FFF2-40B4-BE49-F238E27FC236}">
                  <a16:creationId xmlns:a16="http://schemas.microsoft.com/office/drawing/2014/main" id="{00000000-0008-0000-0B00-0000D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" name="Shape 621">
                <a:extLst>
                  <a:ext uri="{FF2B5EF4-FFF2-40B4-BE49-F238E27FC236}">
                    <a16:creationId xmlns:a16="http://schemas.microsoft.com/office/drawing/2014/main" id="{00000000-0008-0000-0B00-0000D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6" name="Shape 622">
                <a:extLst>
                  <a:ext uri="{FF2B5EF4-FFF2-40B4-BE49-F238E27FC236}">
                    <a16:creationId xmlns:a16="http://schemas.microsoft.com/office/drawing/2014/main" id="{00000000-0008-0000-0B00-0000D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" name="Shape 623">
                  <a:extLst>
                    <a:ext uri="{FF2B5EF4-FFF2-40B4-BE49-F238E27FC236}">
                      <a16:creationId xmlns:a16="http://schemas.microsoft.com/office/drawing/2014/main" id="{00000000-0008-0000-0B00-0000D7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8" name="Shape 624">
                  <a:extLst>
                    <a:ext uri="{FF2B5EF4-FFF2-40B4-BE49-F238E27FC236}">
                      <a16:creationId xmlns:a16="http://schemas.microsoft.com/office/drawing/2014/main" id="{00000000-0008-0000-0B00-0000D8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" name="Shape 625">
                    <a:extLst>
                      <a:ext uri="{FF2B5EF4-FFF2-40B4-BE49-F238E27FC236}">
                        <a16:creationId xmlns:a16="http://schemas.microsoft.com/office/drawing/2014/main" id="{00000000-0008-0000-0B00-0000D9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" name="Shape 626">
                    <a:extLst>
                      <a:ext uri="{FF2B5EF4-FFF2-40B4-BE49-F238E27FC236}">
                        <a16:creationId xmlns:a16="http://schemas.microsoft.com/office/drawing/2014/main" id="{00000000-0008-0000-0B00-0000D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" name="Shape 627">
                    <a:extLst>
                      <a:ext uri="{FF2B5EF4-FFF2-40B4-BE49-F238E27FC236}">
                        <a16:creationId xmlns:a16="http://schemas.microsoft.com/office/drawing/2014/main" id="{00000000-0008-0000-0B00-0000D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" name="Shape 628">
                    <a:extLst>
                      <a:ext uri="{FF2B5EF4-FFF2-40B4-BE49-F238E27FC236}">
                        <a16:creationId xmlns:a16="http://schemas.microsoft.com/office/drawing/2014/main" id="{00000000-0008-0000-0B00-0000DC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" name="Shape 629">
                    <a:extLst>
                      <a:ext uri="{FF2B5EF4-FFF2-40B4-BE49-F238E27FC236}">
                        <a16:creationId xmlns:a16="http://schemas.microsoft.com/office/drawing/2014/main" id="{00000000-0008-0000-0B00-0000D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" name="Shape 630">
                    <a:extLst>
                      <a:ext uri="{FF2B5EF4-FFF2-40B4-BE49-F238E27FC236}">
                        <a16:creationId xmlns:a16="http://schemas.microsoft.com/office/drawing/2014/main" id="{00000000-0008-0000-0B00-0000D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" name="Shape 631">
                    <a:extLst>
                      <a:ext uri="{FF2B5EF4-FFF2-40B4-BE49-F238E27FC236}">
                        <a16:creationId xmlns:a16="http://schemas.microsoft.com/office/drawing/2014/main" id="{00000000-0008-0000-0B00-0000D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36" name="Shape 2">
          <a:extLst>
            <a:ext uri="{FF2B5EF4-FFF2-40B4-BE49-F238E27FC236}">
              <a16:creationId xmlns:a16="http://schemas.microsoft.com/office/drawing/2014/main" id="{00000000-0008-0000-0B00-0000E0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37" name="Shape 632">
            <a:extLst>
              <a:ext uri="{FF2B5EF4-FFF2-40B4-BE49-F238E27FC236}">
                <a16:creationId xmlns:a16="http://schemas.microsoft.com/office/drawing/2014/main" id="{00000000-0008-0000-0B00-0000E1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" name="Shape 6">
              <a:extLst>
                <a:ext uri="{FF2B5EF4-FFF2-40B4-BE49-F238E27FC236}">
                  <a16:creationId xmlns:a16="http://schemas.microsoft.com/office/drawing/2014/main" id="{00000000-0008-0000-0B00-0000E2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" name="Shape 633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" name="Shape 634">
                <a:extLst>
                  <a:ext uri="{FF2B5EF4-FFF2-40B4-BE49-F238E27FC236}">
                    <a16:creationId xmlns:a16="http://schemas.microsoft.com/office/drawing/2014/main" id="{00000000-0008-0000-0B00-0000E4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" name="Shape 63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" name="Shape 636">
                  <a:extLst>
                    <a:ext uri="{FF2B5EF4-FFF2-40B4-BE49-F238E27FC236}">
                      <a16:creationId xmlns:a16="http://schemas.microsoft.com/office/drawing/2014/main" id="{00000000-0008-0000-0B00-0000E6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3" name="Shape 63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" name="Shape 638">
                    <a:extLst>
                      <a:ext uri="{FF2B5EF4-FFF2-40B4-BE49-F238E27FC236}">
                        <a16:creationId xmlns:a16="http://schemas.microsoft.com/office/drawing/2014/main" id="{00000000-0008-0000-0B00-0000E8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" name="Shape 639">
                    <a:extLst>
                      <a:ext uri="{FF2B5EF4-FFF2-40B4-BE49-F238E27FC236}">
                        <a16:creationId xmlns:a16="http://schemas.microsoft.com/office/drawing/2014/main" id="{00000000-0008-0000-0B00-0000E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" name="Shape 640">
                    <a:extLst>
                      <a:ext uri="{FF2B5EF4-FFF2-40B4-BE49-F238E27FC236}">
                        <a16:creationId xmlns:a16="http://schemas.microsoft.com/office/drawing/2014/main" id="{00000000-0008-0000-0B00-0000E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" name="Shape 641">
                    <a:extLst>
                      <a:ext uri="{FF2B5EF4-FFF2-40B4-BE49-F238E27FC236}">
                        <a16:creationId xmlns:a16="http://schemas.microsoft.com/office/drawing/2014/main" id="{00000000-0008-0000-0B00-0000EB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" name="Shape 642">
                    <a:extLst>
                      <a:ext uri="{FF2B5EF4-FFF2-40B4-BE49-F238E27FC236}">
                        <a16:creationId xmlns:a16="http://schemas.microsoft.com/office/drawing/2014/main" id="{00000000-0008-0000-0B00-0000E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" name="Shape 643">
                    <a:extLst>
                      <a:ext uri="{FF2B5EF4-FFF2-40B4-BE49-F238E27FC236}">
                        <a16:creationId xmlns:a16="http://schemas.microsoft.com/office/drawing/2014/main" id="{00000000-0008-0000-0B00-0000E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" name="Shape 644">
                    <a:extLst>
                      <a:ext uri="{FF2B5EF4-FFF2-40B4-BE49-F238E27FC236}">
                        <a16:creationId xmlns:a16="http://schemas.microsoft.com/office/drawing/2014/main" id="{00000000-0008-0000-0B00-0000E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51" name="Shape 2">
          <a:extLst>
            <a:ext uri="{FF2B5EF4-FFF2-40B4-BE49-F238E27FC236}">
              <a16:creationId xmlns:a16="http://schemas.microsoft.com/office/drawing/2014/main" id="{00000000-0008-0000-0B00-0000E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52" name="Shape 645">
            <a:extLst>
              <a:ext uri="{FF2B5EF4-FFF2-40B4-BE49-F238E27FC236}">
                <a16:creationId xmlns:a16="http://schemas.microsoft.com/office/drawing/2014/main" id="{00000000-0008-0000-0B00-0000F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3" name="Shape 6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" name="Shape 646">
              <a:extLst>
                <a:ext uri="{FF2B5EF4-FFF2-40B4-BE49-F238E27FC236}">
                  <a16:creationId xmlns:a16="http://schemas.microsoft.com/office/drawing/2014/main" id="{00000000-0008-0000-0B00-0000F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" name="Shape 64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6" name="Shape 648">
                <a:extLst>
                  <a:ext uri="{FF2B5EF4-FFF2-40B4-BE49-F238E27FC236}">
                    <a16:creationId xmlns:a16="http://schemas.microsoft.com/office/drawing/2014/main" id="{00000000-0008-0000-0B00-0000F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" name="Shape 64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8" name="Shape 65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" name="Shape 651">
                    <a:extLst>
                      <a:ext uri="{FF2B5EF4-FFF2-40B4-BE49-F238E27FC236}">
                        <a16:creationId xmlns:a16="http://schemas.microsoft.com/office/drawing/2014/main" id="{00000000-0008-0000-0B00-0000F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" name="Shape 652">
                    <a:extLst>
                      <a:ext uri="{FF2B5EF4-FFF2-40B4-BE49-F238E27FC236}">
                        <a16:creationId xmlns:a16="http://schemas.microsoft.com/office/drawing/2014/main" id="{00000000-0008-0000-0B00-0000F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" name="Shape 653">
                    <a:extLst>
                      <a:ext uri="{FF2B5EF4-FFF2-40B4-BE49-F238E27FC236}">
                        <a16:creationId xmlns:a16="http://schemas.microsoft.com/office/drawing/2014/main" id="{00000000-0008-0000-0B00-0000F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" name="Shape 654">
                    <a:extLst>
                      <a:ext uri="{FF2B5EF4-FFF2-40B4-BE49-F238E27FC236}">
                        <a16:creationId xmlns:a16="http://schemas.microsoft.com/office/drawing/2014/main" id="{00000000-0008-0000-0B00-0000F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" name="Shape 655">
                    <a:extLst>
                      <a:ext uri="{FF2B5EF4-FFF2-40B4-BE49-F238E27FC236}">
                        <a16:creationId xmlns:a16="http://schemas.microsoft.com/office/drawing/2014/main" id="{00000000-0008-0000-0B00-0000F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" name="Shape 656">
                    <a:extLst>
                      <a:ext uri="{FF2B5EF4-FFF2-40B4-BE49-F238E27FC236}">
                        <a16:creationId xmlns:a16="http://schemas.microsoft.com/office/drawing/2014/main" id="{00000000-0008-0000-0B00-0000F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" name="Shape 657">
                    <a:extLst>
                      <a:ext uri="{FF2B5EF4-FFF2-40B4-BE49-F238E27FC236}">
                        <a16:creationId xmlns:a16="http://schemas.microsoft.com/office/drawing/2014/main" id="{00000000-0008-0000-0B00-0000F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19050</xdr:rowOff>
    </xdr:from>
    <xdr:ext cx="438150" cy="361950"/>
    <xdr:sp macro="" textlink="">
      <xdr:nvSpPr>
        <xdr:cNvPr id="766" name="Shape 658">
          <a:extLst>
            <a:ext uri="{FF2B5EF4-FFF2-40B4-BE49-F238E27FC236}">
              <a16:creationId xmlns:a16="http://schemas.microsoft.com/office/drawing/2014/main" id="{00000000-0008-0000-0B00-0000FE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19050</xdr:rowOff>
    </xdr:from>
    <xdr:ext cx="438150" cy="361950"/>
    <xdr:sp macro="" textlink="">
      <xdr:nvSpPr>
        <xdr:cNvPr id="767" name="Shape 659">
          <a:extLst>
            <a:ext uri="{FF2B5EF4-FFF2-40B4-BE49-F238E27FC236}">
              <a16:creationId xmlns:a16="http://schemas.microsoft.com/office/drawing/2014/main" id="{00000000-0008-0000-0B00-0000FF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19050</xdr:rowOff>
    </xdr:from>
    <xdr:ext cx="438150" cy="361950"/>
    <xdr:sp macro="" textlink="">
      <xdr:nvSpPr>
        <xdr:cNvPr id="768" name="Shape 659">
          <a:extLst>
            <a:ext uri="{FF2B5EF4-FFF2-40B4-BE49-F238E27FC236}">
              <a16:creationId xmlns:a16="http://schemas.microsoft.com/office/drawing/2014/main" id="{00000000-0008-0000-0B00-000000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19050</xdr:rowOff>
    </xdr:from>
    <xdr:ext cx="428625" cy="361950"/>
    <xdr:sp macro="" textlink="">
      <xdr:nvSpPr>
        <xdr:cNvPr id="769" name="Shape 660">
          <a:extLst>
            <a:ext uri="{FF2B5EF4-FFF2-40B4-BE49-F238E27FC236}">
              <a16:creationId xmlns:a16="http://schemas.microsoft.com/office/drawing/2014/main" id="{00000000-0008-0000-0B00-000001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19050</xdr:rowOff>
    </xdr:from>
    <xdr:ext cx="428625" cy="361950"/>
    <xdr:sp macro="" textlink="">
      <xdr:nvSpPr>
        <xdr:cNvPr id="770" name="Shape 661">
          <a:extLst>
            <a:ext uri="{FF2B5EF4-FFF2-40B4-BE49-F238E27FC236}">
              <a16:creationId xmlns:a16="http://schemas.microsoft.com/office/drawing/2014/main" id="{00000000-0008-0000-0B00-000002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19050</xdr:rowOff>
    </xdr:from>
    <xdr:ext cx="428625" cy="361950"/>
    <xdr:sp macro="" textlink="">
      <xdr:nvSpPr>
        <xdr:cNvPr id="771" name="Shape 661">
          <a:extLst>
            <a:ext uri="{FF2B5EF4-FFF2-40B4-BE49-F238E27FC236}">
              <a16:creationId xmlns:a16="http://schemas.microsoft.com/office/drawing/2014/main" id="{00000000-0008-0000-0B00-00000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19050</xdr:rowOff>
    </xdr:from>
    <xdr:ext cx="438150" cy="361950"/>
    <xdr:sp macro="" textlink="">
      <xdr:nvSpPr>
        <xdr:cNvPr id="772" name="Shape 662">
          <a:extLst>
            <a:ext uri="{FF2B5EF4-FFF2-40B4-BE49-F238E27FC236}">
              <a16:creationId xmlns:a16="http://schemas.microsoft.com/office/drawing/2014/main" id="{00000000-0008-0000-0B00-00000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19050</xdr:rowOff>
    </xdr:from>
    <xdr:ext cx="438150" cy="361950"/>
    <xdr:sp macro="" textlink="">
      <xdr:nvSpPr>
        <xdr:cNvPr id="773" name="Shape 658">
          <a:extLst>
            <a:ext uri="{FF2B5EF4-FFF2-40B4-BE49-F238E27FC236}">
              <a16:creationId xmlns:a16="http://schemas.microsoft.com/office/drawing/2014/main" id="{00000000-0008-0000-0B00-000005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19050</xdr:rowOff>
    </xdr:from>
    <xdr:ext cx="438150" cy="361950"/>
    <xdr:sp macro="" textlink="">
      <xdr:nvSpPr>
        <xdr:cNvPr id="774" name="Shape 658">
          <a:extLst>
            <a:ext uri="{FF2B5EF4-FFF2-40B4-BE49-F238E27FC236}">
              <a16:creationId xmlns:a16="http://schemas.microsoft.com/office/drawing/2014/main" id="{00000000-0008-0000-0B00-00000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19050</xdr:rowOff>
    </xdr:from>
    <xdr:ext cx="438150" cy="361950"/>
    <xdr:sp macro="" textlink="">
      <xdr:nvSpPr>
        <xdr:cNvPr id="775" name="Shape 663">
          <a:extLst>
            <a:ext uri="{FF2B5EF4-FFF2-40B4-BE49-F238E27FC236}">
              <a16:creationId xmlns:a16="http://schemas.microsoft.com/office/drawing/2014/main" id="{00000000-0008-0000-0B00-00000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19050</xdr:rowOff>
    </xdr:from>
    <xdr:ext cx="438150" cy="361950"/>
    <xdr:sp macro="" textlink="">
      <xdr:nvSpPr>
        <xdr:cNvPr id="776" name="Shape 663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19050</xdr:rowOff>
    </xdr:from>
    <xdr:ext cx="438150" cy="361950"/>
    <xdr:sp macro="" textlink="">
      <xdr:nvSpPr>
        <xdr:cNvPr id="777" name="Shape 663">
          <a:extLst>
            <a:ext uri="{FF2B5EF4-FFF2-40B4-BE49-F238E27FC236}">
              <a16:creationId xmlns:a16="http://schemas.microsoft.com/office/drawing/2014/main" id="{00000000-0008-0000-0B00-00000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19050</xdr:rowOff>
    </xdr:from>
    <xdr:ext cx="438150" cy="361950"/>
    <xdr:sp macro="" textlink="">
      <xdr:nvSpPr>
        <xdr:cNvPr id="778" name="Shape 662">
          <a:extLst>
            <a:ext uri="{FF2B5EF4-FFF2-40B4-BE49-F238E27FC236}">
              <a16:creationId xmlns:a16="http://schemas.microsoft.com/office/drawing/2014/main" id="{00000000-0008-0000-0B00-00000A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19050</xdr:rowOff>
    </xdr:from>
    <xdr:ext cx="438150" cy="361950"/>
    <xdr:sp macro="" textlink="">
      <xdr:nvSpPr>
        <xdr:cNvPr id="779" name="Shape 662">
          <a:extLst>
            <a:ext uri="{FF2B5EF4-FFF2-40B4-BE49-F238E27FC236}">
              <a16:creationId xmlns:a16="http://schemas.microsoft.com/office/drawing/2014/main" id="{00000000-0008-0000-0B00-00000B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19050</xdr:rowOff>
    </xdr:from>
    <xdr:ext cx="438150" cy="361950"/>
    <xdr:sp macro="" textlink="">
      <xdr:nvSpPr>
        <xdr:cNvPr id="780" name="Shape 662">
          <a:extLst>
            <a:ext uri="{FF2B5EF4-FFF2-40B4-BE49-F238E27FC236}">
              <a16:creationId xmlns:a16="http://schemas.microsoft.com/office/drawing/2014/main" id="{00000000-0008-0000-0B00-00000C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19050</xdr:rowOff>
    </xdr:from>
    <xdr:ext cx="428625" cy="361950"/>
    <xdr:sp macro="" textlink="">
      <xdr:nvSpPr>
        <xdr:cNvPr id="781" name="Shape 661">
          <a:extLst>
            <a:ext uri="{FF2B5EF4-FFF2-40B4-BE49-F238E27FC236}">
              <a16:creationId xmlns:a16="http://schemas.microsoft.com/office/drawing/2014/main" id="{00000000-0008-0000-0B00-00000D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19050</xdr:rowOff>
    </xdr:from>
    <xdr:ext cx="438150" cy="361950"/>
    <xdr:sp macro="" textlink="">
      <xdr:nvSpPr>
        <xdr:cNvPr id="782" name="Shape 662">
          <a:extLst>
            <a:ext uri="{FF2B5EF4-FFF2-40B4-BE49-F238E27FC236}">
              <a16:creationId xmlns:a16="http://schemas.microsoft.com/office/drawing/2014/main" id="{00000000-0008-0000-0B00-00000E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19050</xdr:rowOff>
    </xdr:from>
    <xdr:ext cx="438150" cy="361950"/>
    <xdr:sp macro="" textlink="">
      <xdr:nvSpPr>
        <xdr:cNvPr id="783" name="Shape 662">
          <a:extLst>
            <a:ext uri="{FF2B5EF4-FFF2-40B4-BE49-F238E27FC236}">
              <a16:creationId xmlns:a16="http://schemas.microsoft.com/office/drawing/2014/main" id="{00000000-0008-0000-0B00-00000F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19050</xdr:rowOff>
    </xdr:from>
    <xdr:ext cx="428625" cy="361950"/>
    <xdr:sp macro="" textlink="">
      <xdr:nvSpPr>
        <xdr:cNvPr id="784" name="Shape 661">
          <a:extLst>
            <a:ext uri="{FF2B5EF4-FFF2-40B4-BE49-F238E27FC236}">
              <a16:creationId xmlns:a16="http://schemas.microsoft.com/office/drawing/2014/main" id="{00000000-0008-0000-0B00-000010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19050</xdr:rowOff>
    </xdr:from>
    <xdr:ext cx="438150" cy="361950"/>
    <xdr:sp macro="" textlink="">
      <xdr:nvSpPr>
        <xdr:cNvPr id="785" name="Shape 658">
          <a:extLst>
            <a:ext uri="{FF2B5EF4-FFF2-40B4-BE49-F238E27FC236}">
              <a16:creationId xmlns:a16="http://schemas.microsoft.com/office/drawing/2014/main" id="{00000000-0008-0000-0B00-000011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19050</xdr:rowOff>
    </xdr:from>
    <xdr:ext cx="438150" cy="361950"/>
    <xdr:sp macro="" textlink="">
      <xdr:nvSpPr>
        <xdr:cNvPr id="786" name="Shape 658">
          <a:extLst>
            <a:ext uri="{FF2B5EF4-FFF2-40B4-BE49-F238E27FC236}">
              <a16:creationId xmlns:a16="http://schemas.microsoft.com/office/drawing/2014/main" id="{00000000-0008-0000-0B00-000012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19050</xdr:rowOff>
    </xdr:from>
    <xdr:ext cx="428625" cy="361950"/>
    <xdr:sp macro="" textlink="">
      <xdr:nvSpPr>
        <xdr:cNvPr id="787" name="Shape 660">
          <a:extLst>
            <a:ext uri="{FF2B5EF4-FFF2-40B4-BE49-F238E27FC236}">
              <a16:creationId xmlns:a16="http://schemas.microsoft.com/office/drawing/2014/main" id="{00000000-0008-0000-0B00-00001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19050</xdr:rowOff>
    </xdr:from>
    <xdr:ext cx="438150" cy="361950"/>
    <xdr:sp macro="" textlink="">
      <xdr:nvSpPr>
        <xdr:cNvPr id="788" name="Shape 663">
          <a:extLst>
            <a:ext uri="{FF2B5EF4-FFF2-40B4-BE49-F238E27FC236}">
              <a16:creationId xmlns:a16="http://schemas.microsoft.com/office/drawing/2014/main" id="{00000000-0008-0000-0B00-00001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19050</xdr:rowOff>
    </xdr:from>
    <xdr:ext cx="428625" cy="361950"/>
    <xdr:sp macro="" textlink="">
      <xdr:nvSpPr>
        <xdr:cNvPr id="789" name="Shape 660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19050</xdr:rowOff>
    </xdr:from>
    <xdr:ext cx="438150" cy="361950"/>
    <xdr:sp macro="" textlink="">
      <xdr:nvSpPr>
        <xdr:cNvPr id="790" name="Shape 659">
          <a:extLst>
            <a:ext uri="{FF2B5EF4-FFF2-40B4-BE49-F238E27FC236}">
              <a16:creationId xmlns:a16="http://schemas.microsoft.com/office/drawing/2014/main" id="{00000000-0008-0000-0B00-00001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19050</xdr:rowOff>
    </xdr:from>
    <xdr:ext cx="438150" cy="361950"/>
    <xdr:sp macro="" textlink="">
      <xdr:nvSpPr>
        <xdr:cNvPr id="791" name="Shape 658">
          <a:extLst>
            <a:ext uri="{FF2B5EF4-FFF2-40B4-BE49-F238E27FC236}">
              <a16:creationId xmlns:a16="http://schemas.microsoft.com/office/drawing/2014/main" id="{00000000-0008-0000-0B00-00001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19050</xdr:rowOff>
    </xdr:from>
    <xdr:ext cx="428625" cy="361950"/>
    <xdr:sp macro="" textlink="">
      <xdr:nvSpPr>
        <xdr:cNvPr id="792" name="Shape 664">
          <a:extLst>
            <a:ext uri="{FF2B5EF4-FFF2-40B4-BE49-F238E27FC236}">
              <a16:creationId xmlns:a16="http://schemas.microsoft.com/office/drawing/2014/main" id="{00000000-0008-0000-0B00-000018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19050</xdr:rowOff>
    </xdr:from>
    <xdr:ext cx="438150" cy="361950"/>
    <xdr:sp macro="" textlink="">
      <xdr:nvSpPr>
        <xdr:cNvPr id="793" name="Shape 659">
          <a:extLst>
            <a:ext uri="{FF2B5EF4-FFF2-40B4-BE49-F238E27FC236}">
              <a16:creationId xmlns:a16="http://schemas.microsoft.com/office/drawing/2014/main" id="{00000000-0008-0000-0B00-00001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19050</xdr:rowOff>
    </xdr:from>
    <xdr:ext cx="438150" cy="352425"/>
    <xdr:sp macro="" textlink="">
      <xdr:nvSpPr>
        <xdr:cNvPr id="794" name="Shape 665">
          <a:extLst>
            <a:ext uri="{FF2B5EF4-FFF2-40B4-BE49-F238E27FC236}">
              <a16:creationId xmlns:a16="http://schemas.microsoft.com/office/drawing/2014/main" id="{00000000-0008-0000-0B00-00001A0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95" name="Shape 2">
          <a:extLst>
            <a:ext uri="{FF2B5EF4-FFF2-40B4-BE49-F238E27FC236}">
              <a16:creationId xmlns:a16="http://schemas.microsoft.com/office/drawing/2014/main" id="{00000000-0008-0000-0B00-00001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6" name="Shape 666">
            <a:extLst>
              <a:ext uri="{FF2B5EF4-FFF2-40B4-BE49-F238E27FC236}">
                <a16:creationId xmlns:a16="http://schemas.microsoft.com/office/drawing/2014/main" id="{00000000-0008-0000-0B00-00001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" name="Shape 6">
              <a:extLst>
                <a:ext uri="{FF2B5EF4-FFF2-40B4-BE49-F238E27FC236}">
                  <a16:creationId xmlns:a16="http://schemas.microsoft.com/office/drawing/2014/main" id="{00000000-0008-0000-0B00-00001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" name="Shape 667">
              <a:extLst>
                <a:ext uri="{FF2B5EF4-FFF2-40B4-BE49-F238E27FC236}">
                  <a16:creationId xmlns:a16="http://schemas.microsoft.com/office/drawing/2014/main" id="{00000000-0008-0000-0B00-00001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" name="Shape 668">
                <a:extLst>
                  <a:ext uri="{FF2B5EF4-FFF2-40B4-BE49-F238E27FC236}">
                    <a16:creationId xmlns:a16="http://schemas.microsoft.com/office/drawing/2014/main" id="{00000000-0008-0000-0B00-00001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" name="Shape 669">
                <a:extLst>
                  <a:ext uri="{FF2B5EF4-FFF2-40B4-BE49-F238E27FC236}">
                    <a16:creationId xmlns:a16="http://schemas.microsoft.com/office/drawing/2014/main" id="{00000000-0008-0000-0B00-00002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" name="Shape 670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" name="Shape 671">
                  <a:extLst>
                    <a:ext uri="{FF2B5EF4-FFF2-40B4-BE49-F238E27FC236}">
                      <a16:creationId xmlns:a16="http://schemas.microsoft.com/office/drawing/2014/main" id="{00000000-0008-0000-0B00-000022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3" name="Shape 672">
                    <a:extLst>
                      <a:ext uri="{FF2B5EF4-FFF2-40B4-BE49-F238E27FC236}">
                        <a16:creationId xmlns:a16="http://schemas.microsoft.com/office/drawing/2014/main" id="{00000000-0008-0000-0B00-000023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" name="Shape 673">
                    <a:extLst>
                      <a:ext uri="{FF2B5EF4-FFF2-40B4-BE49-F238E27FC236}">
                        <a16:creationId xmlns:a16="http://schemas.microsoft.com/office/drawing/2014/main" id="{00000000-0008-0000-0B00-00002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" name="Shape 674">
                    <a:extLst>
                      <a:ext uri="{FF2B5EF4-FFF2-40B4-BE49-F238E27FC236}">
                        <a16:creationId xmlns:a16="http://schemas.microsoft.com/office/drawing/2014/main" id="{00000000-0008-0000-0B00-00002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" name="Shape 675">
                    <a:extLst>
                      <a:ext uri="{FF2B5EF4-FFF2-40B4-BE49-F238E27FC236}">
                        <a16:creationId xmlns:a16="http://schemas.microsoft.com/office/drawing/2014/main" id="{00000000-0008-0000-0B00-000026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" name="Shape 676">
                    <a:extLst>
                      <a:ext uri="{FF2B5EF4-FFF2-40B4-BE49-F238E27FC236}">
                        <a16:creationId xmlns:a16="http://schemas.microsoft.com/office/drawing/2014/main" id="{00000000-0008-0000-0B00-00002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" name="Shape 677">
                    <a:extLst>
                      <a:ext uri="{FF2B5EF4-FFF2-40B4-BE49-F238E27FC236}">
                        <a16:creationId xmlns:a16="http://schemas.microsoft.com/office/drawing/2014/main" id="{00000000-0008-0000-0B00-00002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" name="Shape 678">
                    <a:extLst>
                      <a:ext uri="{FF2B5EF4-FFF2-40B4-BE49-F238E27FC236}">
                        <a16:creationId xmlns:a16="http://schemas.microsoft.com/office/drawing/2014/main" id="{00000000-0008-0000-0B00-00002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0" name="Shape 2">
          <a:extLst>
            <a:ext uri="{FF2B5EF4-FFF2-40B4-BE49-F238E27FC236}">
              <a16:creationId xmlns:a16="http://schemas.microsoft.com/office/drawing/2014/main" id="{00000000-0008-0000-0B00-00002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1" name="Shape 679">
            <a:extLst>
              <a:ext uri="{FF2B5EF4-FFF2-40B4-BE49-F238E27FC236}">
                <a16:creationId xmlns:a16="http://schemas.microsoft.com/office/drawing/2014/main" id="{00000000-0008-0000-0B00-00002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" name="Shape 6">
              <a:extLst>
                <a:ext uri="{FF2B5EF4-FFF2-40B4-BE49-F238E27FC236}">
                  <a16:creationId xmlns:a16="http://schemas.microsoft.com/office/drawing/2014/main" id="{00000000-0008-0000-0B00-00002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3" name="Shape 680">
              <a:extLst>
                <a:ext uri="{FF2B5EF4-FFF2-40B4-BE49-F238E27FC236}">
                  <a16:creationId xmlns:a16="http://schemas.microsoft.com/office/drawing/2014/main" id="{00000000-0008-0000-0B00-00002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4" name="Shape 681">
                <a:extLst>
                  <a:ext uri="{FF2B5EF4-FFF2-40B4-BE49-F238E27FC236}">
                    <a16:creationId xmlns:a16="http://schemas.microsoft.com/office/drawing/2014/main" id="{00000000-0008-0000-0B00-00002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" name="Shape 682">
                <a:extLst>
                  <a:ext uri="{FF2B5EF4-FFF2-40B4-BE49-F238E27FC236}">
                    <a16:creationId xmlns:a16="http://schemas.microsoft.com/office/drawing/2014/main" id="{00000000-0008-0000-0B00-00002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" name="Shape 683">
                  <a:extLst>
                    <a:ext uri="{FF2B5EF4-FFF2-40B4-BE49-F238E27FC236}">
                      <a16:creationId xmlns:a16="http://schemas.microsoft.com/office/drawing/2014/main" id="{00000000-0008-0000-0B00-000030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" name="Shape 684">
                  <a:extLst>
                    <a:ext uri="{FF2B5EF4-FFF2-40B4-BE49-F238E27FC236}">
                      <a16:creationId xmlns:a16="http://schemas.microsoft.com/office/drawing/2014/main" id="{00000000-0008-0000-0B00-000031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8" name="Shape 685">
                    <a:extLst>
                      <a:ext uri="{FF2B5EF4-FFF2-40B4-BE49-F238E27FC236}">
                        <a16:creationId xmlns:a16="http://schemas.microsoft.com/office/drawing/2014/main" id="{00000000-0008-0000-0B00-000032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" name="Shape 686">
                    <a:extLst>
                      <a:ext uri="{FF2B5EF4-FFF2-40B4-BE49-F238E27FC236}">
                        <a16:creationId xmlns:a16="http://schemas.microsoft.com/office/drawing/2014/main" id="{00000000-0008-0000-0B00-00003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" name="Shape 687">
                    <a:extLst>
                      <a:ext uri="{FF2B5EF4-FFF2-40B4-BE49-F238E27FC236}">
                        <a16:creationId xmlns:a16="http://schemas.microsoft.com/office/drawing/2014/main" id="{00000000-0008-0000-0B00-00003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" name="Shape 688">
                    <a:extLst>
                      <a:ext uri="{FF2B5EF4-FFF2-40B4-BE49-F238E27FC236}">
                        <a16:creationId xmlns:a16="http://schemas.microsoft.com/office/drawing/2014/main" id="{00000000-0008-0000-0B00-00003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" name="Shape 689">
                    <a:extLst>
                      <a:ext uri="{FF2B5EF4-FFF2-40B4-BE49-F238E27FC236}">
                        <a16:creationId xmlns:a16="http://schemas.microsoft.com/office/drawing/2014/main" id="{00000000-0008-0000-0B00-00003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" name="Shape 690">
                    <a:extLst>
                      <a:ext uri="{FF2B5EF4-FFF2-40B4-BE49-F238E27FC236}">
                        <a16:creationId xmlns:a16="http://schemas.microsoft.com/office/drawing/2014/main" id="{00000000-0008-0000-0B00-00003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" name="Shape 691">
                    <a:extLst>
                      <a:ext uri="{FF2B5EF4-FFF2-40B4-BE49-F238E27FC236}">
                        <a16:creationId xmlns:a16="http://schemas.microsoft.com/office/drawing/2014/main" id="{00000000-0008-0000-0B00-000038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825" name="Shape 2">
          <a:extLst>
            <a:ext uri="{FF2B5EF4-FFF2-40B4-BE49-F238E27FC236}">
              <a16:creationId xmlns:a16="http://schemas.microsoft.com/office/drawing/2014/main" id="{00000000-0008-0000-0B00-00003903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826" name="Shape 692">
            <a:extLst>
              <a:ext uri="{FF2B5EF4-FFF2-40B4-BE49-F238E27FC236}">
                <a16:creationId xmlns:a16="http://schemas.microsoft.com/office/drawing/2014/main" id="{00000000-0008-0000-0B00-00003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" name="Shape 6">
              <a:extLst>
                <a:ext uri="{FF2B5EF4-FFF2-40B4-BE49-F238E27FC236}">
                  <a16:creationId xmlns:a16="http://schemas.microsoft.com/office/drawing/2014/main" id="{00000000-0008-0000-0B00-00003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" name="Shape 693">
              <a:extLst>
                <a:ext uri="{FF2B5EF4-FFF2-40B4-BE49-F238E27FC236}">
                  <a16:creationId xmlns:a16="http://schemas.microsoft.com/office/drawing/2014/main" id="{00000000-0008-0000-0B00-00003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" name="Shape 694">
                <a:extLst>
                  <a:ext uri="{FF2B5EF4-FFF2-40B4-BE49-F238E27FC236}">
                    <a16:creationId xmlns:a16="http://schemas.microsoft.com/office/drawing/2014/main" id="{00000000-0008-0000-0B00-00003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" name="Shape 695">
                <a:extLst>
                  <a:ext uri="{FF2B5EF4-FFF2-40B4-BE49-F238E27FC236}">
                    <a16:creationId xmlns:a16="http://schemas.microsoft.com/office/drawing/2014/main" id="{00000000-0008-0000-0B00-00003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" name="Shape 696">
                  <a:extLst>
                    <a:ext uri="{FF2B5EF4-FFF2-40B4-BE49-F238E27FC236}">
                      <a16:creationId xmlns:a16="http://schemas.microsoft.com/office/drawing/2014/main" id="{00000000-0008-0000-0B00-00003F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" name="Shape 697">
                  <a:extLst>
                    <a:ext uri="{FF2B5EF4-FFF2-40B4-BE49-F238E27FC236}">
                      <a16:creationId xmlns:a16="http://schemas.microsoft.com/office/drawing/2014/main" id="{00000000-0008-0000-0B00-000040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33" name="Shape 698">
                    <a:extLst>
                      <a:ext uri="{FF2B5EF4-FFF2-40B4-BE49-F238E27FC236}">
                        <a16:creationId xmlns:a16="http://schemas.microsoft.com/office/drawing/2014/main" id="{00000000-0008-0000-0B00-000041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" name="Shape 699">
                    <a:extLst>
                      <a:ext uri="{FF2B5EF4-FFF2-40B4-BE49-F238E27FC236}">
                        <a16:creationId xmlns:a16="http://schemas.microsoft.com/office/drawing/2014/main" id="{00000000-0008-0000-0B00-000042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" name="Shape 700">
                    <a:extLst>
                      <a:ext uri="{FF2B5EF4-FFF2-40B4-BE49-F238E27FC236}">
                        <a16:creationId xmlns:a16="http://schemas.microsoft.com/office/drawing/2014/main" id="{00000000-0008-0000-0B00-00004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" name="Shape 701">
                    <a:extLst>
                      <a:ext uri="{FF2B5EF4-FFF2-40B4-BE49-F238E27FC236}">
                        <a16:creationId xmlns:a16="http://schemas.microsoft.com/office/drawing/2014/main" id="{00000000-0008-0000-0B00-00004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" name="Shape 702">
                    <a:extLst>
                      <a:ext uri="{FF2B5EF4-FFF2-40B4-BE49-F238E27FC236}">
                        <a16:creationId xmlns:a16="http://schemas.microsoft.com/office/drawing/2014/main" id="{00000000-0008-0000-0B00-00004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" name="Shape 703">
                    <a:extLst>
                      <a:ext uri="{FF2B5EF4-FFF2-40B4-BE49-F238E27FC236}">
                        <a16:creationId xmlns:a16="http://schemas.microsoft.com/office/drawing/2014/main" id="{00000000-0008-0000-0B00-00004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" name="Shape 704">
                    <a:extLst>
                      <a:ext uri="{FF2B5EF4-FFF2-40B4-BE49-F238E27FC236}">
                        <a16:creationId xmlns:a16="http://schemas.microsoft.com/office/drawing/2014/main" id="{00000000-0008-0000-0B00-00004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840" name="Shape 2">
          <a:extLst>
            <a:ext uri="{FF2B5EF4-FFF2-40B4-BE49-F238E27FC236}">
              <a16:creationId xmlns:a16="http://schemas.microsoft.com/office/drawing/2014/main" id="{00000000-0008-0000-0B00-00004803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841" name="Shape 705">
            <a:extLst>
              <a:ext uri="{FF2B5EF4-FFF2-40B4-BE49-F238E27FC236}">
                <a16:creationId xmlns:a16="http://schemas.microsoft.com/office/drawing/2014/main" id="{00000000-0008-0000-0B00-0000490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2" name="Shape 6">
              <a:extLst>
                <a:ext uri="{FF2B5EF4-FFF2-40B4-BE49-F238E27FC236}">
                  <a16:creationId xmlns:a16="http://schemas.microsoft.com/office/drawing/2014/main" id="{00000000-0008-0000-0B00-00004A0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3" name="Shape 70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44" name="Shape 707">
                <a:extLst>
                  <a:ext uri="{FF2B5EF4-FFF2-40B4-BE49-F238E27FC236}">
                    <a16:creationId xmlns:a16="http://schemas.microsoft.com/office/drawing/2014/main" id="{00000000-0008-0000-0B00-00004C0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" name="Shape 708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46" name="Shape 709">
                  <a:extLst>
                    <a:ext uri="{FF2B5EF4-FFF2-40B4-BE49-F238E27FC236}">
                      <a16:creationId xmlns:a16="http://schemas.microsoft.com/office/drawing/2014/main" id="{00000000-0008-0000-0B00-00004E0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" name="Shape 710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48" name="Shape 711">
                    <a:extLst>
                      <a:ext uri="{FF2B5EF4-FFF2-40B4-BE49-F238E27FC236}">
                        <a16:creationId xmlns:a16="http://schemas.microsoft.com/office/drawing/2014/main" id="{00000000-0008-0000-0B00-000050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" name="Shape 712">
                    <a:extLst>
                      <a:ext uri="{FF2B5EF4-FFF2-40B4-BE49-F238E27FC236}">
                        <a16:creationId xmlns:a16="http://schemas.microsoft.com/office/drawing/2014/main" id="{00000000-0008-0000-0B00-000051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" name="Shape 713">
                    <a:extLst>
                      <a:ext uri="{FF2B5EF4-FFF2-40B4-BE49-F238E27FC236}">
                        <a16:creationId xmlns:a16="http://schemas.microsoft.com/office/drawing/2014/main" id="{00000000-0008-0000-0B00-000052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" name="Shape 714">
                    <a:extLst>
                      <a:ext uri="{FF2B5EF4-FFF2-40B4-BE49-F238E27FC236}">
                        <a16:creationId xmlns:a16="http://schemas.microsoft.com/office/drawing/2014/main" id="{00000000-0008-0000-0B00-000053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" name="Shape 715">
                    <a:extLst>
                      <a:ext uri="{FF2B5EF4-FFF2-40B4-BE49-F238E27FC236}">
                        <a16:creationId xmlns:a16="http://schemas.microsoft.com/office/drawing/2014/main" id="{00000000-0008-0000-0B00-000054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" name="Shape 716">
                    <a:extLst>
                      <a:ext uri="{FF2B5EF4-FFF2-40B4-BE49-F238E27FC236}">
                        <a16:creationId xmlns:a16="http://schemas.microsoft.com/office/drawing/2014/main" id="{00000000-0008-0000-0B00-000055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" name="Shape 717">
                    <a:extLst>
                      <a:ext uri="{FF2B5EF4-FFF2-40B4-BE49-F238E27FC236}">
                        <a16:creationId xmlns:a16="http://schemas.microsoft.com/office/drawing/2014/main" id="{00000000-0008-0000-0B00-000056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5" name="Shape 2">
          <a:extLst>
            <a:ext uri="{FF2B5EF4-FFF2-40B4-BE49-F238E27FC236}">
              <a16:creationId xmlns:a16="http://schemas.microsoft.com/office/drawing/2014/main" id="{00000000-0008-0000-0B00-00005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6" name="Shape 718">
            <a:extLst>
              <a:ext uri="{FF2B5EF4-FFF2-40B4-BE49-F238E27FC236}">
                <a16:creationId xmlns:a16="http://schemas.microsoft.com/office/drawing/2014/main" id="{00000000-0008-0000-0B00-00005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" name="Shape 6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" name="Shape 719">
              <a:extLst>
                <a:ext uri="{FF2B5EF4-FFF2-40B4-BE49-F238E27FC236}">
                  <a16:creationId xmlns:a16="http://schemas.microsoft.com/office/drawing/2014/main" id="{00000000-0008-0000-0B00-00005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" name="Shape 720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" name="Shape 721">
                <a:extLst>
                  <a:ext uri="{FF2B5EF4-FFF2-40B4-BE49-F238E27FC236}">
                    <a16:creationId xmlns:a16="http://schemas.microsoft.com/office/drawing/2014/main" id="{00000000-0008-0000-0B00-00005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" name="Shape 722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" name="Shape 723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3" name="Shape 724">
                    <a:extLst>
                      <a:ext uri="{FF2B5EF4-FFF2-40B4-BE49-F238E27FC236}">
                        <a16:creationId xmlns:a16="http://schemas.microsoft.com/office/drawing/2014/main" id="{00000000-0008-0000-0B00-00005F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" name="Shape 725">
                    <a:extLst>
                      <a:ext uri="{FF2B5EF4-FFF2-40B4-BE49-F238E27FC236}">
                        <a16:creationId xmlns:a16="http://schemas.microsoft.com/office/drawing/2014/main" id="{00000000-0008-0000-0B00-00006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" name="Shape 726">
                    <a:extLst>
                      <a:ext uri="{FF2B5EF4-FFF2-40B4-BE49-F238E27FC236}">
                        <a16:creationId xmlns:a16="http://schemas.microsoft.com/office/drawing/2014/main" id="{00000000-0008-0000-0B00-00006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" name="Shape 727">
                    <a:extLst>
                      <a:ext uri="{FF2B5EF4-FFF2-40B4-BE49-F238E27FC236}">
                        <a16:creationId xmlns:a16="http://schemas.microsoft.com/office/drawing/2014/main" id="{00000000-0008-0000-0B00-000062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" name="Shape 728">
                    <a:extLst>
                      <a:ext uri="{FF2B5EF4-FFF2-40B4-BE49-F238E27FC236}">
                        <a16:creationId xmlns:a16="http://schemas.microsoft.com/office/drawing/2014/main" id="{00000000-0008-0000-0B00-00006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" name="Shape 729">
                    <a:extLst>
                      <a:ext uri="{FF2B5EF4-FFF2-40B4-BE49-F238E27FC236}">
                        <a16:creationId xmlns:a16="http://schemas.microsoft.com/office/drawing/2014/main" id="{00000000-0008-0000-0B00-00006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" name="Shape 730">
                    <a:extLst>
                      <a:ext uri="{FF2B5EF4-FFF2-40B4-BE49-F238E27FC236}">
                        <a16:creationId xmlns:a16="http://schemas.microsoft.com/office/drawing/2014/main" id="{00000000-0008-0000-0B00-00006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70" name="Shape 2">
          <a:extLst>
            <a:ext uri="{FF2B5EF4-FFF2-40B4-BE49-F238E27FC236}">
              <a16:creationId xmlns:a16="http://schemas.microsoft.com/office/drawing/2014/main" id="{00000000-0008-0000-0B00-00006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71" name="Shape 731">
            <a:extLst>
              <a:ext uri="{FF2B5EF4-FFF2-40B4-BE49-F238E27FC236}">
                <a16:creationId xmlns:a16="http://schemas.microsoft.com/office/drawing/2014/main" id="{00000000-0008-0000-0B00-00006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" name="Shape 6">
              <a:extLst>
                <a:ext uri="{FF2B5EF4-FFF2-40B4-BE49-F238E27FC236}">
                  <a16:creationId xmlns:a16="http://schemas.microsoft.com/office/drawing/2014/main" id="{00000000-0008-0000-0B00-00006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" name="Shape 732">
              <a:extLst>
                <a:ext uri="{FF2B5EF4-FFF2-40B4-BE49-F238E27FC236}">
                  <a16:creationId xmlns:a16="http://schemas.microsoft.com/office/drawing/2014/main" id="{00000000-0008-0000-0B00-00006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" name="Shape 733">
                <a:extLst>
                  <a:ext uri="{FF2B5EF4-FFF2-40B4-BE49-F238E27FC236}">
                    <a16:creationId xmlns:a16="http://schemas.microsoft.com/office/drawing/2014/main" id="{00000000-0008-0000-0B00-00006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" name="Shape 734">
                <a:extLst>
                  <a:ext uri="{FF2B5EF4-FFF2-40B4-BE49-F238E27FC236}">
                    <a16:creationId xmlns:a16="http://schemas.microsoft.com/office/drawing/2014/main" id="{00000000-0008-0000-0B00-00006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" name="Shape 735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" name="Shape 736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8" name="Shape 737">
                    <a:extLst>
                      <a:ext uri="{FF2B5EF4-FFF2-40B4-BE49-F238E27FC236}">
                        <a16:creationId xmlns:a16="http://schemas.microsoft.com/office/drawing/2014/main" id="{00000000-0008-0000-0B00-00006E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" name="Shape 738">
                    <a:extLst>
                      <a:ext uri="{FF2B5EF4-FFF2-40B4-BE49-F238E27FC236}">
                        <a16:creationId xmlns:a16="http://schemas.microsoft.com/office/drawing/2014/main" id="{00000000-0008-0000-0B00-00006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" name="Shape 739">
                    <a:extLst>
                      <a:ext uri="{FF2B5EF4-FFF2-40B4-BE49-F238E27FC236}">
                        <a16:creationId xmlns:a16="http://schemas.microsoft.com/office/drawing/2014/main" id="{00000000-0008-0000-0B00-00007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" name="Shape 740">
                    <a:extLst>
                      <a:ext uri="{FF2B5EF4-FFF2-40B4-BE49-F238E27FC236}">
                        <a16:creationId xmlns:a16="http://schemas.microsoft.com/office/drawing/2014/main" id="{00000000-0008-0000-0B00-000071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" name="Shape 741">
                    <a:extLst>
                      <a:ext uri="{FF2B5EF4-FFF2-40B4-BE49-F238E27FC236}">
                        <a16:creationId xmlns:a16="http://schemas.microsoft.com/office/drawing/2014/main" id="{00000000-0008-0000-0B00-00007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" name="Shape 742">
                    <a:extLst>
                      <a:ext uri="{FF2B5EF4-FFF2-40B4-BE49-F238E27FC236}">
                        <a16:creationId xmlns:a16="http://schemas.microsoft.com/office/drawing/2014/main" id="{00000000-0008-0000-0B00-00007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" name="Shape 743">
                    <a:extLst>
                      <a:ext uri="{FF2B5EF4-FFF2-40B4-BE49-F238E27FC236}">
                        <a16:creationId xmlns:a16="http://schemas.microsoft.com/office/drawing/2014/main" id="{00000000-0008-0000-0B00-00007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5" name="Shape 2">
          <a:extLst>
            <a:ext uri="{FF2B5EF4-FFF2-40B4-BE49-F238E27FC236}">
              <a16:creationId xmlns:a16="http://schemas.microsoft.com/office/drawing/2014/main" id="{00000000-0008-0000-0B00-00007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6" name="Shape 744">
            <a:extLst>
              <a:ext uri="{FF2B5EF4-FFF2-40B4-BE49-F238E27FC236}">
                <a16:creationId xmlns:a16="http://schemas.microsoft.com/office/drawing/2014/main" id="{00000000-0008-0000-0B00-00007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" name="Shape 6">
              <a:extLst>
                <a:ext uri="{FF2B5EF4-FFF2-40B4-BE49-F238E27FC236}">
                  <a16:creationId xmlns:a16="http://schemas.microsoft.com/office/drawing/2014/main" id="{00000000-0008-0000-0B00-00007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" name="Shape 745">
              <a:extLst>
                <a:ext uri="{FF2B5EF4-FFF2-40B4-BE49-F238E27FC236}">
                  <a16:creationId xmlns:a16="http://schemas.microsoft.com/office/drawing/2014/main" id="{00000000-0008-0000-0B00-00007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" name="Shape 746">
                <a:extLst>
                  <a:ext uri="{FF2B5EF4-FFF2-40B4-BE49-F238E27FC236}">
                    <a16:creationId xmlns:a16="http://schemas.microsoft.com/office/drawing/2014/main" id="{00000000-0008-0000-0B00-00007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" name="Shape 747">
                <a:extLst>
                  <a:ext uri="{FF2B5EF4-FFF2-40B4-BE49-F238E27FC236}">
                    <a16:creationId xmlns:a16="http://schemas.microsoft.com/office/drawing/2014/main" id="{00000000-0008-0000-0B00-00007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" name="Shape 748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" name="Shape 749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3" name="Shape 750">
                    <a:extLst>
                      <a:ext uri="{FF2B5EF4-FFF2-40B4-BE49-F238E27FC236}">
                        <a16:creationId xmlns:a16="http://schemas.microsoft.com/office/drawing/2014/main" id="{00000000-0008-0000-0B00-00007D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" name="Shape 751">
                    <a:extLst>
                      <a:ext uri="{FF2B5EF4-FFF2-40B4-BE49-F238E27FC236}">
                        <a16:creationId xmlns:a16="http://schemas.microsoft.com/office/drawing/2014/main" id="{00000000-0008-0000-0B00-00007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" name="Shape 752">
                    <a:extLst>
                      <a:ext uri="{FF2B5EF4-FFF2-40B4-BE49-F238E27FC236}">
                        <a16:creationId xmlns:a16="http://schemas.microsoft.com/office/drawing/2014/main" id="{00000000-0008-0000-0B00-00007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" name="Shape 753">
                    <a:extLst>
                      <a:ext uri="{FF2B5EF4-FFF2-40B4-BE49-F238E27FC236}">
                        <a16:creationId xmlns:a16="http://schemas.microsoft.com/office/drawing/2014/main" id="{00000000-0008-0000-0B00-000080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" name="Shape 754">
                    <a:extLst>
                      <a:ext uri="{FF2B5EF4-FFF2-40B4-BE49-F238E27FC236}">
                        <a16:creationId xmlns:a16="http://schemas.microsoft.com/office/drawing/2014/main" id="{00000000-0008-0000-0B00-00008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" name="Shape 755">
                    <a:extLst>
                      <a:ext uri="{FF2B5EF4-FFF2-40B4-BE49-F238E27FC236}">
                        <a16:creationId xmlns:a16="http://schemas.microsoft.com/office/drawing/2014/main" id="{00000000-0008-0000-0B00-00008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" name="Shape 756">
                    <a:extLst>
                      <a:ext uri="{FF2B5EF4-FFF2-40B4-BE49-F238E27FC236}">
                        <a16:creationId xmlns:a16="http://schemas.microsoft.com/office/drawing/2014/main" id="{00000000-0008-0000-0B00-00008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0" name="Shape 2">
          <a:extLst>
            <a:ext uri="{FF2B5EF4-FFF2-40B4-BE49-F238E27FC236}">
              <a16:creationId xmlns:a16="http://schemas.microsoft.com/office/drawing/2014/main" id="{00000000-0008-0000-0B00-00008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1" name="Shape 757">
            <a:extLst>
              <a:ext uri="{FF2B5EF4-FFF2-40B4-BE49-F238E27FC236}">
                <a16:creationId xmlns:a16="http://schemas.microsoft.com/office/drawing/2014/main" id="{00000000-0008-0000-0B00-00008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" name="Shape 6">
              <a:extLst>
                <a:ext uri="{FF2B5EF4-FFF2-40B4-BE49-F238E27FC236}">
                  <a16:creationId xmlns:a16="http://schemas.microsoft.com/office/drawing/2014/main" id="{00000000-0008-0000-0B00-00008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" name="Shape 758">
              <a:extLst>
                <a:ext uri="{FF2B5EF4-FFF2-40B4-BE49-F238E27FC236}">
                  <a16:creationId xmlns:a16="http://schemas.microsoft.com/office/drawing/2014/main" id="{00000000-0008-0000-0B00-00008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" name="Shape 759">
                <a:extLst>
                  <a:ext uri="{FF2B5EF4-FFF2-40B4-BE49-F238E27FC236}">
                    <a16:creationId xmlns:a16="http://schemas.microsoft.com/office/drawing/2014/main" id="{00000000-0008-0000-0B00-00008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" name="Shape 760">
                <a:extLst>
                  <a:ext uri="{FF2B5EF4-FFF2-40B4-BE49-F238E27FC236}">
                    <a16:creationId xmlns:a16="http://schemas.microsoft.com/office/drawing/2014/main" id="{00000000-0008-0000-0B00-00008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" name="Shape 761">
                  <a:extLst>
                    <a:ext uri="{FF2B5EF4-FFF2-40B4-BE49-F238E27FC236}">
                      <a16:creationId xmlns:a16="http://schemas.microsoft.com/office/drawing/2014/main" id="{00000000-0008-0000-0B00-00008A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" name="Shape 762">
                  <a:extLst>
                    <a:ext uri="{FF2B5EF4-FFF2-40B4-BE49-F238E27FC236}">
                      <a16:creationId xmlns:a16="http://schemas.microsoft.com/office/drawing/2014/main" id="{00000000-0008-0000-0B00-00008B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8" name="Shape 763">
                    <a:extLst>
                      <a:ext uri="{FF2B5EF4-FFF2-40B4-BE49-F238E27FC236}">
                        <a16:creationId xmlns:a16="http://schemas.microsoft.com/office/drawing/2014/main" id="{00000000-0008-0000-0B00-00008C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" name="Shape 764">
                    <a:extLst>
                      <a:ext uri="{FF2B5EF4-FFF2-40B4-BE49-F238E27FC236}">
                        <a16:creationId xmlns:a16="http://schemas.microsoft.com/office/drawing/2014/main" id="{00000000-0008-0000-0B00-00008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" name="Shape 765">
                    <a:extLst>
                      <a:ext uri="{FF2B5EF4-FFF2-40B4-BE49-F238E27FC236}">
                        <a16:creationId xmlns:a16="http://schemas.microsoft.com/office/drawing/2014/main" id="{00000000-0008-0000-0B00-00008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" name="Shape 766">
                    <a:extLst>
                      <a:ext uri="{FF2B5EF4-FFF2-40B4-BE49-F238E27FC236}">
                        <a16:creationId xmlns:a16="http://schemas.microsoft.com/office/drawing/2014/main" id="{00000000-0008-0000-0B00-00008F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" name="Shape 767">
                    <a:extLst>
                      <a:ext uri="{FF2B5EF4-FFF2-40B4-BE49-F238E27FC236}">
                        <a16:creationId xmlns:a16="http://schemas.microsoft.com/office/drawing/2014/main" id="{00000000-0008-0000-0B00-00009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" name="Shape 768">
                    <a:extLst>
                      <a:ext uri="{FF2B5EF4-FFF2-40B4-BE49-F238E27FC236}">
                        <a16:creationId xmlns:a16="http://schemas.microsoft.com/office/drawing/2014/main" id="{00000000-0008-0000-0B00-00009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" name="Shape 769">
                    <a:extLst>
                      <a:ext uri="{FF2B5EF4-FFF2-40B4-BE49-F238E27FC236}">
                        <a16:creationId xmlns:a16="http://schemas.microsoft.com/office/drawing/2014/main" id="{00000000-0008-0000-0B00-00009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5" name="Shape 2">
          <a:extLst>
            <a:ext uri="{FF2B5EF4-FFF2-40B4-BE49-F238E27FC236}">
              <a16:creationId xmlns:a16="http://schemas.microsoft.com/office/drawing/2014/main" id="{00000000-0008-0000-0B00-00009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16" name="Shape 770">
            <a:extLst>
              <a:ext uri="{FF2B5EF4-FFF2-40B4-BE49-F238E27FC236}">
                <a16:creationId xmlns:a16="http://schemas.microsoft.com/office/drawing/2014/main" id="{00000000-0008-0000-0B00-00009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" name="Shape 6">
              <a:extLst>
                <a:ext uri="{FF2B5EF4-FFF2-40B4-BE49-F238E27FC236}">
                  <a16:creationId xmlns:a16="http://schemas.microsoft.com/office/drawing/2014/main" id="{00000000-0008-0000-0B00-00009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" name="Shape 771">
              <a:extLst>
                <a:ext uri="{FF2B5EF4-FFF2-40B4-BE49-F238E27FC236}">
                  <a16:creationId xmlns:a16="http://schemas.microsoft.com/office/drawing/2014/main" id="{00000000-0008-0000-0B00-00009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" name="Shape 772">
                <a:extLst>
                  <a:ext uri="{FF2B5EF4-FFF2-40B4-BE49-F238E27FC236}">
                    <a16:creationId xmlns:a16="http://schemas.microsoft.com/office/drawing/2014/main" id="{00000000-0008-0000-0B00-00009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" name="Shape 773">
                <a:extLst>
                  <a:ext uri="{FF2B5EF4-FFF2-40B4-BE49-F238E27FC236}">
                    <a16:creationId xmlns:a16="http://schemas.microsoft.com/office/drawing/2014/main" id="{00000000-0008-0000-0B00-00009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" name="Shape 774">
                  <a:extLst>
                    <a:ext uri="{FF2B5EF4-FFF2-40B4-BE49-F238E27FC236}">
                      <a16:creationId xmlns:a16="http://schemas.microsoft.com/office/drawing/2014/main" id="{00000000-0008-0000-0B00-000099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" name="Shape 775">
                  <a:extLst>
                    <a:ext uri="{FF2B5EF4-FFF2-40B4-BE49-F238E27FC236}">
                      <a16:creationId xmlns:a16="http://schemas.microsoft.com/office/drawing/2014/main" id="{00000000-0008-0000-0B00-00009A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3" name="Shape 776">
                    <a:extLst>
                      <a:ext uri="{FF2B5EF4-FFF2-40B4-BE49-F238E27FC236}">
                        <a16:creationId xmlns:a16="http://schemas.microsoft.com/office/drawing/2014/main" id="{00000000-0008-0000-0B00-00009B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" name="Shape 777">
                    <a:extLst>
                      <a:ext uri="{FF2B5EF4-FFF2-40B4-BE49-F238E27FC236}">
                        <a16:creationId xmlns:a16="http://schemas.microsoft.com/office/drawing/2014/main" id="{00000000-0008-0000-0B00-00009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" name="Shape 778">
                    <a:extLst>
                      <a:ext uri="{FF2B5EF4-FFF2-40B4-BE49-F238E27FC236}">
                        <a16:creationId xmlns:a16="http://schemas.microsoft.com/office/drawing/2014/main" id="{00000000-0008-0000-0B00-00009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" name="Shape 779">
                    <a:extLst>
                      <a:ext uri="{FF2B5EF4-FFF2-40B4-BE49-F238E27FC236}">
                        <a16:creationId xmlns:a16="http://schemas.microsoft.com/office/drawing/2014/main" id="{00000000-0008-0000-0B00-00009E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" name="Shape 780">
                    <a:extLst>
                      <a:ext uri="{FF2B5EF4-FFF2-40B4-BE49-F238E27FC236}">
                        <a16:creationId xmlns:a16="http://schemas.microsoft.com/office/drawing/2014/main" id="{00000000-0008-0000-0B00-00009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" name="Shape 781">
                    <a:extLst>
                      <a:ext uri="{FF2B5EF4-FFF2-40B4-BE49-F238E27FC236}">
                        <a16:creationId xmlns:a16="http://schemas.microsoft.com/office/drawing/2014/main" id="{00000000-0008-0000-0B00-0000A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" name="Shape 782">
                    <a:extLst>
                      <a:ext uri="{FF2B5EF4-FFF2-40B4-BE49-F238E27FC236}">
                        <a16:creationId xmlns:a16="http://schemas.microsoft.com/office/drawing/2014/main" id="{00000000-0008-0000-0B00-0000A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0" name="Shape 2">
          <a:extLst>
            <a:ext uri="{FF2B5EF4-FFF2-40B4-BE49-F238E27FC236}">
              <a16:creationId xmlns:a16="http://schemas.microsoft.com/office/drawing/2014/main" id="{00000000-0008-0000-0B00-0000A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1" name="Shape 783">
            <a:extLst>
              <a:ext uri="{FF2B5EF4-FFF2-40B4-BE49-F238E27FC236}">
                <a16:creationId xmlns:a16="http://schemas.microsoft.com/office/drawing/2014/main" id="{00000000-0008-0000-0B00-0000A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" name="Shape 6">
              <a:extLst>
                <a:ext uri="{FF2B5EF4-FFF2-40B4-BE49-F238E27FC236}">
                  <a16:creationId xmlns:a16="http://schemas.microsoft.com/office/drawing/2014/main" id="{00000000-0008-0000-0B00-0000A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" name="Shape 784">
              <a:extLst>
                <a:ext uri="{FF2B5EF4-FFF2-40B4-BE49-F238E27FC236}">
                  <a16:creationId xmlns:a16="http://schemas.microsoft.com/office/drawing/2014/main" id="{00000000-0008-0000-0B00-0000A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" name="Shape 785">
                <a:extLst>
                  <a:ext uri="{FF2B5EF4-FFF2-40B4-BE49-F238E27FC236}">
                    <a16:creationId xmlns:a16="http://schemas.microsoft.com/office/drawing/2014/main" id="{00000000-0008-0000-0B00-0000A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" name="Shape 786">
                <a:extLst>
                  <a:ext uri="{FF2B5EF4-FFF2-40B4-BE49-F238E27FC236}">
                    <a16:creationId xmlns:a16="http://schemas.microsoft.com/office/drawing/2014/main" id="{00000000-0008-0000-0B00-0000A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" name="Shape 787">
                  <a:extLst>
                    <a:ext uri="{FF2B5EF4-FFF2-40B4-BE49-F238E27FC236}">
                      <a16:creationId xmlns:a16="http://schemas.microsoft.com/office/drawing/2014/main" id="{00000000-0008-0000-0B00-0000A8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" name="Shape 788">
                  <a:extLst>
                    <a:ext uri="{FF2B5EF4-FFF2-40B4-BE49-F238E27FC236}">
                      <a16:creationId xmlns:a16="http://schemas.microsoft.com/office/drawing/2014/main" id="{00000000-0008-0000-0B00-0000A9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8" name="Shape 789">
                    <a:extLst>
                      <a:ext uri="{FF2B5EF4-FFF2-40B4-BE49-F238E27FC236}">
                        <a16:creationId xmlns:a16="http://schemas.microsoft.com/office/drawing/2014/main" id="{00000000-0008-0000-0B00-0000AA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" name="Shape 790">
                    <a:extLst>
                      <a:ext uri="{FF2B5EF4-FFF2-40B4-BE49-F238E27FC236}">
                        <a16:creationId xmlns:a16="http://schemas.microsoft.com/office/drawing/2014/main" id="{00000000-0008-0000-0B00-0000A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" name="Shape 791">
                    <a:extLst>
                      <a:ext uri="{FF2B5EF4-FFF2-40B4-BE49-F238E27FC236}">
                        <a16:creationId xmlns:a16="http://schemas.microsoft.com/office/drawing/2014/main" id="{00000000-0008-0000-0B00-0000A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" name="Shape 792">
                    <a:extLst>
                      <a:ext uri="{FF2B5EF4-FFF2-40B4-BE49-F238E27FC236}">
                        <a16:creationId xmlns:a16="http://schemas.microsoft.com/office/drawing/2014/main" id="{00000000-0008-0000-0B00-0000AD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" name="Shape 793">
                    <a:extLst>
                      <a:ext uri="{FF2B5EF4-FFF2-40B4-BE49-F238E27FC236}">
                        <a16:creationId xmlns:a16="http://schemas.microsoft.com/office/drawing/2014/main" id="{00000000-0008-0000-0B00-0000A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" name="Shape 794">
                    <a:extLst>
                      <a:ext uri="{FF2B5EF4-FFF2-40B4-BE49-F238E27FC236}">
                        <a16:creationId xmlns:a16="http://schemas.microsoft.com/office/drawing/2014/main" id="{00000000-0008-0000-0B00-0000A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" name="Shape 795">
                    <a:extLst>
                      <a:ext uri="{FF2B5EF4-FFF2-40B4-BE49-F238E27FC236}">
                        <a16:creationId xmlns:a16="http://schemas.microsoft.com/office/drawing/2014/main" id="{00000000-0008-0000-0B00-0000B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96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97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" name="Shape 798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99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" name="Shape 800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" name="Shape 801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3" name="Shape 802">
                    <a:extLst>
                      <a:ext uri="{FF2B5EF4-FFF2-40B4-BE49-F238E27FC236}">
                        <a16:creationId xmlns:a16="http://schemas.microsoft.com/office/drawing/2014/main" id="{00000000-0008-0000-0B00-0000B9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" name="Shape 803">
                    <a:extLst>
                      <a:ext uri="{FF2B5EF4-FFF2-40B4-BE49-F238E27FC236}">
                        <a16:creationId xmlns:a16="http://schemas.microsoft.com/office/drawing/2014/main" id="{00000000-0008-0000-0B00-0000B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" name="Shape 804">
                    <a:extLst>
                      <a:ext uri="{FF2B5EF4-FFF2-40B4-BE49-F238E27FC236}">
                        <a16:creationId xmlns:a16="http://schemas.microsoft.com/office/drawing/2014/main" id="{00000000-0008-0000-0B00-0000B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" name="Shape 805">
                    <a:extLst>
                      <a:ext uri="{FF2B5EF4-FFF2-40B4-BE49-F238E27FC236}">
                        <a16:creationId xmlns:a16="http://schemas.microsoft.com/office/drawing/2014/main" id="{00000000-0008-0000-0B00-0000BC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" name="Shape 806">
                    <a:extLst>
                      <a:ext uri="{FF2B5EF4-FFF2-40B4-BE49-F238E27FC236}">
                        <a16:creationId xmlns:a16="http://schemas.microsoft.com/office/drawing/2014/main" id="{00000000-0008-0000-0B00-0000B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" name="Shape 807">
                    <a:extLst>
                      <a:ext uri="{FF2B5EF4-FFF2-40B4-BE49-F238E27FC236}">
                        <a16:creationId xmlns:a16="http://schemas.microsoft.com/office/drawing/2014/main" id="{00000000-0008-0000-0B00-0000B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" name="Shape 808">
                    <a:extLst>
                      <a:ext uri="{FF2B5EF4-FFF2-40B4-BE49-F238E27FC236}">
                        <a16:creationId xmlns:a16="http://schemas.microsoft.com/office/drawing/2014/main" id="{00000000-0008-0000-0B00-0000B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60" name="Shape 2">
          <a:extLst>
            <a:ext uri="{FF2B5EF4-FFF2-40B4-BE49-F238E27FC236}">
              <a16:creationId xmlns:a16="http://schemas.microsoft.com/office/drawing/2014/main" id="{00000000-0008-0000-0B00-0000C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61" name="Shape 809">
            <a:extLst>
              <a:ext uri="{FF2B5EF4-FFF2-40B4-BE49-F238E27FC236}">
                <a16:creationId xmlns:a16="http://schemas.microsoft.com/office/drawing/2014/main" id="{00000000-0008-0000-0B00-0000C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" name="Shape 6">
              <a:extLst>
                <a:ext uri="{FF2B5EF4-FFF2-40B4-BE49-F238E27FC236}">
                  <a16:creationId xmlns:a16="http://schemas.microsoft.com/office/drawing/2014/main" id="{00000000-0008-0000-0B00-0000C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" name="Shape 810">
              <a:extLst>
                <a:ext uri="{FF2B5EF4-FFF2-40B4-BE49-F238E27FC236}">
                  <a16:creationId xmlns:a16="http://schemas.microsoft.com/office/drawing/2014/main" id="{00000000-0008-0000-0B00-0000C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" name="Shape 811">
                <a:extLst>
                  <a:ext uri="{FF2B5EF4-FFF2-40B4-BE49-F238E27FC236}">
                    <a16:creationId xmlns:a16="http://schemas.microsoft.com/office/drawing/2014/main" id="{00000000-0008-0000-0B00-0000C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" name="Shape 812">
                <a:extLst>
                  <a:ext uri="{FF2B5EF4-FFF2-40B4-BE49-F238E27FC236}">
                    <a16:creationId xmlns:a16="http://schemas.microsoft.com/office/drawing/2014/main" id="{00000000-0008-0000-0B00-0000C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" name="Shape 813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" name="Shape 814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8" name="Shape 815">
                    <a:extLst>
                      <a:ext uri="{FF2B5EF4-FFF2-40B4-BE49-F238E27FC236}">
                        <a16:creationId xmlns:a16="http://schemas.microsoft.com/office/drawing/2014/main" id="{00000000-0008-0000-0B00-0000C8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" name="Shape 816">
                    <a:extLst>
                      <a:ext uri="{FF2B5EF4-FFF2-40B4-BE49-F238E27FC236}">
                        <a16:creationId xmlns:a16="http://schemas.microsoft.com/office/drawing/2014/main" id="{00000000-0008-0000-0B00-0000C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" name="Shape 817">
                    <a:extLst>
                      <a:ext uri="{FF2B5EF4-FFF2-40B4-BE49-F238E27FC236}">
                        <a16:creationId xmlns:a16="http://schemas.microsoft.com/office/drawing/2014/main" id="{00000000-0008-0000-0B00-0000C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" name="Shape 818">
                    <a:extLst>
                      <a:ext uri="{FF2B5EF4-FFF2-40B4-BE49-F238E27FC236}">
                        <a16:creationId xmlns:a16="http://schemas.microsoft.com/office/drawing/2014/main" id="{00000000-0008-0000-0B00-0000CB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" name="Shape 819">
                    <a:extLst>
                      <a:ext uri="{FF2B5EF4-FFF2-40B4-BE49-F238E27FC236}">
                        <a16:creationId xmlns:a16="http://schemas.microsoft.com/office/drawing/2014/main" id="{00000000-0008-0000-0B00-0000C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" name="Shape 820">
                    <a:extLst>
                      <a:ext uri="{FF2B5EF4-FFF2-40B4-BE49-F238E27FC236}">
                        <a16:creationId xmlns:a16="http://schemas.microsoft.com/office/drawing/2014/main" id="{00000000-0008-0000-0B00-0000C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" name="Shape 821">
                    <a:extLst>
                      <a:ext uri="{FF2B5EF4-FFF2-40B4-BE49-F238E27FC236}">
                        <a16:creationId xmlns:a16="http://schemas.microsoft.com/office/drawing/2014/main" id="{00000000-0008-0000-0B00-0000C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5" name="Shape 2">
          <a:extLst>
            <a:ext uri="{FF2B5EF4-FFF2-40B4-BE49-F238E27FC236}">
              <a16:creationId xmlns:a16="http://schemas.microsoft.com/office/drawing/2014/main" id="{00000000-0008-0000-0B00-0000C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6" name="Shape 822">
            <a:extLst>
              <a:ext uri="{FF2B5EF4-FFF2-40B4-BE49-F238E27FC236}">
                <a16:creationId xmlns:a16="http://schemas.microsoft.com/office/drawing/2014/main" id="{00000000-0008-0000-0B00-0000D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" name="Shape 6">
              <a:extLst>
                <a:ext uri="{FF2B5EF4-FFF2-40B4-BE49-F238E27FC236}">
                  <a16:creationId xmlns:a16="http://schemas.microsoft.com/office/drawing/2014/main" id="{00000000-0008-0000-0B00-0000D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8" name="Shape 823">
              <a:extLst>
                <a:ext uri="{FF2B5EF4-FFF2-40B4-BE49-F238E27FC236}">
                  <a16:creationId xmlns:a16="http://schemas.microsoft.com/office/drawing/2014/main" id="{00000000-0008-0000-0B00-0000D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" name="Shape 824">
                <a:extLst>
                  <a:ext uri="{FF2B5EF4-FFF2-40B4-BE49-F238E27FC236}">
                    <a16:creationId xmlns:a16="http://schemas.microsoft.com/office/drawing/2014/main" id="{00000000-0008-0000-0B00-0000D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" name="Shape 825">
                <a:extLst>
                  <a:ext uri="{FF2B5EF4-FFF2-40B4-BE49-F238E27FC236}">
                    <a16:creationId xmlns:a16="http://schemas.microsoft.com/office/drawing/2014/main" id="{00000000-0008-0000-0B00-0000D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" name="Shape 826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" name="Shape 827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3" name="Shape 828">
                    <a:extLst>
                      <a:ext uri="{FF2B5EF4-FFF2-40B4-BE49-F238E27FC236}">
                        <a16:creationId xmlns:a16="http://schemas.microsoft.com/office/drawing/2014/main" id="{00000000-0008-0000-0B00-0000D7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" name="Shape 829">
                    <a:extLst>
                      <a:ext uri="{FF2B5EF4-FFF2-40B4-BE49-F238E27FC236}">
                        <a16:creationId xmlns:a16="http://schemas.microsoft.com/office/drawing/2014/main" id="{00000000-0008-0000-0B00-0000D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" name="Shape 830">
                    <a:extLst>
                      <a:ext uri="{FF2B5EF4-FFF2-40B4-BE49-F238E27FC236}">
                        <a16:creationId xmlns:a16="http://schemas.microsoft.com/office/drawing/2014/main" id="{00000000-0008-0000-0B00-0000D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" name="Shape 831">
                    <a:extLst>
                      <a:ext uri="{FF2B5EF4-FFF2-40B4-BE49-F238E27FC236}">
                        <a16:creationId xmlns:a16="http://schemas.microsoft.com/office/drawing/2014/main" id="{00000000-0008-0000-0B00-0000DA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" name="Shape 832">
                    <a:extLst>
                      <a:ext uri="{FF2B5EF4-FFF2-40B4-BE49-F238E27FC236}">
                        <a16:creationId xmlns:a16="http://schemas.microsoft.com/office/drawing/2014/main" id="{00000000-0008-0000-0B00-0000D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" name="Shape 833">
                    <a:extLst>
                      <a:ext uri="{FF2B5EF4-FFF2-40B4-BE49-F238E27FC236}">
                        <a16:creationId xmlns:a16="http://schemas.microsoft.com/office/drawing/2014/main" id="{00000000-0008-0000-0B00-0000D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" name="Shape 834">
                    <a:extLst>
                      <a:ext uri="{FF2B5EF4-FFF2-40B4-BE49-F238E27FC236}">
                        <a16:creationId xmlns:a16="http://schemas.microsoft.com/office/drawing/2014/main" id="{00000000-0008-0000-0B00-0000D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0" name="Shape 2">
          <a:extLst>
            <a:ext uri="{FF2B5EF4-FFF2-40B4-BE49-F238E27FC236}">
              <a16:creationId xmlns:a16="http://schemas.microsoft.com/office/drawing/2014/main" id="{00000000-0008-0000-0B00-0000D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1" name="Shape 835">
            <a:extLst>
              <a:ext uri="{FF2B5EF4-FFF2-40B4-BE49-F238E27FC236}">
                <a16:creationId xmlns:a16="http://schemas.microsoft.com/office/drawing/2014/main" id="{00000000-0008-0000-0B00-0000D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" name="Shape 6">
              <a:extLst>
                <a:ext uri="{FF2B5EF4-FFF2-40B4-BE49-F238E27FC236}">
                  <a16:creationId xmlns:a16="http://schemas.microsoft.com/office/drawing/2014/main" id="{00000000-0008-0000-0B00-0000E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" name="Shape 836">
              <a:extLst>
                <a:ext uri="{FF2B5EF4-FFF2-40B4-BE49-F238E27FC236}">
                  <a16:creationId xmlns:a16="http://schemas.microsoft.com/office/drawing/2014/main" id="{00000000-0008-0000-0B00-0000E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" name="Shape 837">
                <a:extLst>
                  <a:ext uri="{FF2B5EF4-FFF2-40B4-BE49-F238E27FC236}">
                    <a16:creationId xmlns:a16="http://schemas.microsoft.com/office/drawing/2014/main" id="{00000000-0008-0000-0B00-0000E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" name="Shape 838">
                <a:extLst>
                  <a:ext uri="{FF2B5EF4-FFF2-40B4-BE49-F238E27FC236}">
                    <a16:creationId xmlns:a16="http://schemas.microsoft.com/office/drawing/2014/main" id="{00000000-0008-0000-0B00-0000E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" name="Shape 839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" name="Shape 840">
                  <a:extLst>
                    <a:ext uri="{FF2B5EF4-FFF2-40B4-BE49-F238E27FC236}">
                      <a16:creationId xmlns:a16="http://schemas.microsoft.com/office/drawing/2014/main" id="{00000000-0008-0000-0B00-0000E5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8" name="Shape 841">
                    <a:extLst>
                      <a:ext uri="{FF2B5EF4-FFF2-40B4-BE49-F238E27FC236}">
                        <a16:creationId xmlns:a16="http://schemas.microsoft.com/office/drawing/2014/main" id="{00000000-0008-0000-0B00-0000E6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" name="Shape 842">
                    <a:extLst>
                      <a:ext uri="{FF2B5EF4-FFF2-40B4-BE49-F238E27FC236}">
                        <a16:creationId xmlns:a16="http://schemas.microsoft.com/office/drawing/2014/main" id="{00000000-0008-0000-0B00-0000E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" name="Shape 843">
                    <a:extLst>
                      <a:ext uri="{FF2B5EF4-FFF2-40B4-BE49-F238E27FC236}">
                        <a16:creationId xmlns:a16="http://schemas.microsoft.com/office/drawing/2014/main" id="{00000000-0008-0000-0B00-0000E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" name="Shape 844">
                    <a:extLst>
                      <a:ext uri="{FF2B5EF4-FFF2-40B4-BE49-F238E27FC236}">
                        <a16:creationId xmlns:a16="http://schemas.microsoft.com/office/drawing/2014/main" id="{00000000-0008-0000-0B00-0000E9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" name="Shape 845">
                    <a:extLst>
                      <a:ext uri="{FF2B5EF4-FFF2-40B4-BE49-F238E27FC236}">
                        <a16:creationId xmlns:a16="http://schemas.microsoft.com/office/drawing/2014/main" id="{00000000-0008-0000-0B00-0000E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" name="Shape 846">
                    <a:extLst>
                      <a:ext uri="{FF2B5EF4-FFF2-40B4-BE49-F238E27FC236}">
                        <a16:creationId xmlns:a16="http://schemas.microsoft.com/office/drawing/2014/main" id="{00000000-0008-0000-0B00-0000E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" name="Shape 847">
                    <a:extLst>
                      <a:ext uri="{FF2B5EF4-FFF2-40B4-BE49-F238E27FC236}">
                        <a16:creationId xmlns:a16="http://schemas.microsoft.com/office/drawing/2014/main" id="{00000000-0008-0000-0B00-0000E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05" name="Shape 2">
          <a:extLst>
            <a:ext uri="{FF2B5EF4-FFF2-40B4-BE49-F238E27FC236}">
              <a16:creationId xmlns:a16="http://schemas.microsoft.com/office/drawing/2014/main" id="{00000000-0008-0000-0B00-0000E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06" name="Shape 848">
            <a:extLst>
              <a:ext uri="{FF2B5EF4-FFF2-40B4-BE49-F238E27FC236}">
                <a16:creationId xmlns:a16="http://schemas.microsoft.com/office/drawing/2014/main" id="{00000000-0008-0000-0B00-0000E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" name="Shape 6">
              <a:extLst>
                <a:ext uri="{FF2B5EF4-FFF2-40B4-BE49-F238E27FC236}">
                  <a16:creationId xmlns:a16="http://schemas.microsoft.com/office/drawing/2014/main" id="{00000000-0008-0000-0B00-0000E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8" name="Shape 849">
              <a:extLst>
                <a:ext uri="{FF2B5EF4-FFF2-40B4-BE49-F238E27FC236}">
                  <a16:creationId xmlns:a16="http://schemas.microsoft.com/office/drawing/2014/main" id="{00000000-0008-0000-0B00-0000F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9" name="Shape 850">
                <a:extLst>
                  <a:ext uri="{FF2B5EF4-FFF2-40B4-BE49-F238E27FC236}">
                    <a16:creationId xmlns:a16="http://schemas.microsoft.com/office/drawing/2014/main" id="{00000000-0008-0000-0B00-0000F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" name="Shape 851">
                <a:extLst>
                  <a:ext uri="{FF2B5EF4-FFF2-40B4-BE49-F238E27FC236}">
                    <a16:creationId xmlns:a16="http://schemas.microsoft.com/office/drawing/2014/main" id="{00000000-0008-0000-0B00-0000F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" name="Shape 852">
                  <a:extLst>
                    <a:ext uri="{FF2B5EF4-FFF2-40B4-BE49-F238E27FC236}">
                      <a16:creationId xmlns:a16="http://schemas.microsoft.com/office/drawing/2014/main" id="{00000000-0008-0000-0B00-0000F3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" name="Shape 853">
                  <a:extLst>
                    <a:ext uri="{FF2B5EF4-FFF2-40B4-BE49-F238E27FC236}">
                      <a16:creationId xmlns:a16="http://schemas.microsoft.com/office/drawing/2014/main" id="{00000000-0008-0000-0B00-0000F4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3" name="Shape 854">
                    <a:extLst>
                      <a:ext uri="{FF2B5EF4-FFF2-40B4-BE49-F238E27FC236}">
                        <a16:creationId xmlns:a16="http://schemas.microsoft.com/office/drawing/2014/main" id="{00000000-0008-0000-0B00-0000F5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" name="Shape 855">
                    <a:extLst>
                      <a:ext uri="{FF2B5EF4-FFF2-40B4-BE49-F238E27FC236}">
                        <a16:creationId xmlns:a16="http://schemas.microsoft.com/office/drawing/2014/main" id="{00000000-0008-0000-0B00-0000F6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" name="Shape 856">
                    <a:extLst>
                      <a:ext uri="{FF2B5EF4-FFF2-40B4-BE49-F238E27FC236}">
                        <a16:creationId xmlns:a16="http://schemas.microsoft.com/office/drawing/2014/main" id="{00000000-0008-0000-0B00-0000F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" name="Shape 857">
                    <a:extLst>
                      <a:ext uri="{FF2B5EF4-FFF2-40B4-BE49-F238E27FC236}">
                        <a16:creationId xmlns:a16="http://schemas.microsoft.com/office/drawing/2014/main" id="{00000000-0008-0000-0B00-0000F8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" name="Shape 858">
                    <a:extLst>
                      <a:ext uri="{FF2B5EF4-FFF2-40B4-BE49-F238E27FC236}">
                        <a16:creationId xmlns:a16="http://schemas.microsoft.com/office/drawing/2014/main" id="{00000000-0008-0000-0B00-0000F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" name="Shape 859">
                    <a:extLst>
                      <a:ext uri="{FF2B5EF4-FFF2-40B4-BE49-F238E27FC236}">
                        <a16:creationId xmlns:a16="http://schemas.microsoft.com/office/drawing/2014/main" id="{00000000-0008-0000-0B00-0000F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" name="Shape 860">
                    <a:extLst>
                      <a:ext uri="{FF2B5EF4-FFF2-40B4-BE49-F238E27FC236}">
                        <a16:creationId xmlns:a16="http://schemas.microsoft.com/office/drawing/2014/main" id="{00000000-0008-0000-0B00-0000F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20" name="Shape 2">
          <a:extLst>
            <a:ext uri="{FF2B5EF4-FFF2-40B4-BE49-F238E27FC236}">
              <a16:creationId xmlns:a16="http://schemas.microsoft.com/office/drawing/2014/main" id="{00000000-0008-0000-0B00-0000F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21" name="Shape 861">
            <a:extLst>
              <a:ext uri="{FF2B5EF4-FFF2-40B4-BE49-F238E27FC236}">
                <a16:creationId xmlns:a16="http://schemas.microsoft.com/office/drawing/2014/main" id="{00000000-0008-0000-0B00-0000F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" name="Shape 6">
              <a:extLst>
                <a:ext uri="{FF2B5EF4-FFF2-40B4-BE49-F238E27FC236}">
                  <a16:creationId xmlns:a16="http://schemas.microsoft.com/office/drawing/2014/main" id="{00000000-0008-0000-0B00-0000F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" name="Shape 862">
              <a:extLst>
                <a:ext uri="{FF2B5EF4-FFF2-40B4-BE49-F238E27FC236}">
                  <a16:creationId xmlns:a16="http://schemas.microsoft.com/office/drawing/2014/main" id="{00000000-0008-0000-0B00-0000F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" name="Shape 863">
                <a:extLst>
                  <a:ext uri="{FF2B5EF4-FFF2-40B4-BE49-F238E27FC236}">
                    <a16:creationId xmlns:a16="http://schemas.microsoft.com/office/drawing/2014/main" id="{00000000-0008-0000-0B00-000000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" name="Shape 864">
                <a:extLst>
                  <a:ext uri="{FF2B5EF4-FFF2-40B4-BE49-F238E27FC236}">
                    <a16:creationId xmlns:a16="http://schemas.microsoft.com/office/drawing/2014/main" id="{00000000-0008-0000-0B00-000001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" name="Shape 865">
                  <a:extLst>
                    <a:ext uri="{FF2B5EF4-FFF2-40B4-BE49-F238E27FC236}">
                      <a16:creationId xmlns:a16="http://schemas.microsoft.com/office/drawing/2014/main" id="{00000000-0008-0000-0B00-000002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" name="Shape 866">
                  <a:extLst>
                    <a:ext uri="{FF2B5EF4-FFF2-40B4-BE49-F238E27FC236}">
                      <a16:creationId xmlns:a16="http://schemas.microsoft.com/office/drawing/2014/main" id="{00000000-0008-0000-0B00-000003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8" name="Shape 867">
                    <a:extLst>
                      <a:ext uri="{FF2B5EF4-FFF2-40B4-BE49-F238E27FC236}">
                        <a16:creationId xmlns:a16="http://schemas.microsoft.com/office/drawing/2014/main" id="{00000000-0008-0000-0B00-000004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" name="Shape 868">
                    <a:extLst>
                      <a:ext uri="{FF2B5EF4-FFF2-40B4-BE49-F238E27FC236}">
                        <a16:creationId xmlns:a16="http://schemas.microsoft.com/office/drawing/2014/main" id="{00000000-0008-0000-0B00-00000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" name="Shape 869">
                    <a:extLst>
                      <a:ext uri="{FF2B5EF4-FFF2-40B4-BE49-F238E27FC236}">
                        <a16:creationId xmlns:a16="http://schemas.microsoft.com/office/drawing/2014/main" id="{00000000-0008-0000-0B00-00000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" name="Shape 870">
                    <a:extLst>
                      <a:ext uri="{FF2B5EF4-FFF2-40B4-BE49-F238E27FC236}">
                        <a16:creationId xmlns:a16="http://schemas.microsoft.com/office/drawing/2014/main" id="{00000000-0008-0000-0B00-000007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" name="Shape 871">
                    <a:extLst>
                      <a:ext uri="{FF2B5EF4-FFF2-40B4-BE49-F238E27FC236}">
                        <a16:creationId xmlns:a16="http://schemas.microsoft.com/office/drawing/2014/main" id="{00000000-0008-0000-0B00-00000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" name="Shape 872">
                    <a:extLst>
                      <a:ext uri="{FF2B5EF4-FFF2-40B4-BE49-F238E27FC236}">
                        <a16:creationId xmlns:a16="http://schemas.microsoft.com/office/drawing/2014/main" id="{00000000-0008-0000-0B00-00000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" name="Shape 873">
                    <a:extLst>
                      <a:ext uri="{FF2B5EF4-FFF2-40B4-BE49-F238E27FC236}">
                        <a16:creationId xmlns:a16="http://schemas.microsoft.com/office/drawing/2014/main" id="{00000000-0008-0000-0B00-00000A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35" name="Shape 2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36" name="Shape 874">
            <a:extLst>
              <a:ext uri="{FF2B5EF4-FFF2-40B4-BE49-F238E27FC236}">
                <a16:creationId xmlns:a16="http://schemas.microsoft.com/office/drawing/2014/main" id="{00000000-0008-0000-0B00-00000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" name="Shape 6">
              <a:extLst>
                <a:ext uri="{FF2B5EF4-FFF2-40B4-BE49-F238E27FC236}">
                  <a16:creationId xmlns:a16="http://schemas.microsoft.com/office/drawing/2014/main" id="{00000000-0008-0000-0B00-00000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8" name="Shape 875">
              <a:extLst>
                <a:ext uri="{FF2B5EF4-FFF2-40B4-BE49-F238E27FC236}">
                  <a16:creationId xmlns:a16="http://schemas.microsoft.com/office/drawing/2014/main" id="{00000000-0008-0000-0B00-00000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" name="Shape 876">
                <a:extLst>
                  <a:ext uri="{FF2B5EF4-FFF2-40B4-BE49-F238E27FC236}">
                    <a16:creationId xmlns:a16="http://schemas.microsoft.com/office/drawing/2014/main" id="{00000000-0008-0000-0B00-00000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" name="Shape 877">
                <a:extLst>
                  <a:ext uri="{FF2B5EF4-FFF2-40B4-BE49-F238E27FC236}">
                    <a16:creationId xmlns:a16="http://schemas.microsoft.com/office/drawing/2014/main" id="{00000000-0008-0000-0B00-00001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" name="Shape 878">
                  <a:extLst>
                    <a:ext uri="{FF2B5EF4-FFF2-40B4-BE49-F238E27FC236}">
                      <a16:creationId xmlns:a16="http://schemas.microsoft.com/office/drawing/2014/main" id="{00000000-0008-0000-0B00-000011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" name="Shape 879">
                  <a:extLst>
                    <a:ext uri="{FF2B5EF4-FFF2-40B4-BE49-F238E27FC236}">
                      <a16:creationId xmlns:a16="http://schemas.microsoft.com/office/drawing/2014/main" id="{00000000-0008-0000-0B00-000012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3" name="Shape 880">
                    <a:extLst>
                      <a:ext uri="{FF2B5EF4-FFF2-40B4-BE49-F238E27FC236}">
                        <a16:creationId xmlns:a16="http://schemas.microsoft.com/office/drawing/2014/main" id="{00000000-0008-0000-0B00-000013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" name="Shape 881">
                    <a:extLst>
                      <a:ext uri="{FF2B5EF4-FFF2-40B4-BE49-F238E27FC236}">
                        <a16:creationId xmlns:a16="http://schemas.microsoft.com/office/drawing/2014/main" id="{00000000-0008-0000-0B00-00001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" name="Shape 882">
                    <a:extLst>
                      <a:ext uri="{FF2B5EF4-FFF2-40B4-BE49-F238E27FC236}">
                        <a16:creationId xmlns:a16="http://schemas.microsoft.com/office/drawing/2014/main" id="{00000000-0008-0000-0B00-00001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" name="Shape 883">
                    <a:extLst>
                      <a:ext uri="{FF2B5EF4-FFF2-40B4-BE49-F238E27FC236}">
                        <a16:creationId xmlns:a16="http://schemas.microsoft.com/office/drawing/2014/main" id="{00000000-0008-0000-0B00-000016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" name="Shape 884">
                    <a:extLst>
                      <a:ext uri="{FF2B5EF4-FFF2-40B4-BE49-F238E27FC236}">
                        <a16:creationId xmlns:a16="http://schemas.microsoft.com/office/drawing/2014/main" id="{00000000-0008-0000-0B00-00001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" name="Shape 885">
                    <a:extLst>
                      <a:ext uri="{FF2B5EF4-FFF2-40B4-BE49-F238E27FC236}">
                        <a16:creationId xmlns:a16="http://schemas.microsoft.com/office/drawing/2014/main" id="{00000000-0008-0000-0B00-00001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" name="Shape 886">
                    <a:extLst>
                      <a:ext uri="{FF2B5EF4-FFF2-40B4-BE49-F238E27FC236}">
                        <a16:creationId xmlns:a16="http://schemas.microsoft.com/office/drawing/2014/main" id="{00000000-0008-0000-0B00-00001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50" name="Shape 2">
          <a:extLst>
            <a:ext uri="{FF2B5EF4-FFF2-40B4-BE49-F238E27FC236}">
              <a16:creationId xmlns:a16="http://schemas.microsoft.com/office/drawing/2014/main" id="{00000000-0008-0000-0B00-00001A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51" name="Shape 887">
            <a:extLst>
              <a:ext uri="{FF2B5EF4-FFF2-40B4-BE49-F238E27FC236}">
                <a16:creationId xmlns:a16="http://schemas.microsoft.com/office/drawing/2014/main" id="{00000000-0008-0000-0B00-00001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" name="Shape 6">
              <a:extLst>
                <a:ext uri="{FF2B5EF4-FFF2-40B4-BE49-F238E27FC236}">
                  <a16:creationId xmlns:a16="http://schemas.microsoft.com/office/drawing/2014/main" id="{00000000-0008-0000-0B00-00001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" name="Shape 888">
              <a:extLst>
                <a:ext uri="{FF2B5EF4-FFF2-40B4-BE49-F238E27FC236}">
                  <a16:creationId xmlns:a16="http://schemas.microsoft.com/office/drawing/2014/main" id="{00000000-0008-0000-0B00-00001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" name="Shape 889">
                <a:extLst>
                  <a:ext uri="{FF2B5EF4-FFF2-40B4-BE49-F238E27FC236}">
                    <a16:creationId xmlns:a16="http://schemas.microsoft.com/office/drawing/2014/main" id="{00000000-0008-0000-0B00-00001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" name="Shape 890">
                <a:extLst>
                  <a:ext uri="{FF2B5EF4-FFF2-40B4-BE49-F238E27FC236}">
                    <a16:creationId xmlns:a16="http://schemas.microsoft.com/office/drawing/2014/main" id="{00000000-0008-0000-0B00-00001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" name="Shape 891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" name="Shape 892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8" name="Shape 893">
                    <a:extLst>
                      <a:ext uri="{FF2B5EF4-FFF2-40B4-BE49-F238E27FC236}">
                        <a16:creationId xmlns:a16="http://schemas.microsoft.com/office/drawing/2014/main" id="{00000000-0008-0000-0B00-000022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" name="Shape 894">
                    <a:extLst>
                      <a:ext uri="{FF2B5EF4-FFF2-40B4-BE49-F238E27FC236}">
                        <a16:creationId xmlns:a16="http://schemas.microsoft.com/office/drawing/2014/main" id="{00000000-0008-0000-0B00-00002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" name="Shape 895">
                    <a:extLst>
                      <a:ext uri="{FF2B5EF4-FFF2-40B4-BE49-F238E27FC236}">
                        <a16:creationId xmlns:a16="http://schemas.microsoft.com/office/drawing/2014/main" id="{00000000-0008-0000-0B00-00002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" name="Shape 896">
                    <a:extLst>
                      <a:ext uri="{FF2B5EF4-FFF2-40B4-BE49-F238E27FC236}">
                        <a16:creationId xmlns:a16="http://schemas.microsoft.com/office/drawing/2014/main" id="{00000000-0008-0000-0B00-000025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" name="Shape 897">
                    <a:extLst>
                      <a:ext uri="{FF2B5EF4-FFF2-40B4-BE49-F238E27FC236}">
                        <a16:creationId xmlns:a16="http://schemas.microsoft.com/office/drawing/2014/main" id="{00000000-0008-0000-0B00-00002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" name="Shape 898">
                    <a:extLst>
                      <a:ext uri="{FF2B5EF4-FFF2-40B4-BE49-F238E27FC236}">
                        <a16:creationId xmlns:a16="http://schemas.microsoft.com/office/drawing/2014/main" id="{00000000-0008-0000-0B00-00002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" name="Shape 899">
                    <a:extLst>
                      <a:ext uri="{FF2B5EF4-FFF2-40B4-BE49-F238E27FC236}">
                        <a16:creationId xmlns:a16="http://schemas.microsoft.com/office/drawing/2014/main" id="{00000000-0008-0000-0B00-00002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65" name="Shape 2">
          <a:extLst>
            <a:ext uri="{FF2B5EF4-FFF2-40B4-BE49-F238E27FC236}">
              <a16:creationId xmlns:a16="http://schemas.microsoft.com/office/drawing/2014/main" id="{00000000-0008-0000-0B00-000029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66" name="Shape 900">
            <a:extLst>
              <a:ext uri="{FF2B5EF4-FFF2-40B4-BE49-F238E27FC236}">
                <a16:creationId xmlns:a16="http://schemas.microsoft.com/office/drawing/2014/main" id="{00000000-0008-0000-0B00-00002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" name="Shape 6">
              <a:extLst>
                <a:ext uri="{FF2B5EF4-FFF2-40B4-BE49-F238E27FC236}">
                  <a16:creationId xmlns:a16="http://schemas.microsoft.com/office/drawing/2014/main" id="{00000000-0008-0000-0B00-00002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" name="Shape 901">
              <a:extLst>
                <a:ext uri="{FF2B5EF4-FFF2-40B4-BE49-F238E27FC236}">
                  <a16:creationId xmlns:a16="http://schemas.microsoft.com/office/drawing/2014/main" id="{00000000-0008-0000-0B00-00002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" name="Shape 902">
                <a:extLst>
                  <a:ext uri="{FF2B5EF4-FFF2-40B4-BE49-F238E27FC236}">
                    <a16:creationId xmlns:a16="http://schemas.microsoft.com/office/drawing/2014/main" id="{00000000-0008-0000-0B00-00002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" name="Shape 903">
                <a:extLst>
                  <a:ext uri="{FF2B5EF4-FFF2-40B4-BE49-F238E27FC236}">
                    <a16:creationId xmlns:a16="http://schemas.microsoft.com/office/drawing/2014/main" id="{00000000-0008-0000-0B00-00002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" name="Shape 904">
                  <a:extLst>
                    <a:ext uri="{FF2B5EF4-FFF2-40B4-BE49-F238E27FC236}">
                      <a16:creationId xmlns:a16="http://schemas.microsoft.com/office/drawing/2014/main" id="{00000000-0008-0000-0B00-00002F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" name="Shape 905">
                  <a:extLst>
                    <a:ext uri="{FF2B5EF4-FFF2-40B4-BE49-F238E27FC236}">
                      <a16:creationId xmlns:a16="http://schemas.microsoft.com/office/drawing/2014/main" id="{00000000-0008-0000-0B00-000030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3" name="Shape 906">
                    <a:extLst>
                      <a:ext uri="{FF2B5EF4-FFF2-40B4-BE49-F238E27FC236}">
                        <a16:creationId xmlns:a16="http://schemas.microsoft.com/office/drawing/2014/main" id="{00000000-0008-0000-0B00-000031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" name="Shape 907">
                    <a:extLst>
                      <a:ext uri="{FF2B5EF4-FFF2-40B4-BE49-F238E27FC236}">
                        <a16:creationId xmlns:a16="http://schemas.microsoft.com/office/drawing/2014/main" id="{00000000-0008-0000-0B00-00003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" name="Shape 908">
                    <a:extLst>
                      <a:ext uri="{FF2B5EF4-FFF2-40B4-BE49-F238E27FC236}">
                        <a16:creationId xmlns:a16="http://schemas.microsoft.com/office/drawing/2014/main" id="{00000000-0008-0000-0B00-00003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" name="Shape 909">
                    <a:extLst>
                      <a:ext uri="{FF2B5EF4-FFF2-40B4-BE49-F238E27FC236}">
                        <a16:creationId xmlns:a16="http://schemas.microsoft.com/office/drawing/2014/main" id="{00000000-0008-0000-0B00-000034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" name="Shape 910">
                    <a:extLst>
                      <a:ext uri="{FF2B5EF4-FFF2-40B4-BE49-F238E27FC236}">
                        <a16:creationId xmlns:a16="http://schemas.microsoft.com/office/drawing/2014/main" id="{00000000-0008-0000-0B00-00003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" name="Shape 911">
                    <a:extLst>
                      <a:ext uri="{FF2B5EF4-FFF2-40B4-BE49-F238E27FC236}">
                        <a16:creationId xmlns:a16="http://schemas.microsoft.com/office/drawing/2014/main" id="{00000000-0008-0000-0B00-00003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" name="Shape 912">
                    <a:extLst>
                      <a:ext uri="{FF2B5EF4-FFF2-40B4-BE49-F238E27FC236}">
                        <a16:creationId xmlns:a16="http://schemas.microsoft.com/office/drawing/2014/main" id="{00000000-0008-0000-0B00-00003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80" name="Shape 2">
          <a:extLst>
            <a:ext uri="{FF2B5EF4-FFF2-40B4-BE49-F238E27FC236}">
              <a16:creationId xmlns:a16="http://schemas.microsoft.com/office/drawing/2014/main" id="{00000000-0008-0000-0B00-000038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81" name="Shape 913">
            <a:extLst>
              <a:ext uri="{FF2B5EF4-FFF2-40B4-BE49-F238E27FC236}">
                <a16:creationId xmlns:a16="http://schemas.microsoft.com/office/drawing/2014/main" id="{00000000-0008-0000-0B00-00003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" name="Shape 6">
              <a:extLst>
                <a:ext uri="{FF2B5EF4-FFF2-40B4-BE49-F238E27FC236}">
                  <a16:creationId xmlns:a16="http://schemas.microsoft.com/office/drawing/2014/main" id="{00000000-0008-0000-0B00-00003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" name="Shape 914">
              <a:extLst>
                <a:ext uri="{FF2B5EF4-FFF2-40B4-BE49-F238E27FC236}">
                  <a16:creationId xmlns:a16="http://schemas.microsoft.com/office/drawing/2014/main" id="{00000000-0008-0000-0B00-00003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" name="Shape 915">
                <a:extLst>
                  <a:ext uri="{FF2B5EF4-FFF2-40B4-BE49-F238E27FC236}">
                    <a16:creationId xmlns:a16="http://schemas.microsoft.com/office/drawing/2014/main" id="{00000000-0008-0000-0B00-00003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" name="Shape 916">
                <a:extLst>
                  <a:ext uri="{FF2B5EF4-FFF2-40B4-BE49-F238E27FC236}">
                    <a16:creationId xmlns:a16="http://schemas.microsoft.com/office/drawing/2014/main" id="{00000000-0008-0000-0B00-00003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" name="Shape 917">
                  <a:extLst>
                    <a:ext uri="{FF2B5EF4-FFF2-40B4-BE49-F238E27FC236}">
                      <a16:creationId xmlns:a16="http://schemas.microsoft.com/office/drawing/2014/main" id="{00000000-0008-0000-0B00-00003E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" name="Shape 918">
                  <a:extLst>
                    <a:ext uri="{FF2B5EF4-FFF2-40B4-BE49-F238E27FC236}">
                      <a16:creationId xmlns:a16="http://schemas.microsoft.com/office/drawing/2014/main" id="{00000000-0008-0000-0B00-00003F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8" name="Shape 919">
                    <a:extLst>
                      <a:ext uri="{FF2B5EF4-FFF2-40B4-BE49-F238E27FC236}">
                        <a16:creationId xmlns:a16="http://schemas.microsoft.com/office/drawing/2014/main" id="{00000000-0008-0000-0B00-000040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" name="Shape 920">
                    <a:extLst>
                      <a:ext uri="{FF2B5EF4-FFF2-40B4-BE49-F238E27FC236}">
                        <a16:creationId xmlns:a16="http://schemas.microsoft.com/office/drawing/2014/main" id="{00000000-0008-0000-0B00-00004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" name="Shape 921">
                    <a:extLst>
                      <a:ext uri="{FF2B5EF4-FFF2-40B4-BE49-F238E27FC236}">
                        <a16:creationId xmlns:a16="http://schemas.microsoft.com/office/drawing/2014/main" id="{00000000-0008-0000-0B00-00004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" name="Shape 922">
                    <a:extLst>
                      <a:ext uri="{FF2B5EF4-FFF2-40B4-BE49-F238E27FC236}">
                        <a16:creationId xmlns:a16="http://schemas.microsoft.com/office/drawing/2014/main" id="{00000000-0008-0000-0B00-000043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" name="Shape 923">
                    <a:extLst>
                      <a:ext uri="{FF2B5EF4-FFF2-40B4-BE49-F238E27FC236}">
                        <a16:creationId xmlns:a16="http://schemas.microsoft.com/office/drawing/2014/main" id="{00000000-0008-0000-0B00-00004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" name="Shape 924">
                    <a:extLst>
                      <a:ext uri="{FF2B5EF4-FFF2-40B4-BE49-F238E27FC236}">
                        <a16:creationId xmlns:a16="http://schemas.microsoft.com/office/drawing/2014/main" id="{00000000-0008-0000-0B00-00004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" name="Shape 925">
                    <a:extLst>
                      <a:ext uri="{FF2B5EF4-FFF2-40B4-BE49-F238E27FC236}">
                        <a16:creationId xmlns:a16="http://schemas.microsoft.com/office/drawing/2014/main" id="{00000000-0008-0000-0B00-00004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95" name="Shape 2">
          <a:extLst>
            <a:ext uri="{FF2B5EF4-FFF2-40B4-BE49-F238E27FC236}">
              <a16:creationId xmlns:a16="http://schemas.microsoft.com/office/drawing/2014/main" id="{00000000-0008-0000-0B00-000047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96" name="Shape 926">
            <a:extLst>
              <a:ext uri="{FF2B5EF4-FFF2-40B4-BE49-F238E27FC236}">
                <a16:creationId xmlns:a16="http://schemas.microsoft.com/office/drawing/2014/main" id="{00000000-0008-0000-0B00-00004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" name="Shape 6">
              <a:extLst>
                <a:ext uri="{FF2B5EF4-FFF2-40B4-BE49-F238E27FC236}">
                  <a16:creationId xmlns:a16="http://schemas.microsoft.com/office/drawing/2014/main" id="{00000000-0008-0000-0B00-00004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" name="Shape 927">
              <a:extLst>
                <a:ext uri="{FF2B5EF4-FFF2-40B4-BE49-F238E27FC236}">
                  <a16:creationId xmlns:a16="http://schemas.microsoft.com/office/drawing/2014/main" id="{00000000-0008-0000-0B00-00004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" name="Shape 928">
                <a:extLst>
                  <a:ext uri="{FF2B5EF4-FFF2-40B4-BE49-F238E27FC236}">
                    <a16:creationId xmlns:a16="http://schemas.microsoft.com/office/drawing/2014/main" id="{00000000-0008-0000-0B00-00004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" name="Shape 929">
                <a:extLst>
                  <a:ext uri="{FF2B5EF4-FFF2-40B4-BE49-F238E27FC236}">
                    <a16:creationId xmlns:a16="http://schemas.microsoft.com/office/drawing/2014/main" id="{00000000-0008-0000-0B00-00004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" name="Shape 930">
                  <a:extLst>
                    <a:ext uri="{FF2B5EF4-FFF2-40B4-BE49-F238E27FC236}">
                      <a16:creationId xmlns:a16="http://schemas.microsoft.com/office/drawing/2014/main" id="{00000000-0008-0000-0B00-00004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931">
                  <a:extLst>
                    <a:ext uri="{FF2B5EF4-FFF2-40B4-BE49-F238E27FC236}">
                      <a16:creationId xmlns:a16="http://schemas.microsoft.com/office/drawing/2014/main" id="{00000000-0008-0000-0B00-00004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3" name="Shape 932">
                    <a:extLst>
                      <a:ext uri="{FF2B5EF4-FFF2-40B4-BE49-F238E27FC236}">
                        <a16:creationId xmlns:a16="http://schemas.microsoft.com/office/drawing/2014/main" id="{00000000-0008-0000-0B00-00004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" name="Shape 933">
                    <a:extLst>
                      <a:ext uri="{FF2B5EF4-FFF2-40B4-BE49-F238E27FC236}">
                        <a16:creationId xmlns:a16="http://schemas.microsoft.com/office/drawing/2014/main" id="{00000000-0008-0000-0B00-00005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" name="Shape 934">
                    <a:extLst>
                      <a:ext uri="{FF2B5EF4-FFF2-40B4-BE49-F238E27FC236}">
                        <a16:creationId xmlns:a16="http://schemas.microsoft.com/office/drawing/2014/main" id="{00000000-0008-0000-0B00-00005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" name="Shape 935">
                    <a:extLst>
                      <a:ext uri="{FF2B5EF4-FFF2-40B4-BE49-F238E27FC236}">
                        <a16:creationId xmlns:a16="http://schemas.microsoft.com/office/drawing/2014/main" id="{00000000-0008-0000-0B00-00005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" name="Shape 936">
                    <a:extLst>
                      <a:ext uri="{FF2B5EF4-FFF2-40B4-BE49-F238E27FC236}">
                        <a16:creationId xmlns:a16="http://schemas.microsoft.com/office/drawing/2014/main" id="{00000000-0008-0000-0B00-00005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" name="Shape 937">
                    <a:extLst>
                      <a:ext uri="{FF2B5EF4-FFF2-40B4-BE49-F238E27FC236}">
                        <a16:creationId xmlns:a16="http://schemas.microsoft.com/office/drawing/2014/main" id="{00000000-0008-0000-0B00-00005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" name="Shape 938">
                    <a:extLst>
                      <a:ext uri="{FF2B5EF4-FFF2-40B4-BE49-F238E27FC236}">
                        <a16:creationId xmlns:a16="http://schemas.microsoft.com/office/drawing/2014/main" id="{00000000-0008-0000-0B00-00005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11" name="Shape 939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40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" name="Shape 941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42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" name="Shape 943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" name="Shape 944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8" name="Shape 945">
                    <a:extLst>
                      <a:ext uri="{FF2B5EF4-FFF2-40B4-BE49-F238E27FC236}">
                        <a16:creationId xmlns:a16="http://schemas.microsoft.com/office/drawing/2014/main" id="{00000000-0008-0000-0B00-00005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" name="Shape 946">
                    <a:extLst>
                      <a:ext uri="{FF2B5EF4-FFF2-40B4-BE49-F238E27FC236}">
                        <a16:creationId xmlns:a16="http://schemas.microsoft.com/office/drawing/2014/main" id="{00000000-0008-0000-0B00-00005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" name="Shape 947">
                    <a:extLst>
                      <a:ext uri="{FF2B5EF4-FFF2-40B4-BE49-F238E27FC236}">
                        <a16:creationId xmlns:a16="http://schemas.microsoft.com/office/drawing/2014/main" id="{00000000-0008-0000-0B00-00006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" name="Shape 948">
                    <a:extLst>
                      <a:ext uri="{FF2B5EF4-FFF2-40B4-BE49-F238E27FC236}">
                        <a16:creationId xmlns:a16="http://schemas.microsoft.com/office/drawing/2014/main" id="{00000000-0008-0000-0B00-000061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" name="Shape 949">
                    <a:extLst>
                      <a:ext uri="{FF2B5EF4-FFF2-40B4-BE49-F238E27FC236}">
                        <a16:creationId xmlns:a16="http://schemas.microsoft.com/office/drawing/2014/main" id="{00000000-0008-0000-0B00-00006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" name="Shape 950">
                    <a:extLst>
                      <a:ext uri="{FF2B5EF4-FFF2-40B4-BE49-F238E27FC236}">
                        <a16:creationId xmlns:a16="http://schemas.microsoft.com/office/drawing/2014/main" id="{00000000-0008-0000-0B00-00006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" name="Shape 951">
                    <a:extLst>
                      <a:ext uri="{FF2B5EF4-FFF2-40B4-BE49-F238E27FC236}">
                        <a16:creationId xmlns:a16="http://schemas.microsoft.com/office/drawing/2014/main" id="{00000000-0008-0000-0B00-00006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25" name="Shape 2">
          <a:extLst>
            <a:ext uri="{FF2B5EF4-FFF2-40B4-BE49-F238E27FC236}">
              <a16:creationId xmlns:a16="http://schemas.microsoft.com/office/drawing/2014/main" id="{00000000-0008-0000-0B00-000065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26" name="Shape 952">
            <a:extLst>
              <a:ext uri="{FF2B5EF4-FFF2-40B4-BE49-F238E27FC236}">
                <a16:creationId xmlns:a16="http://schemas.microsoft.com/office/drawing/2014/main" id="{00000000-0008-0000-0B00-00006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" name="Shape 6">
              <a:extLst>
                <a:ext uri="{FF2B5EF4-FFF2-40B4-BE49-F238E27FC236}">
                  <a16:creationId xmlns:a16="http://schemas.microsoft.com/office/drawing/2014/main" id="{00000000-0008-0000-0B00-00006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" name="Shape 953">
              <a:extLst>
                <a:ext uri="{FF2B5EF4-FFF2-40B4-BE49-F238E27FC236}">
                  <a16:creationId xmlns:a16="http://schemas.microsoft.com/office/drawing/2014/main" id="{00000000-0008-0000-0B00-00006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" name="Shape 954">
                <a:extLst>
                  <a:ext uri="{FF2B5EF4-FFF2-40B4-BE49-F238E27FC236}">
                    <a16:creationId xmlns:a16="http://schemas.microsoft.com/office/drawing/2014/main" id="{00000000-0008-0000-0B00-00006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" name="Shape 955">
                <a:extLst>
                  <a:ext uri="{FF2B5EF4-FFF2-40B4-BE49-F238E27FC236}">
                    <a16:creationId xmlns:a16="http://schemas.microsoft.com/office/drawing/2014/main" id="{00000000-0008-0000-0B00-00006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" name="Shape 956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" name="Shape 957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3" name="Shape 958">
                    <a:extLst>
                      <a:ext uri="{FF2B5EF4-FFF2-40B4-BE49-F238E27FC236}">
                        <a16:creationId xmlns:a16="http://schemas.microsoft.com/office/drawing/2014/main" id="{00000000-0008-0000-0B00-00006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" name="Shape 959">
                    <a:extLst>
                      <a:ext uri="{FF2B5EF4-FFF2-40B4-BE49-F238E27FC236}">
                        <a16:creationId xmlns:a16="http://schemas.microsoft.com/office/drawing/2014/main" id="{00000000-0008-0000-0B00-00006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" name="Shape 960">
                    <a:extLst>
                      <a:ext uri="{FF2B5EF4-FFF2-40B4-BE49-F238E27FC236}">
                        <a16:creationId xmlns:a16="http://schemas.microsoft.com/office/drawing/2014/main" id="{00000000-0008-0000-0B00-00006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" name="Shape 961">
                    <a:extLst>
                      <a:ext uri="{FF2B5EF4-FFF2-40B4-BE49-F238E27FC236}">
                        <a16:creationId xmlns:a16="http://schemas.microsoft.com/office/drawing/2014/main" id="{00000000-0008-0000-0B00-000070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" name="Shape 962">
                    <a:extLst>
                      <a:ext uri="{FF2B5EF4-FFF2-40B4-BE49-F238E27FC236}">
                        <a16:creationId xmlns:a16="http://schemas.microsoft.com/office/drawing/2014/main" id="{00000000-0008-0000-0B00-00007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" name="Shape 963">
                    <a:extLst>
                      <a:ext uri="{FF2B5EF4-FFF2-40B4-BE49-F238E27FC236}">
                        <a16:creationId xmlns:a16="http://schemas.microsoft.com/office/drawing/2014/main" id="{00000000-0008-0000-0B00-00007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" name="Shape 964">
                    <a:extLst>
                      <a:ext uri="{FF2B5EF4-FFF2-40B4-BE49-F238E27FC236}">
                        <a16:creationId xmlns:a16="http://schemas.microsoft.com/office/drawing/2014/main" id="{00000000-0008-0000-0B00-00007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40" name="Shape 2">
          <a:extLst>
            <a:ext uri="{FF2B5EF4-FFF2-40B4-BE49-F238E27FC236}">
              <a16:creationId xmlns:a16="http://schemas.microsoft.com/office/drawing/2014/main" id="{00000000-0008-0000-0B00-000074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41" name="Shape 965">
            <a:extLst>
              <a:ext uri="{FF2B5EF4-FFF2-40B4-BE49-F238E27FC236}">
                <a16:creationId xmlns:a16="http://schemas.microsoft.com/office/drawing/2014/main" id="{00000000-0008-0000-0B00-00007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" name="Shape 6">
              <a:extLst>
                <a:ext uri="{FF2B5EF4-FFF2-40B4-BE49-F238E27FC236}">
                  <a16:creationId xmlns:a16="http://schemas.microsoft.com/office/drawing/2014/main" id="{00000000-0008-0000-0B00-00007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" name="Shape 966">
              <a:extLst>
                <a:ext uri="{FF2B5EF4-FFF2-40B4-BE49-F238E27FC236}">
                  <a16:creationId xmlns:a16="http://schemas.microsoft.com/office/drawing/2014/main" id="{00000000-0008-0000-0B00-00007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" name="Shape 967">
                <a:extLst>
                  <a:ext uri="{FF2B5EF4-FFF2-40B4-BE49-F238E27FC236}">
                    <a16:creationId xmlns:a16="http://schemas.microsoft.com/office/drawing/2014/main" id="{00000000-0008-0000-0B00-00007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" name="Shape 968">
                <a:extLst>
                  <a:ext uri="{FF2B5EF4-FFF2-40B4-BE49-F238E27FC236}">
                    <a16:creationId xmlns:a16="http://schemas.microsoft.com/office/drawing/2014/main" id="{00000000-0008-0000-0B00-00007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" name="Shape 969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" name="Shape 970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8" name="Shape 971">
                    <a:extLst>
                      <a:ext uri="{FF2B5EF4-FFF2-40B4-BE49-F238E27FC236}">
                        <a16:creationId xmlns:a16="http://schemas.microsoft.com/office/drawing/2014/main" id="{00000000-0008-0000-0B00-00007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" name="Shape 972">
                    <a:extLst>
                      <a:ext uri="{FF2B5EF4-FFF2-40B4-BE49-F238E27FC236}">
                        <a16:creationId xmlns:a16="http://schemas.microsoft.com/office/drawing/2014/main" id="{00000000-0008-0000-0B00-00007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" name="Shape 973">
                    <a:extLst>
                      <a:ext uri="{FF2B5EF4-FFF2-40B4-BE49-F238E27FC236}">
                        <a16:creationId xmlns:a16="http://schemas.microsoft.com/office/drawing/2014/main" id="{00000000-0008-0000-0B00-00007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" name="Shape 974">
                    <a:extLst>
                      <a:ext uri="{FF2B5EF4-FFF2-40B4-BE49-F238E27FC236}">
                        <a16:creationId xmlns:a16="http://schemas.microsoft.com/office/drawing/2014/main" id="{00000000-0008-0000-0B00-00007F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" name="Shape 975">
                    <a:extLst>
                      <a:ext uri="{FF2B5EF4-FFF2-40B4-BE49-F238E27FC236}">
                        <a16:creationId xmlns:a16="http://schemas.microsoft.com/office/drawing/2014/main" id="{00000000-0008-0000-0B00-00008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" name="Shape 976">
                    <a:extLst>
                      <a:ext uri="{FF2B5EF4-FFF2-40B4-BE49-F238E27FC236}">
                        <a16:creationId xmlns:a16="http://schemas.microsoft.com/office/drawing/2014/main" id="{00000000-0008-0000-0B00-00008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" name="Shape 977">
                    <a:extLst>
                      <a:ext uri="{FF2B5EF4-FFF2-40B4-BE49-F238E27FC236}">
                        <a16:creationId xmlns:a16="http://schemas.microsoft.com/office/drawing/2014/main" id="{00000000-0008-0000-0B00-00008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55" name="Shape 2">
          <a:extLst>
            <a:ext uri="{FF2B5EF4-FFF2-40B4-BE49-F238E27FC236}">
              <a16:creationId xmlns:a16="http://schemas.microsoft.com/office/drawing/2014/main" id="{00000000-0008-0000-0B00-000083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56" name="Shape 978">
            <a:extLst>
              <a:ext uri="{FF2B5EF4-FFF2-40B4-BE49-F238E27FC236}">
                <a16:creationId xmlns:a16="http://schemas.microsoft.com/office/drawing/2014/main" id="{00000000-0008-0000-0B00-00008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" name="Shape 6">
              <a:extLst>
                <a:ext uri="{FF2B5EF4-FFF2-40B4-BE49-F238E27FC236}">
                  <a16:creationId xmlns:a16="http://schemas.microsoft.com/office/drawing/2014/main" id="{00000000-0008-0000-0B00-00008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" name="Shape 979">
              <a:extLst>
                <a:ext uri="{FF2B5EF4-FFF2-40B4-BE49-F238E27FC236}">
                  <a16:creationId xmlns:a16="http://schemas.microsoft.com/office/drawing/2014/main" id="{00000000-0008-0000-0B00-00008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" name="Shape 980">
                <a:extLst>
                  <a:ext uri="{FF2B5EF4-FFF2-40B4-BE49-F238E27FC236}">
                    <a16:creationId xmlns:a16="http://schemas.microsoft.com/office/drawing/2014/main" id="{00000000-0008-0000-0B00-00008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" name="Shape 981">
                <a:extLst>
                  <a:ext uri="{FF2B5EF4-FFF2-40B4-BE49-F238E27FC236}">
                    <a16:creationId xmlns:a16="http://schemas.microsoft.com/office/drawing/2014/main" id="{00000000-0008-0000-0B00-00008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" name="Shape 982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" name="Shape 983">
                  <a:extLst>
                    <a:ext uri="{FF2B5EF4-FFF2-40B4-BE49-F238E27FC236}">
                      <a16:creationId xmlns:a16="http://schemas.microsoft.com/office/drawing/2014/main" id="{00000000-0008-0000-0B00-00008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3" name="Shape 984">
                    <a:extLst>
                      <a:ext uri="{FF2B5EF4-FFF2-40B4-BE49-F238E27FC236}">
                        <a16:creationId xmlns:a16="http://schemas.microsoft.com/office/drawing/2014/main" id="{00000000-0008-0000-0B00-00008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" name="Shape 985">
                    <a:extLst>
                      <a:ext uri="{FF2B5EF4-FFF2-40B4-BE49-F238E27FC236}">
                        <a16:creationId xmlns:a16="http://schemas.microsoft.com/office/drawing/2014/main" id="{00000000-0008-0000-0B00-00008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" name="Shape 986">
                    <a:extLst>
                      <a:ext uri="{FF2B5EF4-FFF2-40B4-BE49-F238E27FC236}">
                        <a16:creationId xmlns:a16="http://schemas.microsoft.com/office/drawing/2014/main" id="{00000000-0008-0000-0B00-00008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" name="Shape 987">
                    <a:extLst>
                      <a:ext uri="{FF2B5EF4-FFF2-40B4-BE49-F238E27FC236}">
                        <a16:creationId xmlns:a16="http://schemas.microsoft.com/office/drawing/2014/main" id="{00000000-0008-0000-0B00-00008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" name="Shape 988">
                    <a:extLst>
                      <a:ext uri="{FF2B5EF4-FFF2-40B4-BE49-F238E27FC236}">
                        <a16:creationId xmlns:a16="http://schemas.microsoft.com/office/drawing/2014/main" id="{00000000-0008-0000-0B00-00008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" name="Shape 989">
                    <a:extLst>
                      <a:ext uri="{FF2B5EF4-FFF2-40B4-BE49-F238E27FC236}">
                        <a16:creationId xmlns:a16="http://schemas.microsoft.com/office/drawing/2014/main" id="{00000000-0008-0000-0B00-00009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" name="Shape 990">
                    <a:extLst>
                      <a:ext uri="{FF2B5EF4-FFF2-40B4-BE49-F238E27FC236}">
                        <a16:creationId xmlns:a16="http://schemas.microsoft.com/office/drawing/2014/main" id="{00000000-0008-0000-0B00-00009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70" name="Shape 2">
          <a:extLst>
            <a:ext uri="{FF2B5EF4-FFF2-40B4-BE49-F238E27FC236}">
              <a16:creationId xmlns:a16="http://schemas.microsoft.com/office/drawing/2014/main" id="{00000000-0008-0000-0B00-000092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71" name="Shape 991">
            <a:extLst>
              <a:ext uri="{FF2B5EF4-FFF2-40B4-BE49-F238E27FC236}">
                <a16:creationId xmlns:a16="http://schemas.microsoft.com/office/drawing/2014/main" id="{00000000-0008-0000-0B00-00009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" name="Shape 6">
              <a:extLst>
                <a:ext uri="{FF2B5EF4-FFF2-40B4-BE49-F238E27FC236}">
                  <a16:creationId xmlns:a16="http://schemas.microsoft.com/office/drawing/2014/main" id="{00000000-0008-0000-0B00-00009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" name="Shape 992">
              <a:extLst>
                <a:ext uri="{FF2B5EF4-FFF2-40B4-BE49-F238E27FC236}">
                  <a16:creationId xmlns:a16="http://schemas.microsoft.com/office/drawing/2014/main" id="{00000000-0008-0000-0B00-00009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" name="Shape 993">
                <a:extLst>
                  <a:ext uri="{FF2B5EF4-FFF2-40B4-BE49-F238E27FC236}">
                    <a16:creationId xmlns:a16="http://schemas.microsoft.com/office/drawing/2014/main" id="{00000000-0008-0000-0B00-00009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" name="Shape 994">
                <a:extLst>
                  <a:ext uri="{FF2B5EF4-FFF2-40B4-BE49-F238E27FC236}">
                    <a16:creationId xmlns:a16="http://schemas.microsoft.com/office/drawing/2014/main" id="{00000000-0008-0000-0B00-00009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" name="Shape 995">
                  <a:extLst>
                    <a:ext uri="{FF2B5EF4-FFF2-40B4-BE49-F238E27FC236}">
                      <a16:creationId xmlns:a16="http://schemas.microsoft.com/office/drawing/2014/main" id="{00000000-0008-0000-0B00-000098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" name="Shape 996">
                  <a:extLst>
                    <a:ext uri="{FF2B5EF4-FFF2-40B4-BE49-F238E27FC236}">
                      <a16:creationId xmlns:a16="http://schemas.microsoft.com/office/drawing/2014/main" id="{00000000-0008-0000-0B00-000099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8" name="Shape 997">
                    <a:extLst>
                      <a:ext uri="{FF2B5EF4-FFF2-40B4-BE49-F238E27FC236}">
                        <a16:creationId xmlns:a16="http://schemas.microsoft.com/office/drawing/2014/main" id="{00000000-0008-0000-0B00-00009A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" name="Shape 998">
                    <a:extLst>
                      <a:ext uri="{FF2B5EF4-FFF2-40B4-BE49-F238E27FC236}">
                        <a16:creationId xmlns:a16="http://schemas.microsoft.com/office/drawing/2014/main" id="{00000000-0008-0000-0B00-00009B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" name="Shape 999">
                    <a:extLst>
                      <a:ext uri="{FF2B5EF4-FFF2-40B4-BE49-F238E27FC236}">
                        <a16:creationId xmlns:a16="http://schemas.microsoft.com/office/drawing/2014/main" id="{00000000-0008-0000-0B00-00009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" name="Shape 1000">
                    <a:extLst>
                      <a:ext uri="{FF2B5EF4-FFF2-40B4-BE49-F238E27FC236}">
                        <a16:creationId xmlns:a16="http://schemas.microsoft.com/office/drawing/2014/main" id="{00000000-0008-0000-0B00-00009D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" name="Shape 1001">
                    <a:extLst>
                      <a:ext uri="{FF2B5EF4-FFF2-40B4-BE49-F238E27FC236}">
                        <a16:creationId xmlns:a16="http://schemas.microsoft.com/office/drawing/2014/main" id="{00000000-0008-0000-0B00-00009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" name="Shape 1002">
                    <a:extLst>
                      <a:ext uri="{FF2B5EF4-FFF2-40B4-BE49-F238E27FC236}">
                        <a16:creationId xmlns:a16="http://schemas.microsoft.com/office/drawing/2014/main" id="{00000000-0008-0000-0B00-00009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" name="Shape 1003">
                    <a:extLst>
                      <a:ext uri="{FF2B5EF4-FFF2-40B4-BE49-F238E27FC236}">
                        <a16:creationId xmlns:a16="http://schemas.microsoft.com/office/drawing/2014/main" id="{00000000-0008-0000-0B00-0000A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19050</xdr:rowOff>
    </xdr:from>
    <xdr:ext cx="428625" cy="361950"/>
    <xdr:sp macro="" textlink="">
      <xdr:nvSpPr>
        <xdr:cNvPr id="1185" name="Shape 1004">
          <a:extLst>
            <a:ext uri="{FF2B5EF4-FFF2-40B4-BE49-F238E27FC236}">
              <a16:creationId xmlns:a16="http://schemas.microsoft.com/office/drawing/2014/main" id="{00000000-0008-0000-0B00-0000A1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19050</xdr:rowOff>
    </xdr:from>
    <xdr:ext cx="438150" cy="361950"/>
    <xdr:sp macro="" textlink="">
      <xdr:nvSpPr>
        <xdr:cNvPr id="1186" name="Shape 1005">
          <a:extLst>
            <a:ext uri="{FF2B5EF4-FFF2-40B4-BE49-F238E27FC236}">
              <a16:creationId xmlns:a16="http://schemas.microsoft.com/office/drawing/2014/main" id="{00000000-0008-0000-0B00-0000A2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9525</xdr:rowOff>
    </xdr:from>
    <xdr:ext cx="428625" cy="361950"/>
    <xdr:sp macro="" textlink="">
      <xdr:nvSpPr>
        <xdr:cNvPr id="1187" name="Shape 1004">
          <a:extLst>
            <a:ext uri="{FF2B5EF4-FFF2-40B4-BE49-F238E27FC236}">
              <a16:creationId xmlns:a16="http://schemas.microsoft.com/office/drawing/2014/main" id="{00000000-0008-0000-0B00-0000A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19050</xdr:rowOff>
    </xdr:from>
    <xdr:ext cx="428625" cy="361950"/>
    <xdr:sp macro="" textlink="">
      <xdr:nvSpPr>
        <xdr:cNvPr id="1188" name="Shape 1004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19050</xdr:rowOff>
    </xdr:from>
    <xdr:ext cx="438150" cy="361950"/>
    <xdr:sp macro="" textlink="">
      <xdr:nvSpPr>
        <xdr:cNvPr id="1189" name="Shape 1006">
          <a:extLst>
            <a:ext uri="{FF2B5EF4-FFF2-40B4-BE49-F238E27FC236}">
              <a16:creationId xmlns:a16="http://schemas.microsoft.com/office/drawing/2014/main" id="{00000000-0008-0000-0B00-0000A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9525</xdr:rowOff>
    </xdr:from>
    <xdr:ext cx="438150" cy="361950"/>
    <xdr:sp macro="" textlink="">
      <xdr:nvSpPr>
        <xdr:cNvPr id="1190" name="Shape 1005">
          <a:extLst>
            <a:ext uri="{FF2B5EF4-FFF2-40B4-BE49-F238E27FC236}">
              <a16:creationId xmlns:a16="http://schemas.microsoft.com/office/drawing/2014/main" id="{00000000-0008-0000-0B00-0000A6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19050</xdr:rowOff>
    </xdr:from>
    <xdr:ext cx="438150" cy="361950"/>
    <xdr:sp macro="" textlink="">
      <xdr:nvSpPr>
        <xdr:cNvPr id="1191" name="Shape 1005">
          <a:extLst>
            <a:ext uri="{FF2B5EF4-FFF2-40B4-BE49-F238E27FC236}">
              <a16:creationId xmlns:a16="http://schemas.microsoft.com/office/drawing/2014/main" id="{00000000-0008-0000-0B00-0000A7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19050</xdr:rowOff>
    </xdr:from>
    <xdr:ext cx="428625" cy="361950"/>
    <xdr:sp macro="" textlink="">
      <xdr:nvSpPr>
        <xdr:cNvPr id="1192" name="Shape 1004">
          <a:extLst>
            <a:ext uri="{FF2B5EF4-FFF2-40B4-BE49-F238E27FC236}">
              <a16:creationId xmlns:a16="http://schemas.microsoft.com/office/drawing/2014/main" id="{00000000-0008-0000-0B00-0000A8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19050</xdr:rowOff>
    </xdr:from>
    <xdr:ext cx="438150" cy="361950"/>
    <xdr:sp macro="" textlink="">
      <xdr:nvSpPr>
        <xdr:cNvPr id="1193" name="Shape 1005">
          <a:extLst>
            <a:ext uri="{FF2B5EF4-FFF2-40B4-BE49-F238E27FC236}">
              <a16:creationId xmlns:a16="http://schemas.microsoft.com/office/drawing/2014/main" id="{00000000-0008-0000-0B00-0000A9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19050</xdr:rowOff>
    </xdr:from>
    <xdr:ext cx="438150" cy="361950"/>
    <xdr:sp macro="" textlink="">
      <xdr:nvSpPr>
        <xdr:cNvPr id="1194" name="Shape 1005">
          <a:extLst>
            <a:ext uri="{FF2B5EF4-FFF2-40B4-BE49-F238E27FC236}">
              <a16:creationId xmlns:a16="http://schemas.microsoft.com/office/drawing/2014/main" id="{00000000-0008-0000-0B00-0000AA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19050</xdr:rowOff>
    </xdr:from>
    <xdr:ext cx="438150" cy="361950"/>
    <xdr:sp macro="" textlink="">
      <xdr:nvSpPr>
        <xdr:cNvPr id="1195" name="Shape 1005">
          <a:extLst>
            <a:ext uri="{FF2B5EF4-FFF2-40B4-BE49-F238E27FC236}">
              <a16:creationId xmlns:a16="http://schemas.microsoft.com/office/drawing/2014/main" id="{00000000-0008-0000-0B00-0000AB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19050</xdr:rowOff>
    </xdr:from>
    <xdr:ext cx="438150" cy="361950"/>
    <xdr:sp macro="" textlink="">
      <xdr:nvSpPr>
        <xdr:cNvPr id="1196" name="Shape 1005">
          <a:extLst>
            <a:ext uri="{FF2B5EF4-FFF2-40B4-BE49-F238E27FC236}">
              <a16:creationId xmlns:a16="http://schemas.microsoft.com/office/drawing/2014/main" id="{00000000-0008-0000-0B00-0000AC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19050</xdr:rowOff>
    </xdr:from>
    <xdr:ext cx="428625" cy="361950"/>
    <xdr:sp macro="" textlink="">
      <xdr:nvSpPr>
        <xdr:cNvPr id="1197" name="Shape 1004">
          <a:extLst>
            <a:ext uri="{FF2B5EF4-FFF2-40B4-BE49-F238E27FC236}">
              <a16:creationId xmlns:a16="http://schemas.microsoft.com/office/drawing/2014/main" id="{00000000-0008-0000-0B00-0000AD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19050</xdr:rowOff>
    </xdr:from>
    <xdr:ext cx="438150" cy="361950"/>
    <xdr:sp macro="" textlink="">
      <xdr:nvSpPr>
        <xdr:cNvPr id="1198" name="Shape 1005">
          <a:extLst>
            <a:ext uri="{FF2B5EF4-FFF2-40B4-BE49-F238E27FC236}">
              <a16:creationId xmlns:a16="http://schemas.microsoft.com/office/drawing/2014/main" id="{00000000-0008-0000-0B00-0000AE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19050</xdr:rowOff>
    </xdr:from>
    <xdr:ext cx="438150" cy="361950"/>
    <xdr:sp macro="" textlink="">
      <xdr:nvSpPr>
        <xdr:cNvPr id="1199" name="Shape 1005">
          <a:extLst>
            <a:ext uri="{FF2B5EF4-FFF2-40B4-BE49-F238E27FC236}">
              <a16:creationId xmlns:a16="http://schemas.microsoft.com/office/drawing/2014/main" id="{00000000-0008-0000-0B00-0000AF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19050</xdr:rowOff>
    </xdr:from>
    <xdr:ext cx="438150" cy="361950"/>
    <xdr:sp macro="" textlink="">
      <xdr:nvSpPr>
        <xdr:cNvPr id="1200" name="Shape 1006">
          <a:extLst>
            <a:ext uri="{FF2B5EF4-FFF2-40B4-BE49-F238E27FC236}">
              <a16:creationId xmlns:a16="http://schemas.microsoft.com/office/drawing/2014/main" id="{00000000-0008-0000-0B00-0000B0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19050</xdr:rowOff>
    </xdr:from>
    <xdr:ext cx="438150" cy="361950"/>
    <xdr:sp macro="" textlink="">
      <xdr:nvSpPr>
        <xdr:cNvPr id="1201" name="Shape 1006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19050</xdr:rowOff>
    </xdr:from>
    <xdr:ext cx="428625" cy="361950"/>
    <xdr:sp macro="" textlink="">
      <xdr:nvSpPr>
        <xdr:cNvPr id="1202" name="Shape 1004">
          <a:extLst>
            <a:ext uri="{FF2B5EF4-FFF2-40B4-BE49-F238E27FC236}">
              <a16:creationId xmlns:a16="http://schemas.microsoft.com/office/drawing/2014/main" id="{00000000-0008-0000-0B00-0000B2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19050</xdr:rowOff>
    </xdr:from>
    <xdr:ext cx="428625" cy="361950"/>
    <xdr:sp macro="" textlink="">
      <xdr:nvSpPr>
        <xdr:cNvPr id="1203" name="Shape 1004">
          <a:extLst>
            <a:ext uri="{FF2B5EF4-FFF2-40B4-BE49-F238E27FC236}">
              <a16:creationId xmlns:a16="http://schemas.microsoft.com/office/drawing/2014/main" id="{00000000-0008-0000-0B00-0000B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19050</xdr:rowOff>
    </xdr:from>
    <xdr:ext cx="438150" cy="361950"/>
    <xdr:sp macro="" textlink="">
      <xdr:nvSpPr>
        <xdr:cNvPr id="1204" name="Shape 1005">
          <a:extLst>
            <a:ext uri="{FF2B5EF4-FFF2-40B4-BE49-F238E27FC236}">
              <a16:creationId xmlns:a16="http://schemas.microsoft.com/office/drawing/2014/main" id="{00000000-0008-0000-0B00-0000B4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19050</xdr:rowOff>
    </xdr:from>
    <xdr:ext cx="438150" cy="361950"/>
    <xdr:sp macro="" textlink="">
      <xdr:nvSpPr>
        <xdr:cNvPr id="1205" name="Shape 1007">
          <a:extLst>
            <a:ext uri="{FF2B5EF4-FFF2-40B4-BE49-F238E27FC236}">
              <a16:creationId xmlns:a16="http://schemas.microsoft.com/office/drawing/2014/main" id="{00000000-0008-0000-0B00-0000B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19050</xdr:rowOff>
    </xdr:from>
    <xdr:ext cx="428625" cy="361950"/>
    <xdr:sp macro="" textlink="">
      <xdr:nvSpPr>
        <xdr:cNvPr id="1206" name="Shape 1004">
          <a:extLst>
            <a:ext uri="{FF2B5EF4-FFF2-40B4-BE49-F238E27FC236}">
              <a16:creationId xmlns:a16="http://schemas.microsoft.com/office/drawing/2014/main" id="{00000000-0008-0000-0B00-0000B6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7" name="Shape 2">
          <a:extLst>
            <a:ext uri="{FF2B5EF4-FFF2-40B4-BE49-F238E27FC236}">
              <a16:creationId xmlns:a16="http://schemas.microsoft.com/office/drawing/2014/main" id="{00000000-0008-0000-0B00-0000B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8" name="Shape 1008">
            <a:extLst>
              <a:ext uri="{FF2B5EF4-FFF2-40B4-BE49-F238E27FC236}">
                <a16:creationId xmlns:a16="http://schemas.microsoft.com/office/drawing/2014/main" id="{00000000-0008-0000-0B00-0000B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9" name="Shape 6">
              <a:extLst>
                <a:ext uri="{FF2B5EF4-FFF2-40B4-BE49-F238E27FC236}">
                  <a16:creationId xmlns:a16="http://schemas.microsoft.com/office/drawing/2014/main" id="{00000000-0008-0000-0B00-0000B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" name="Shape 1009">
              <a:extLst>
                <a:ext uri="{FF2B5EF4-FFF2-40B4-BE49-F238E27FC236}">
                  <a16:creationId xmlns:a16="http://schemas.microsoft.com/office/drawing/2014/main" id="{00000000-0008-0000-0B00-0000B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11" name="Shape 1010">
                <a:extLst>
                  <a:ext uri="{FF2B5EF4-FFF2-40B4-BE49-F238E27FC236}">
                    <a16:creationId xmlns:a16="http://schemas.microsoft.com/office/drawing/2014/main" id="{00000000-0008-0000-0B00-0000B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" name="Shape 1011">
                <a:extLst>
                  <a:ext uri="{FF2B5EF4-FFF2-40B4-BE49-F238E27FC236}">
                    <a16:creationId xmlns:a16="http://schemas.microsoft.com/office/drawing/2014/main" id="{00000000-0008-0000-0B00-0000B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13" name="Shape 1012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4" name="Shape 1013">
                  <a:extLst>
                    <a:ext uri="{FF2B5EF4-FFF2-40B4-BE49-F238E27FC236}">
                      <a16:creationId xmlns:a16="http://schemas.microsoft.com/office/drawing/2014/main" id="{00000000-0008-0000-0B00-0000B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15" name="Shape 1014">
                    <a:extLst>
                      <a:ext uri="{FF2B5EF4-FFF2-40B4-BE49-F238E27FC236}">
                        <a16:creationId xmlns:a16="http://schemas.microsoft.com/office/drawing/2014/main" id="{00000000-0008-0000-0B00-0000B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16" name="Shape 1015">
                    <a:extLst>
                      <a:ext uri="{FF2B5EF4-FFF2-40B4-BE49-F238E27FC236}">
                        <a16:creationId xmlns:a16="http://schemas.microsoft.com/office/drawing/2014/main" id="{00000000-0008-0000-0B00-0000C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7" name="Shape 1016">
                    <a:extLst>
                      <a:ext uri="{FF2B5EF4-FFF2-40B4-BE49-F238E27FC236}">
                        <a16:creationId xmlns:a16="http://schemas.microsoft.com/office/drawing/2014/main" id="{00000000-0008-0000-0B00-0000C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8" name="Shape 1017">
                    <a:extLst>
                      <a:ext uri="{FF2B5EF4-FFF2-40B4-BE49-F238E27FC236}">
                        <a16:creationId xmlns:a16="http://schemas.microsoft.com/office/drawing/2014/main" id="{00000000-0008-0000-0B00-0000C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9" name="Shape 1018">
                    <a:extLst>
                      <a:ext uri="{FF2B5EF4-FFF2-40B4-BE49-F238E27FC236}">
                        <a16:creationId xmlns:a16="http://schemas.microsoft.com/office/drawing/2014/main" id="{00000000-0008-0000-0B00-0000C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0" name="Shape 1019">
                    <a:extLst>
                      <a:ext uri="{FF2B5EF4-FFF2-40B4-BE49-F238E27FC236}">
                        <a16:creationId xmlns:a16="http://schemas.microsoft.com/office/drawing/2014/main" id="{00000000-0008-0000-0B00-0000C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1" name="Shape 1020">
                    <a:extLst>
                      <a:ext uri="{FF2B5EF4-FFF2-40B4-BE49-F238E27FC236}">
                        <a16:creationId xmlns:a16="http://schemas.microsoft.com/office/drawing/2014/main" id="{00000000-0008-0000-0B00-0000C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2" name="Shape 2">
          <a:extLst>
            <a:ext uri="{FF2B5EF4-FFF2-40B4-BE49-F238E27FC236}">
              <a16:creationId xmlns:a16="http://schemas.microsoft.com/office/drawing/2014/main" id="{00000000-0008-0000-0B00-0000C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3" name="Shape 1021">
            <a:extLst>
              <a:ext uri="{FF2B5EF4-FFF2-40B4-BE49-F238E27FC236}">
                <a16:creationId xmlns:a16="http://schemas.microsoft.com/office/drawing/2014/main" id="{00000000-0008-0000-0B00-0000C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4" name="Shape 6">
              <a:extLs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" name="Shape 1022">
              <a:extLs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26" name="Shape 1023">
                <a:extLst>
                  <a:ext uri="{FF2B5EF4-FFF2-40B4-BE49-F238E27FC236}">
                    <a16:creationId xmlns:a16="http://schemas.microsoft.com/office/drawing/2014/main" id="{00000000-0008-0000-0B00-0000C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" name="Shape 1024">
                <a:extLst>
                  <a:ext uri="{FF2B5EF4-FFF2-40B4-BE49-F238E27FC236}">
                    <a16:creationId xmlns:a16="http://schemas.microsoft.com/office/drawing/2014/main" id="{00000000-0008-0000-0B00-0000C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28" name="Shape 1025">
                  <a:extLst>
                    <a:ext uri="{FF2B5EF4-FFF2-40B4-BE49-F238E27FC236}">
                      <a16:creationId xmlns:a16="http://schemas.microsoft.com/office/drawing/2014/main" id="{00000000-0008-0000-0B00-0000C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29" name="Shape 1026">
                  <a:extLst>
                    <a:ext uri="{FF2B5EF4-FFF2-40B4-BE49-F238E27FC236}">
                      <a16:creationId xmlns:a16="http://schemas.microsoft.com/office/drawing/2014/main" id="{00000000-0008-0000-0B00-0000C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30" name="Shape 1027">
                    <a:extLst>
                      <a:ext uri="{FF2B5EF4-FFF2-40B4-BE49-F238E27FC236}">
                        <a16:creationId xmlns:a16="http://schemas.microsoft.com/office/drawing/2014/main" id="{00000000-0008-0000-0B00-0000C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31" name="Shape 1028">
                    <a:extLst>
                      <a:ext uri="{FF2B5EF4-FFF2-40B4-BE49-F238E27FC236}">
                        <a16:creationId xmlns:a16="http://schemas.microsoft.com/office/drawing/2014/main" id="{00000000-0008-0000-0B00-0000C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2" name="Shape 1029">
                    <a:extLst>
                      <a:ext uri="{FF2B5EF4-FFF2-40B4-BE49-F238E27FC236}">
                        <a16:creationId xmlns:a16="http://schemas.microsoft.com/office/drawing/2014/main" id="{00000000-0008-0000-0B00-0000D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3" name="Shape 1030">
                    <a:extLst>
                      <a:ext uri="{FF2B5EF4-FFF2-40B4-BE49-F238E27FC236}">
                        <a16:creationId xmlns:a16="http://schemas.microsoft.com/office/drawing/2014/main" id="{00000000-0008-0000-0B00-0000D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4" name="Shape 1031">
                    <a:extLst>
                      <a:ext uri="{FF2B5EF4-FFF2-40B4-BE49-F238E27FC236}">
                        <a16:creationId xmlns:a16="http://schemas.microsoft.com/office/drawing/2014/main" id="{00000000-0008-0000-0B00-0000D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5" name="Shape 1032">
                    <a:extLst>
                      <a:ext uri="{FF2B5EF4-FFF2-40B4-BE49-F238E27FC236}">
                        <a16:creationId xmlns:a16="http://schemas.microsoft.com/office/drawing/2014/main" id="{00000000-0008-0000-0B00-0000D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6" name="Shape 1033">
                    <a:extLst>
                      <a:ext uri="{FF2B5EF4-FFF2-40B4-BE49-F238E27FC236}">
                        <a16:creationId xmlns:a16="http://schemas.microsoft.com/office/drawing/2014/main" id="{00000000-0008-0000-0B00-0000D4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237" name="Shape 2">
          <a:extLst>
            <a:ext uri="{FF2B5EF4-FFF2-40B4-BE49-F238E27FC236}">
              <a16:creationId xmlns:a16="http://schemas.microsoft.com/office/drawing/2014/main" id="{00000000-0008-0000-0B00-0000D5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238" name="Shape 1034">
            <a:extLst>
              <a:ext uri="{FF2B5EF4-FFF2-40B4-BE49-F238E27FC236}">
                <a16:creationId xmlns:a16="http://schemas.microsoft.com/office/drawing/2014/main" id="{00000000-0008-0000-0B00-0000D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9" name="Shape 6">
              <a:extLs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" name="Shape 1035">
              <a:extLs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41" name="Shape 1036">
                <a:extLst>
                  <a:ext uri="{FF2B5EF4-FFF2-40B4-BE49-F238E27FC236}">
                    <a16:creationId xmlns:a16="http://schemas.microsoft.com/office/drawing/2014/main" id="{00000000-0008-0000-0B00-0000D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" name="Shape 1037">
                <a:extLst>
                  <a:ext uri="{FF2B5EF4-FFF2-40B4-BE49-F238E27FC236}">
                    <a16:creationId xmlns:a16="http://schemas.microsoft.com/office/drawing/2014/main" id="{00000000-0008-0000-0B00-0000D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43" name="Shape 1038">
                  <a:extLst>
                    <a:ext uri="{FF2B5EF4-FFF2-40B4-BE49-F238E27FC236}">
                      <a16:creationId xmlns:a16="http://schemas.microsoft.com/office/drawing/2014/main" id="{00000000-0008-0000-0B00-0000D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4" name="Shape 1039">
                  <a:extLst>
                    <a:ext uri="{FF2B5EF4-FFF2-40B4-BE49-F238E27FC236}">
                      <a16:creationId xmlns:a16="http://schemas.microsoft.com/office/drawing/2014/main" id="{00000000-0008-0000-0B00-0000D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45" name="Shape 1040">
                    <a:extLst>
                      <a:ext uri="{FF2B5EF4-FFF2-40B4-BE49-F238E27FC236}">
                        <a16:creationId xmlns:a16="http://schemas.microsoft.com/office/drawing/2014/main" id="{00000000-0008-0000-0B00-0000D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46" name="Shape 1041">
                    <a:extLst>
                      <a:ext uri="{FF2B5EF4-FFF2-40B4-BE49-F238E27FC236}">
                        <a16:creationId xmlns:a16="http://schemas.microsoft.com/office/drawing/2014/main" id="{00000000-0008-0000-0B00-0000DE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7" name="Shape 1042">
                    <a:extLst>
                      <a:ext uri="{FF2B5EF4-FFF2-40B4-BE49-F238E27FC236}">
                        <a16:creationId xmlns:a16="http://schemas.microsoft.com/office/drawing/2014/main" id="{00000000-0008-0000-0B00-0000D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8" name="Shape 1043">
                    <a:extLst>
                      <a:ext uri="{FF2B5EF4-FFF2-40B4-BE49-F238E27FC236}">
                        <a16:creationId xmlns:a16="http://schemas.microsoft.com/office/drawing/2014/main" id="{00000000-0008-0000-0B00-0000E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9" name="Shape 1044">
                    <a:extLst>
                      <a:ext uri="{FF2B5EF4-FFF2-40B4-BE49-F238E27FC236}">
                        <a16:creationId xmlns:a16="http://schemas.microsoft.com/office/drawing/2014/main" id="{00000000-0008-0000-0B00-0000E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0" name="Shape 1045">
                    <a:extLst>
                      <a:ext uri="{FF2B5EF4-FFF2-40B4-BE49-F238E27FC236}">
                        <a16:creationId xmlns:a16="http://schemas.microsoft.com/office/drawing/2014/main" id="{00000000-0008-0000-0B00-0000E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1" name="Shape 1046">
                    <a:extLst>
                      <a:ext uri="{FF2B5EF4-FFF2-40B4-BE49-F238E27FC236}">
                        <a16:creationId xmlns:a16="http://schemas.microsoft.com/office/drawing/2014/main" id="{00000000-0008-0000-0B00-0000E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252" name="Shape 2">
          <a:extLst>
            <a:ext uri="{FF2B5EF4-FFF2-40B4-BE49-F238E27FC236}">
              <a16:creationId xmlns:a16="http://schemas.microsoft.com/office/drawing/2014/main" id="{00000000-0008-0000-0B00-0000E4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253" name="Shape 1047">
            <a:extLst>
              <a:ext uri="{FF2B5EF4-FFF2-40B4-BE49-F238E27FC236}">
                <a16:creationId xmlns:a16="http://schemas.microsoft.com/office/drawing/2014/main" id="{00000000-0008-0000-0B00-0000E5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254" name="Shape 6">
              <a:extLst>
                <a:ext uri="{FF2B5EF4-FFF2-40B4-BE49-F238E27FC236}">
                  <a16:creationId xmlns:a16="http://schemas.microsoft.com/office/drawing/2014/main" id="{00000000-0008-0000-0B00-0000E6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" name="Shape 1048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256" name="Shape 1049">
                <a:extLst>
                  <a:ext uri="{FF2B5EF4-FFF2-40B4-BE49-F238E27FC236}">
                    <a16:creationId xmlns:a16="http://schemas.microsoft.com/office/drawing/2014/main" id="{00000000-0008-0000-0B00-0000E8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" name="Shape 1050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258" name="Shape 1051">
                  <a:extLst>
                    <a:ext uri="{FF2B5EF4-FFF2-40B4-BE49-F238E27FC236}">
                      <a16:creationId xmlns:a16="http://schemas.microsoft.com/office/drawing/2014/main" id="{00000000-0008-0000-0B00-0000EA0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59" name="Shape 1052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260" name="Shape 1053">
                    <a:extLst>
                      <a:ext uri="{FF2B5EF4-FFF2-40B4-BE49-F238E27FC236}">
                        <a16:creationId xmlns:a16="http://schemas.microsoft.com/office/drawing/2014/main" id="{00000000-0008-0000-0B00-0000E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61" name="Shape 1054">
                    <a:extLst>
                      <a:ext uri="{FF2B5EF4-FFF2-40B4-BE49-F238E27FC236}">
                        <a16:creationId xmlns:a16="http://schemas.microsoft.com/office/drawing/2014/main" id="{00000000-0008-0000-0B00-0000ED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2" name="Shape 1055">
                    <a:extLst>
                      <a:ext uri="{FF2B5EF4-FFF2-40B4-BE49-F238E27FC236}">
                        <a16:creationId xmlns:a16="http://schemas.microsoft.com/office/drawing/2014/main" id="{00000000-0008-0000-0B00-0000EE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3" name="Shape 1056">
                    <a:extLst>
                      <a:ext uri="{FF2B5EF4-FFF2-40B4-BE49-F238E27FC236}">
                        <a16:creationId xmlns:a16="http://schemas.microsoft.com/office/drawing/2014/main" id="{00000000-0008-0000-0B00-0000EF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4" name="Shape 1057">
                    <a:extLst>
                      <a:ext uri="{FF2B5EF4-FFF2-40B4-BE49-F238E27FC236}">
                        <a16:creationId xmlns:a16="http://schemas.microsoft.com/office/drawing/2014/main" id="{00000000-0008-0000-0B00-0000F0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5" name="Shape 1058">
                    <a:extLst>
                      <a:ext uri="{FF2B5EF4-FFF2-40B4-BE49-F238E27FC236}">
                        <a16:creationId xmlns:a16="http://schemas.microsoft.com/office/drawing/2014/main" id="{00000000-0008-0000-0B00-0000F1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6" name="Shape 1059">
                    <a:extLst>
                      <a:ext uri="{FF2B5EF4-FFF2-40B4-BE49-F238E27FC236}">
                        <a16:creationId xmlns:a16="http://schemas.microsoft.com/office/drawing/2014/main" id="{00000000-0008-0000-0B00-0000F2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7" name="Shape 2">
          <a:extLst>
            <a:ext uri="{FF2B5EF4-FFF2-40B4-BE49-F238E27FC236}">
              <a16:creationId xmlns:a16="http://schemas.microsoft.com/office/drawing/2014/main" id="{00000000-0008-0000-0B00-0000F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8" name="Shape 1060">
            <a:extLst>
              <a:ext uri="{FF2B5EF4-FFF2-40B4-BE49-F238E27FC236}">
                <a16:creationId xmlns:a16="http://schemas.microsoft.com/office/drawing/2014/main" id="{00000000-0008-0000-0B00-0000F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9" name="Shape 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" name="Shape 1061">
              <a:extLst>
                <a:ext uri="{FF2B5EF4-FFF2-40B4-BE49-F238E27FC236}">
                  <a16:creationId xmlns:a16="http://schemas.microsoft.com/office/drawing/2014/main" id="{00000000-0008-0000-0B00-0000F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71" name="Shape 1062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" name="Shape 1063">
                <a:extLst>
                  <a:ext uri="{FF2B5EF4-FFF2-40B4-BE49-F238E27FC236}">
                    <a16:creationId xmlns:a16="http://schemas.microsoft.com/office/drawing/2014/main" id="{00000000-0008-0000-0B00-0000F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73" name="Shape 1064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4" name="Shape 1065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5" name="Shape 1066">
                    <a:extLst>
                      <a:ext uri="{FF2B5EF4-FFF2-40B4-BE49-F238E27FC236}">
                        <a16:creationId xmlns:a16="http://schemas.microsoft.com/office/drawing/2014/main" id="{00000000-0008-0000-0B00-0000F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76" name="Shape 1067">
                    <a:extLst>
                      <a:ext uri="{FF2B5EF4-FFF2-40B4-BE49-F238E27FC236}">
                        <a16:creationId xmlns:a16="http://schemas.microsoft.com/office/drawing/2014/main" id="{00000000-0008-0000-0B00-0000F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7" name="Shape 1068">
                    <a:extLst>
                      <a:ext uri="{FF2B5EF4-FFF2-40B4-BE49-F238E27FC236}">
                        <a16:creationId xmlns:a16="http://schemas.microsoft.com/office/drawing/2014/main" id="{00000000-0008-0000-0B00-0000F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8" name="Shape 1069">
                    <a:extLst>
                      <a:ext uri="{FF2B5EF4-FFF2-40B4-BE49-F238E27FC236}">
                        <a16:creationId xmlns:a16="http://schemas.microsoft.com/office/drawing/2014/main" id="{00000000-0008-0000-0B00-0000F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9" name="Shape 1070">
                    <a:extLst>
                      <a:ext uri="{FF2B5EF4-FFF2-40B4-BE49-F238E27FC236}">
                        <a16:creationId xmlns:a16="http://schemas.microsoft.com/office/drawing/2014/main" id="{00000000-0008-0000-0B00-0000F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0" name="Shape 1071">
                    <a:extLst>
                      <a:ext uri="{FF2B5EF4-FFF2-40B4-BE49-F238E27FC236}">
                        <a16:creationId xmlns:a16="http://schemas.microsoft.com/office/drawing/2014/main" id="{00000000-0008-0000-0B00-00000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1" name="Shape 1072">
                    <a:extLst>
                      <a:ext uri="{FF2B5EF4-FFF2-40B4-BE49-F238E27FC236}">
                        <a16:creationId xmlns:a16="http://schemas.microsoft.com/office/drawing/2014/main" id="{00000000-0008-0000-0B00-00000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82" name="Shape 2">
          <a:extLst>
            <a:ext uri="{FF2B5EF4-FFF2-40B4-BE49-F238E27FC236}">
              <a16:creationId xmlns:a16="http://schemas.microsoft.com/office/drawing/2014/main" id="{00000000-0008-0000-0B00-00000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3" name="Shape 1073">
            <a:extLst>
              <a:ext uri="{FF2B5EF4-FFF2-40B4-BE49-F238E27FC236}">
                <a16:creationId xmlns:a16="http://schemas.microsoft.com/office/drawing/2014/main" id="{00000000-0008-0000-0B00-00000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4" name="Shape 6">
              <a:extLst>
                <a:ext uri="{FF2B5EF4-FFF2-40B4-BE49-F238E27FC236}">
                  <a16:creationId xmlns:a16="http://schemas.microsoft.com/office/drawing/2014/main" id="{00000000-0008-0000-0B00-00000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" name="Shape 1074">
              <a:extLst>
                <a:ext uri="{FF2B5EF4-FFF2-40B4-BE49-F238E27FC236}">
                  <a16:creationId xmlns:a16="http://schemas.microsoft.com/office/drawing/2014/main" id="{00000000-0008-0000-0B00-00000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86" name="Shape 1075">
                <a:extLst>
                  <a:ext uri="{FF2B5EF4-FFF2-40B4-BE49-F238E27FC236}">
                    <a16:creationId xmlns:a16="http://schemas.microsoft.com/office/drawing/2014/main" id="{00000000-0008-0000-0B00-00000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" name="Shape 1076">
                <a:extLst>
                  <a:ext uri="{FF2B5EF4-FFF2-40B4-BE49-F238E27FC236}">
                    <a16:creationId xmlns:a16="http://schemas.microsoft.com/office/drawing/2014/main" id="{00000000-0008-0000-0B00-00000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88" name="Shape 1077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89" name="Shape 1078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90" name="Shape 1079">
                    <a:extLst>
                      <a:ext uri="{FF2B5EF4-FFF2-40B4-BE49-F238E27FC236}">
                        <a16:creationId xmlns:a16="http://schemas.microsoft.com/office/drawing/2014/main" id="{00000000-0008-0000-0B00-00000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91" name="Shape 1080">
                    <a:extLst>
                      <a:ext uri="{FF2B5EF4-FFF2-40B4-BE49-F238E27FC236}">
                        <a16:creationId xmlns:a16="http://schemas.microsoft.com/office/drawing/2014/main" id="{00000000-0008-0000-0B00-00000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2" name="Shape 1081">
                    <a:extLst>
                      <a:ext uri="{FF2B5EF4-FFF2-40B4-BE49-F238E27FC236}">
                        <a16:creationId xmlns:a16="http://schemas.microsoft.com/office/drawing/2014/main" id="{00000000-0008-0000-0B00-00000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3" name="Shape 1082">
                    <a:extLst>
                      <a:ext uri="{FF2B5EF4-FFF2-40B4-BE49-F238E27FC236}">
                        <a16:creationId xmlns:a16="http://schemas.microsoft.com/office/drawing/2014/main" id="{00000000-0008-0000-0B00-00000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4" name="Shape 1083">
                    <a:extLst>
                      <a:ext uri="{FF2B5EF4-FFF2-40B4-BE49-F238E27FC236}">
                        <a16:creationId xmlns:a16="http://schemas.microsoft.com/office/drawing/2014/main" id="{00000000-0008-0000-0B00-00000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5" name="Shape 1084">
                    <a:extLst>
                      <a:ext uri="{FF2B5EF4-FFF2-40B4-BE49-F238E27FC236}">
                        <a16:creationId xmlns:a16="http://schemas.microsoft.com/office/drawing/2014/main" id="{00000000-0008-0000-0B00-00000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6" name="Shape 1085">
                    <a:extLst>
                      <a:ext uri="{FF2B5EF4-FFF2-40B4-BE49-F238E27FC236}">
                        <a16:creationId xmlns:a16="http://schemas.microsoft.com/office/drawing/2014/main" id="{00000000-0008-0000-0B00-00001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7" name="Shape 2">
          <a:extLst>
            <a:ext uri="{FF2B5EF4-FFF2-40B4-BE49-F238E27FC236}">
              <a16:creationId xmlns:a16="http://schemas.microsoft.com/office/drawing/2014/main" id="{00000000-0008-0000-0B00-000011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8" name="Shape 1086">
            <a:extLst>
              <a:ext uri="{FF2B5EF4-FFF2-40B4-BE49-F238E27FC236}">
                <a16:creationId xmlns:a16="http://schemas.microsoft.com/office/drawing/2014/main" id="{00000000-0008-0000-0B00-00001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9" name="Shape 6">
              <a:extLst>
                <a:ext uri="{FF2B5EF4-FFF2-40B4-BE49-F238E27FC236}">
                  <a16:creationId xmlns:a16="http://schemas.microsoft.com/office/drawing/2014/main" id="{00000000-0008-0000-0B00-00001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" name="Shape 1087">
              <a:extLst>
                <a:ext uri="{FF2B5EF4-FFF2-40B4-BE49-F238E27FC236}">
                  <a16:creationId xmlns:a16="http://schemas.microsoft.com/office/drawing/2014/main" id="{00000000-0008-0000-0B00-00001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01" name="Shape 1088">
                <a:extLst>
                  <a:ext uri="{FF2B5EF4-FFF2-40B4-BE49-F238E27FC236}">
                    <a16:creationId xmlns:a16="http://schemas.microsoft.com/office/drawing/2014/main" id="{00000000-0008-0000-0B00-00001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" name="Shape 1089">
                <a:extLst>
                  <a:ext uri="{FF2B5EF4-FFF2-40B4-BE49-F238E27FC236}">
                    <a16:creationId xmlns:a16="http://schemas.microsoft.com/office/drawing/2014/main" id="{00000000-0008-0000-0B00-00001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03" name="Shape 1090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4" name="Shape 1091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05" name="Shape 1092">
                    <a:extLst>
                      <a:ext uri="{FF2B5EF4-FFF2-40B4-BE49-F238E27FC236}">
                        <a16:creationId xmlns:a16="http://schemas.microsoft.com/office/drawing/2014/main" id="{00000000-0008-0000-0B00-000019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06" name="Shape 1093">
                    <a:extLst>
                      <a:ext uri="{FF2B5EF4-FFF2-40B4-BE49-F238E27FC236}">
                        <a16:creationId xmlns:a16="http://schemas.microsoft.com/office/drawing/2014/main" id="{00000000-0008-0000-0B00-00001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7" name="Shape 1094">
                    <a:extLst>
                      <a:ext uri="{FF2B5EF4-FFF2-40B4-BE49-F238E27FC236}">
                        <a16:creationId xmlns:a16="http://schemas.microsoft.com/office/drawing/2014/main" id="{00000000-0008-0000-0B00-00001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8" name="Shape 1095">
                    <a:extLst>
                      <a:ext uri="{FF2B5EF4-FFF2-40B4-BE49-F238E27FC236}">
                        <a16:creationId xmlns:a16="http://schemas.microsoft.com/office/drawing/2014/main" id="{00000000-0008-0000-0B00-00001C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9" name="Shape 1096">
                    <a:extLst>
                      <a:ext uri="{FF2B5EF4-FFF2-40B4-BE49-F238E27FC236}">
                        <a16:creationId xmlns:a16="http://schemas.microsoft.com/office/drawing/2014/main" id="{00000000-0008-0000-0B00-00001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0" name="Shape 1097">
                    <a:extLst>
                      <a:ext uri="{FF2B5EF4-FFF2-40B4-BE49-F238E27FC236}">
                        <a16:creationId xmlns:a16="http://schemas.microsoft.com/office/drawing/2014/main" id="{00000000-0008-0000-0B00-00001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1" name="Shape 1098">
                    <a:extLst>
                      <a:ext uri="{FF2B5EF4-FFF2-40B4-BE49-F238E27FC236}">
                        <a16:creationId xmlns:a16="http://schemas.microsoft.com/office/drawing/2014/main" id="{00000000-0008-0000-0B00-00001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2" name="Shape 2">
          <a:extLst>
            <a:ext uri="{FF2B5EF4-FFF2-40B4-BE49-F238E27FC236}">
              <a16:creationId xmlns:a16="http://schemas.microsoft.com/office/drawing/2014/main" id="{00000000-0008-0000-0B00-00002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3" name="Shape 1099">
            <a:extLst>
              <a:ext uri="{FF2B5EF4-FFF2-40B4-BE49-F238E27FC236}">
                <a16:creationId xmlns:a16="http://schemas.microsoft.com/office/drawing/2014/main" id="{00000000-0008-0000-0B00-00002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14" name="Shape 6">
              <a:extLst>
                <a:ext uri="{FF2B5EF4-FFF2-40B4-BE49-F238E27FC236}">
                  <a16:creationId xmlns:a16="http://schemas.microsoft.com/office/drawing/2014/main" id="{00000000-0008-0000-0B00-00002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" name="Shape 1100">
              <a:extLst>
                <a:ext uri="{FF2B5EF4-FFF2-40B4-BE49-F238E27FC236}">
                  <a16:creationId xmlns:a16="http://schemas.microsoft.com/office/drawing/2014/main" id="{00000000-0008-0000-0B00-00002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16" name="Shape 1101">
                <a:extLst>
                  <a:ext uri="{FF2B5EF4-FFF2-40B4-BE49-F238E27FC236}">
                    <a16:creationId xmlns:a16="http://schemas.microsoft.com/office/drawing/2014/main" id="{00000000-0008-0000-0B00-00002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" name="Shape 1102">
                <a:extLst>
                  <a:ext uri="{FF2B5EF4-FFF2-40B4-BE49-F238E27FC236}">
                    <a16:creationId xmlns:a16="http://schemas.microsoft.com/office/drawing/2014/main" id="{00000000-0008-0000-0B00-00002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18" name="Shape 1103">
                  <a:extLst>
                    <a:ext uri="{FF2B5EF4-FFF2-40B4-BE49-F238E27FC236}">
                      <a16:creationId xmlns:a16="http://schemas.microsoft.com/office/drawing/2014/main" id="{00000000-0008-0000-0B00-000026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19" name="Shape 1104">
                  <a:extLst>
                    <a:ext uri="{FF2B5EF4-FFF2-40B4-BE49-F238E27FC236}">
                      <a16:creationId xmlns:a16="http://schemas.microsoft.com/office/drawing/2014/main" id="{00000000-0008-0000-0B00-000027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20" name="Shape 1105">
                    <a:extLst>
                      <a:ext uri="{FF2B5EF4-FFF2-40B4-BE49-F238E27FC236}">
                        <a16:creationId xmlns:a16="http://schemas.microsoft.com/office/drawing/2014/main" id="{00000000-0008-0000-0B00-000028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21" name="Shape 1106">
                    <a:extLst>
                      <a:ext uri="{FF2B5EF4-FFF2-40B4-BE49-F238E27FC236}">
                        <a16:creationId xmlns:a16="http://schemas.microsoft.com/office/drawing/2014/main" id="{00000000-0008-0000-0B00-00002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2" name="Shape 1107">
                    <a:extLst>
                      <a:ext uri="{FF2B5EF4-FFF2-40B4-BE49-F238E27FC236}">
                        <a16:creationId xmlns:a16="http://schemas.microsoft.com/office/drawing/2014/main" id="{00000000-0008-0000-0B00-00002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3" name="Shape 1108">
                    <a:extLst>
                      <a:ext uri="{FF2B5EF4-FFF2-40B4-BE49-F238E27FC236}">
                        <a16:creationId xmlns:a16="http://schemas.microsoft.com/office/drawing/2014/main" id="{00000000-0008-0000-0B00-00002B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0-00002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5" name="Shape 1110">
                    <a:extLst>
                      <a:ext uri="{FF2B5EF4-FFF2-40B4-BE49-F238E27FC236}">
                        <a16:creationId xmlns:a16="http://schemas.microsoft.com/office/drawing/2014/main" id="{00000000-0008-0000-0B00-00002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6" name="Shape 1111">
                    <a:extLst>
                      <a:ext uri="{FF2B5EF4-FFF2-40B4-BE49-F238E27FC236}">
                        <a16:creationId xmlns:a16="http://schemas.microsoft.com/office/drawing/2014/main" id="{00000000-0008-0000-0B00-00002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27" name="Shape 2">
          <a:extLst>
            <a:ext uri="{FF2B5EF4-FFF2-40B4-BE49-F238E27FC236}">
              <a16:creationId xmlns:a16="http://schemas.microsoft.com/office/drawing/2014/main" id="{00000000-0008-0000-0B00-00002F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28" name="Shape 1112">
            <a:extLst>
              <a:ext uri="{FF2B5EF4-FFF2-40B4-BE49-F238E27FC236}">
                <a16:creationId xmlns:a16="http://schemas.microsoft.com/office/drawing/2014/main" id="{00000000-0008-0000-0B00-00003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9" name="Shape 6">
              <a:extLst>
                <a:ext uri="{FF2B5EF4-FFF2-40B4-BE49-F238E27FC236}">
                  <a16:creationId xmlns:a16="http://schemas.microsoft.com/office/drawing/2014/main" id="{00000000-0008-0000-0B00-00003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" name="Shape 1113">
              <a:extLst>
                <a:ext uri="{FF2B5EF4-FFF2-40B4-BE49-F238E27FC236}">
                  <a16:creationId xmlns:a16="http://schemas.microsoft.com/office/drawing/2014/main" id="{00000000-0008-0000-0B00-00003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31" name="Shape 1114">
                <a:extLst>
                  <a:ext uri="{FF2B5EF4-FFF2-40B4-BE49-F238E27FC236}">
                    <a16:creationId xmlns:a16="http://schemas.microsoft.com/office/drawing/2014/main" id="{00000000-0008-0000-0B00-00003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" name="Shape 1115">
                <a:extLst>
                  <a:ext uri="{FF2B5EF4-FFF2-40B4-BE49-F238E27FC236}">
                    <a16:creationId xmlns:a16="http://schemas.microsoft.com/office/drawing/2014/main" id="{00000000-0008-0000-0B00-00003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33" name="Shape 1116">
                  <a:extLst>
                    <a:ext uri="{FF2B5EF4-FFF2-40B4-BE49-F238E27FC236}">
                      <a16:creationId xmlns:a16="http://schemas.microsoft.com/office/drawing/2014/main" id="{00000000-0008-0000-0B00-000035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4" name="Shape 1117">
                  <a:extLst>
                    <a:ext uri="{FF2B5EF4-FFF2-40B4-BE49-F238E27FC236}">
                      <a16:creationId xmlns:a16="http://schemas.microsoft.com/office/drawing/2014/main" id="{00000000-0008-0000-0B00-000036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35" name="Shape 1118">
                    <a:extLst>
                      <a:ext uri="{FF2B5EF4-FFF2-40B4-BE49-F238E27FC236}">
                        <a16:creationId xmlns:a16="http://schemas.microsoft.com/office/drawing/2014/main" id="{00000000-0008-0000-0B00-000037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36" name="Shape 1119">
                    <a:extLst>
                      <a:ext uri="{FF2B5EF4-FFF2-40B4-BE49-F238E27FC236}">
                        <a16:creationId xmlns:a16="http://schemas.microsoft.com/office/drawing/2014/main" id="{00000000-0008-0000-0B00-00003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7" name="Shape 1120">
                    <a:extLst>
                      <a:ext uri="{FF2B5EF4-FFF2-40B4-BE49-F238E27FC236}">
                        <a16:creationId xmlns:a16="http://schemas.microsoft.com/office/drawing/2014/main" id="{00000000-0008-0000-0B00-00003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8" name="Shape 1121">
                    <a:extLst>
                      <a:ext uri="{FF2B5EF4-FFF2-40B4-BE49-F238E27FC236}">
                        <a16:creationId xmlns:a16="http://schemas.microsoft.com/office/drawing/2014/main" id="{00000000-0008-0000-0B00-00003A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9" name="Shape 1122">
                    <a:extLst>
                      <a:ext uri="{FF2B5EF4-FFF2-40B4-BE49-F238E27FC236}">
                        <a16:creationId xmlns:a16="http://schemas.microsoft.com/office/drawing/2014/main" id="{00000000-0008-0000-0B00-00003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0" name="Shape 1123">
                    <a:extLst>
                      <a:ext uri="{FF2B5EF4-FFF2-40B4-BE49-F238E27FC236}">
                        <a16:creationId xmlns:a16="http://schemas.microsoft.com/office/drawing/2014/main" id="{00000000-0008-0000-0B00-00003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1" name="Shape 1124">
                    <a:extLst>
                      <a:ext uri="{FF2B5EF4-FFF2-40B4-BE49-F238E27FC236}">
                        <a16:creationId xmlns:a16="http://schemas.microsoft.com/office/drawing/2014/main" id="{00000000-0008-0000-0B00-00003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2" name="Shape 2">
          <a:extLst>
            <a:ext uri="{FF2B5EF4-FFF2-40B4-BE49-F238E27FC236}">
              <a16:creationId xmlns:a16="http://schemas.microsoft.com/office/drawing/2014/main" id="{00000000-0008-0000-0B00-00003E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3" name="Shape 1125">
            <a:extLst>
              <a:ext uri="{FF2B5EF4-FFF2-40B4-BE49-F238E27FC236}">
                <a16:creationId xmlns:a16="http://schemas.microsoft.com/office/drawing/2014/main" id="{00000000-0008-0000-0B00-00003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4" name="Shape 6">
              <a:extLst>
                <a:ext uri="{FF2B5EF4-FFF2-40B4-BE49-F238E27FC236}">
                  <a16:creationId xmlns:a16="http://schemas.microsoft.com/office/drawing/2014/main" id="{00000000-0008-0000-0B00-00004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" name="Shape 1126">
              <a:extLst>
                <a:ext uri="{FF2B5EF4-FFF2-40B4-BE49-F238E27FC236}">
                  <a16:creationId xmlns:a16="http://schemas.microsoft.com/office/drawing/2014/main" id="{00000000-0008-0000-0B00-00004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46" name="Shape 1127">
                <a:extLst>
                  <a:ext uri="{FF2B5EF4-FFF2-40B4-BE49-F238E27FC236}">
                    <a16:creationId xmlns:a16="http://schemas.microsoft.com/office/drawing/2014/main" id="{00000000-0008-0000-0B00-00004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" name="Shape 1128">
                <a:extLst>
                  <a:ext uri="{FF2B5EF4-FFF2-40B4-BE49-F238E27FC236}">
                    <a16:creationId xmlns:a16="http://schemas.microsoft.com/office/drawing/2014/main" id="{00000000-0008-0000-0B00-00004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48" name="Shape 1129">
                  <a:extLst>
                    <a:ext uri="{FF2B5EF4-FFF2-40B4-BE49-F238E27FC236}">
                      <a16:creationId xmlns:a16="http://schemas.microsoft.com/office/drawing/2014/main" id="{00000000-0008-0000-0B00-000044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49" name="Shape 1130">
                  <a:extLst>
                    <a:ext uri="{FF2B5EF4-FFF2-40B4-BE49-F238E27FC236}">
                      <a16:creationId xmlns:a16="http://schemas.microsoft.com/office/drawing/2014/main" id="{00000000-0008-0000-0B00-000045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50" name="Shape 1131">
                    <a:extLst>
                      <a:ext uri="{FF2B5EF4-FFF2-40B4-BE49-F238E27FC236}">
                        <a16:creationId xmlns:a16="http://schemas.microsoft.com/office/drawing/2014/main" id="{00000000-0008-0000-0B00-000046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51" name="Shape 1132">
                    <a:extLst>
                      <a:ext uri="{FF2B5EF4-FFF2-40B4-BE49-F238E27FC236}">
                        <a16:creationId xmlns:a16="http://schemas.microsoft.com/office/drawing/2014/main" id="{00000000-0008-0000-0B00-00004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2" name="Shape 1133">
                    <a:extLst>
                      <a:ext uri="{FF2B5EF4-FFF2-40B4-BE49-F238E27FC236}">
                        <a16:creationId xmlns:a16="http://schemas.microsoft.com/office/drawing/2014/main" id="{00000000-0008-0000-0B00-00004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3" name="Shape 1134">
                    <a:extLst>
                      <a:ext uri="{FF2B5EF4-FFF2-40B4-BE49-F238E27FC236}">
                        <a16:creationId xmlns:a16="http://schemas.microsoft.com/office/drawing/2014/main" id="{00000000-0008-0000-0B00-000049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4" name="Shape 1135">
                    <a:extLst>
                      <a:ext uri="{FF2B5EF4-FFF2-40B4-BE49-F238E27FC236}">
                        <a16:creationId xmlns:a16="http://schemas.microsoft.com/office/drawing/2014/main" id="{00000000-0008-0000-0B00-00004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5" name="Shape 1136">
                    <a:extLst>
                      <a:ext uri="{FF2B5EF4-FFF2-40B4-BE49-F238E27FC236}">
                        <a16:creationId xmlns:a16="http://schemas.microsoft.com/office/drawing/2014/main" id="{00000000-0008-0000-0B00-00004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6" name="Shape 1137">
                    <a:extLst>
                      <a:ext uri="{FF2B5EF4-FFF2-40B4-BE49-F238E27FC236}">
                        <a16:creationId xmlns:a16="http://schemas.microsoft.com/office/drawing/2014/main" id="{00000000-0008-0000-0B00-00004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38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39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61" name="Shape 1140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41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63" name="Shape 1142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64" name="Shape 1143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65" name="Shape 1144">
                    <a:extLst>
                      <a:ext uri="{FF2B5EF4-FFF2-40B4-BE49-F238E27FC236}">
                        <a16:creationId xmlns:a16="http://schemas.microsoft.com/office/drawing/2014/main" id="{00000000-0008-0000-0B00-000055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66" name="Shape 1145">
                    <a:extLst>
                      <a:ext uri="{FF2B5EF4-FFF2-40B4-BE49-F238E27FC236}">
                        <a16:creationId xmlns:a16="http://schemas.microsoft.com/office/drawing/2014/main" id="{00000000-0008-0000-0B00-00005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7" name="Shape 1146">
                    <a:extLst>
                      <a:ext uri="{FF2B5EF4-FFF2-40B4-BE49-F238E27FC236}">
                        <a16:creationId xmlns:a16="http://schemas.microsoft.com/office/drawing/2014/main" id="{00000000-0008-0000-0B00-00005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8" name="Shape 1147">
                    <a:extLst>
                      <a:ext uri="{FF2B5EF4-FFF2-40B4-BE49-F238E27FC236}">
                        <a16:creationId xmlns:a16="http://schemas.microsoft.com/office/drawing/2014/main" id="{00000000-0008-0000-0B00-000058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9" name="Shape 1148">
                    <a:extLst>
                      <a:ext uri="{FF2B5EF4-FFF2-40B4-BE49-F238E27FC236}">
                        <a16:creationId xmlns:a16="http://schemas.microsoft.com/office/drawing/2014/main" id="{00000000-0008-0000-0B00-00005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0" name="Shape 1149">
                    <a:extLst>
                      <a:ext uri="{FF2B5EF4-FFF2-40B4-BE49-F238E27FC236}">
                        <a16:creationId xmlns:a16="http://schemas.microsoft.com/office/drawing/2014/main" id="{00000000-0008-0000-0B00-00005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1" name="Shape 1150">
                    <a:extLst>
                      <a:ext uri="{FF2B5EF4-FFF2-40B4-BE49-F238E27FC236}">
                        <a16:creationId xmlns:a16="http://schemas.microsoft.com/office/drawing/2014/main" id="{00000000-0008-0000-0B00-00005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2" name="Shape 2">
          <a:extLst>
            <a:ext uri="{FF2B5EF4-FFF2-40B4-BE49-F238E27FC236}">
              <a16:creationId xmlns:a16="http://schemas.microsoft.com/office/drawing/2014/main" id="{00000000-0008-0000-0B00-00005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3" name="Shape 1151">
            <a:extLst>
              <a:ext uri="{FF2B5EF4-FFF2-40B4-BE49-F238E27FC236}">
                <a16:creationId xmlns:a16="http://schemas.microsoft.com/office/drawing/2014/main" id="{00000000-0008-0000-0B00-00005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4" name="Shape 6">
              <a:extLst>
                <a:ext uri="{FF2B5EF4-FFF2-40B4-BE49-F238E27FC236}">
                  <a16:creationId xmlns:a16="http://schemas.microsoft.com/office/drawing/2014/main" id="{00000000-0008-0000-0B00-00005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" name="Shape 1152">
              <a:extLst>
                <a:ext uri="{FF2B5EF4-FFF2-40B4-BE49-F238E27FC236}">
                  <a16:creationId xmlns:a16="http://schemas.microsoft.com/office/drawing/2014/main" id="{00000000-0008-0000-0B00-00005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76" name="Shape 1153">
                <a:extLst>
                  <a:ext uri="{FF2B5EF4-FFF2-40B4-BE49-F238E27FC236}">
                    <a16:creationId xmlns:a16="http://schemas.microsoft.com/office/drawing/2014/main" id="{00000000-0008-0000-0B00-00006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" name="Shape 1154">
                <a:extLst>
                  <a:ext uri="{FF2B5EF4-FFF2-40B4-BE49-F238E27FC236}">
                    <a16:creationId xmlns:a16="http://schemas.microsoft.com/office/drawing/2014/main" id="{00000000-0008-0000-0B00-00006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78" name="Shape 1155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9" name="Shape 1156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80" name="Shape 1157">
                    <a:extLst>
                      <a:ext uri="{FF2B5EF4-FFF2-40B4-BE49-F238E27FC236}">
                        <a16:creationId xmlns:a16="http://schemas.microsoft.com/office/drawing/2014/main" id="{00000000-0008-0000-0B00-000064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81" name="Shape 1158">
                    <a:extLst>
                      <a:ext uri="{FF2B5EF4-FFF2-40B4-BE49-F238E27FC236}">
                        <a16:creationId xmlns:a16="http://schemas.microsoft.com/office/drawing/2014/main" id="{00000000-0008-0000-0B00-00006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2" name="Shape 1159">
                    <a:extLst>
                      <a:ext uri="{FF2B5EF4-FFF2-40B4-BE49-F238E27FC236}">
                        <a16:creationId xmlns:a16="http://schemas.microsoft.com/office/drawing/2014/main" id="{00000000-0008-0000-0B00-00006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3" name="Shape 1160">
                    <a:extLst>
                      <a:ext uri="{FF2B5EF4-FFF2-40B4-BE49-F238E27FC236}">
                        <a16:creationId xmlns:a16="http://schemas.microsoft.com/office/drawing/2014/main" id="{00000000-0008-0000-0B00-000067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4" name="Shape 1161">
                    <a:extLst>
                      <a:ext uri="{FF2B5EF4-FFF2-40B4-BE49-F238E27FC236}">
                        <a16:creationId xmlns:a16="http://schemas.microsoft.com/office/drawing/2014/main" id="{00000000-0008-0000-0B00-00006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5" name="Shape 1162">
                    <a:extLst>
                      <a:ext uri="{FF2B5EF4-FFF2-40B4-BE49-F238E27FC236}">
                        <a16:creationId xmlns:a16="http://schemas.microsoft.com/office/drawing/2014/main" id="{00000000-0008-0000-0B00-00006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6" name="Shape 1163">
                    <a:extLst>
                      <a:ext uri="{FF2B5EF4-FFF2-40B4-BE49-F238E27FC236}">
                        <a16:creationId xmlns:a16="http://schemas.microsoft.com/office/drawing/2014/main" id="{00000000-0008-0000-0B00-00006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87" name="Shape 2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88" name="Shape 1164">
            <a:extLst>
              <a:ext uri="{FF2B5EF4-FFF2-40B4-BE49-F238E27FC236}">
                <a16:creationId xmlns:a16="http://schemas.microsoft.com/office/drawing/2014/main" id="{00000000-0008-0000-0B00-00006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89" name="Shape 6">
              <a:extLst>
                <a:ext uri="{FF2B5EF4-FFF2-40B4-BE49-F238E27FC236}">
                  <a16:creationId xmlns:a16="http://schemas.microsoft.com/office/drawing/2014/main" id="{00000000-0008-0000-0B00-00006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" name="Shape 1165">
              <a:extLst>
                <a:ext uri="{FF2B5EF4-FFF2-40B4-BE49-F238E27FC236}">
                  <a16:creationId xmlns:a16="http://schemas.microsoft.com/office/drawing/2014/main" id="{00000000-0008-0000-0B00-00006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91" name="Shape 1166">
                <a:extLst>
                  <a:ext uri="{FF2B5EF4-FFF2-40B4-BE49-F238E27FC236}">
                    <a16:creationId xmlns:a16="http://schemas.microsoft.com/office/drawing/2014/main" id="{00000000-0008-0000-0B00-00006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" name="Shape 1167">
                <a:extLst>
                  <a:ext uri="{FF2B5EF4-FFF2-40B4-BE49-F238E27FC236}">
                    <a16:creationId xmlns:a16="http://schemas.microsoft.com/office/drawing/2014/main" id="{00000000-0008-0000-0B00-00007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93" name="Shape 1168">
                  <a:extLst>
                    <a:ext uri="{FF2B5EF4-FFF2-40B4-BE49-F238E27FC236}">
                      <a16:creationId xmlns:a16="http://schemas.microsoft.com/office/drawing/2014/main" id="{00000000-0008-0000-0B00-000071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94" name="Shape 1169">
                  <a:extLst>
                    <a:ext uri="{FF2B5EF4-FFF2-40B4-BE49-F238E27FC236}">
                      <a16:creationId xmlns:a16="http://schemas.microsoft.com/office/drawing/2014/main" id="{00000000-0008-0000-0B00-000072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95" name="Shape 1170">
                    <a:extLst>
                      <a:ext uri="{FF2B5EF4-FFF2-40B4-BE49-F238E27FC236}">
                        <a16:creationId xmlns:a16="http://schemas.microsoft.com/office/drawing/2014/main" id="{00000000-0008-0000-0B00-000073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96" name="Shape 1171">
                    <a:extLst>
                      <a:ext uri="{FF2B5EF4-FFF2-40B4-BE49-F238E27FC236}">
                        <a16:creationId xmlns:a16="http://schemas.microsoft.com/office/drawing/2014/main" id="{00000000-0008-0000-0B00-00007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7" name="Shape 1172">
                    <a:extLst>
                      <a:ext uri="{FF2B5EF4-FFF2-40B4-BE49-F238E27FC236}">
                        <a16:creationId xmlns:a16="http://schemas.microsoft.com/office/drawing/2014/main" id="{00000000-0008-0000-0B00-00007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8" name="Shape 1173">
                    <a:extLst>
                      <a:ext uri="{FF2B5EF4-FFF2-40B4-BE49-F238E27FC236}">
                        <a16:creationId xmlns:a16="http://schemas.microsoft.com/office/drawing/2014/main" id="{00000000-0008-0000-0B00-000076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9" name="Shape 1174">
                    <a:extLst>
                      <a:ext uri="{FF2B5EF4-FFF2-40B4-BE49-F238E27FC236}">
                        <a16:creationId xmlns:a16="http://schemas.microsoft.com/office/drawing/2014/main" id="{00000000-0008-0000-0B00-00007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0" name="Shape 1175">
                    <a:extLst>
                      <a:ext uri="{FF2B5EF4-FFF2-40B4-BE49-F238E27FC236}">
                        <a16:creationId xmlns:a16="http://schemas.microsoft.com/office/drawing/2014/main" id="{00000000-0008-0000-0B00-00007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1" name="Shape 1176">
                    <a:extLst>
                      <a:ext uri="{FF2B5EF4-FFF2-40B4-BE49-F238E27FC236}">
                        <a16:creationId xmlns:a16="http://schemas.microsoft.com/office/drawing/2014/main" id="{00000000-0008-0000-0B00-00007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02" name="Shape 2">
          <a:extLst>
            <a:ext uri="{FF2B5EF4-FFF2-40B4-BE49-F238E27FC236}">
              <a16:creationId xmlns:a16="http://schemas.microsoft.com/office/drawing/2014/main" id="{00000000-0008-0000-0B00-00007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03" name="Shape 1177">
            <a:extLst>
              <a:ext uri="{FF2B5EF4-FFF2-40B4-BE49-F238E27FC236}">
                <a16:creationId xmlns:a16="http://schemas.microsoft.com/office/drawing/2014/main" id="{00000000-0008-0000-0B00-00007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4" name="Shape 6">
              <a:extLst>
                <a:ext uri="{FF2B5EF4-FFF2-40B4-BE49-F238E27FC236}">
                  <a16:creationId xmlns:a16="http://schemas.microsoft.com/office/drawing/2014/main" id="{00000000-0008-0000-0B00-00007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" name="Shape 1178">
              <a:extLst>
                <a:ext uri="{FF2B5EF4-FFF2-40B4-BE49-F238E27FC236}">
                  <a16:creationId xmlns:a16="http://schemas.microsoft.com/office/drawing/2014/main" id="{00000000-0008-0000-0B00-00007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06" name="Shape 1179">
                <a:extLst>
                  <a:ext uri="{FF2B5EF4-FFF2-40B4-BE49-F238E27FC236}">
                    <a16:creationId xmlns:a16="http://schemas.microsoft.com/office/drawing/2014/main" id="{00000000-0008-0000-0B00-00007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" name="Shape 1180">
                <a:extLst>
                  <a:ext uri="{FF2B5EF4-FFF2-40B4-BE49-F238E27FC236}">
                    <a16:creationId xmlns:a16="http://schemas.microsoft.com/office/drawing/2014/main" id="{00000000-0008-0000-0B00-00007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8" name="Shape 1181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9" name="Shape 1182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10" name="Shape 1183">
                    <a:extLst>
                      <a:ext uri="{FF2B5EF4-FFF2-40B4-BE49-F238E27FC236}">
                        <a16:creationId xmlns:a16="http://schemas.microsoft.com/office/drawing/2014/main" id="{00000000-0008-0000-0B00-000082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11" name="Shape 1184">
                    <a:extLst>
                      <a:ext uri="{FF2B5EF4-FFF2-40B4-BE49-F238E27FC236}">
                        <a16:creationId xmlns:a16="http://schemas.microsoft.com/office/drawing/2014/main" id="{00000000-0008-0000-0B00-00008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2" name="Shape 1185">
                    <a:extLst>
                      <a:ext uri="{FF2B5EF4-FFF2-40B4-BE49-F238E27FC236}">
                        <a16:creationId xmlns:a16="http://schemas.microsoft.com/office/drawing/2014/main" id="{00000000-0008-0000-0B00-00008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3" name="Shape 1186">
                    <a:extLst>
                      <a:ext uri="{FF2B5EF4-FFF2-40B4-BE49-F238E27FC236}">
                        <a16:creationId xmlns:a16="http://schemas.microsoft.com/office/drawing/2014/main" id="{00000000-0008-0000-0B00-000085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4" name="Shape 1187">
                    <a:extLst>
                      <a:ext uri="{FF2B5EF4-FFF2-40B4-BE49-F238E27FC236}">
                        <a16:creationId xmlns:a16="http://schemas.microsoft.com/office/drawing/2014/main" id="{00000000-0008-0000-0B00-00008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5" name="Shape 1188">
                    <a:extLst>
                      <a:ext uri="{FF2B5EF4-FFF2-40B4-BE49-F238E27FC236}">
                        <a16:creationId xmlns:a16="http://schemas.microsoft.com/office/drawing/2014/main" id="{00000000-0008-0000-0B00-00008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6" name="Shape 1189">
                    <a:extLst>
                      <a:ext uri="{FF2B5EF4-FFF2-40B4-BE49-F238E27FC236}">
                        <a16:creationId xmlns:a16="http://schemas.microsoft.com/office/drawing/2014/main" id="{00000000-0008-0000-0B00-00008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17" name="Shape 2">
          <a:extLst>
            <a:ext uri="{FF2B5EF4-FFF2-40B4-BE49-F238E27FC236}">
              <a16:creationId xmlns:a16="http://schemas.microsoft.com/office/drawing/2014/main" id="{00000000-0008-0000-0B00-00008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18" name="Shape 1190">
            <a:extLst>
              <a:ext uri="{FF2B5EF4-FFF2-40B4-BE49-F238E27FC236}">
                <a16:creationId xmlns:a16="http://schemas.microsoft.com/office/drawing/2014/main" id="{00000000-0008-0000-0B00-00008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9" name="Shape 6">
              <a:extLst>
                <a:ext uri="{FF2B5EF4-FFF2-40B4-BE49-F238E27FC236}">
                  <a16:creationId xmlns:a16="http://schemas.microsoft.com/office/drawing/2014/main" id="{00000000-0008-0000-0B00-00008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" name="Shape 1191">
              <a:extLst>
                <a:ext uri="{FF2B5EF4-FFF2-40B4-BE49-F238E27FC236}">
                  <a16:creationId xmlns:a16="http://schemas.microsoft.com/office/drawing/2014/main" id="{00000000-0008-0000-0B00-00008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21" name="Shape 1192">
                <a:extLst>
                  <a:ext uri="{FF2B5EF4-FFF2-40B4-BE49-F238E27FC236}">
                    <a16:creationId xmlns:a16="http://schemas.microsoft.com/office/drawing/2014/main" id="{00000000-0008-0000-0B00-00008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" name="Shape 1193">
                <a:extLst>
                  <a:ext uri="{FF2B5EF4-FFF2-40B4-BE49-F238E27FC236}">
                    <a16:creationId xmlns:a16="http://schemas.microsoft.com/office/drawing/2014/main" id="{00000000-0008-0000-0B00-00008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23" name="Shape 1194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24" name="Shape 1195">
                  <a:extLst>
                    <a:ext uri="{FF2B5EF4-FFF2-40B4-BE49-F238E27FC236}">
                      <a16:creationId xmlns:a16="http://schemas.microsoft.com/office/drawing/2014/main" id="{00000000-0008-0000-0B00-000090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25" name="Shape 1196">
                    <a:extLst>
                      <a:ext uri="{FF2B5EF4-FFF2-40B4-BE49-F238E27FC236}">
                        <a16:creationId xmlns:a16="http://schemas.microsoft.com/office/drawing/2014/main" id="{00000000-0008-0000-0B00-000091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26" name="Shape 1197">
                    <a:extLst>
                      <a:ext uri="{FF2B5EF4-FFF2-40B4-BE49-F238E27FC236}">
                        <a16:creationId xmlns:a16="http://schemas.microsoft.com/office/drawing/2014/main" id="{00000000-0008-0000-0B00-00009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7" name="Shape 1198">
                    <a:extLst>
                      <a:ext uri="{FF2B5EF4-FFF2-40B4-BE49-F238E27FC236}">
                        <a16:creationId xmlns:a16="http://schemas.microsoft.com/office/drawing/2014/main" id="{00000000-0008-0000-0B00-00009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8" name="Shape 1199">
                    <a:extLst>
                      <a:ext uri="{FF2B5EF4-FFF2-40B4-BE49-F238E27FC236}">
                        <a16:creationId xmlns:a16="http://schemas.microsoft.com/office/drawing/2014/main" id="{00000000-0008-0000-0B00-000094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9" name="Shape 1200">
                    <a:extLst>
                      <a:ext uri="{FF2B5EF4-FFF2-40B4-BE49-F238E27FC236}">
                        <a16:creationId xmlns:a16="http://schemas.microsoft.com/office/drawing/2014/main" id="{00000000-0008-0000-0B00-00009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0" name="Shape 1201">
                    <a:extLst>
                      <a:ext uri="{FF2B5EF4-FFF2-40B4-BE49-F238E27FC236}">
                        <a16:creationId xmlns:a16="http://schemas.microsoft.com/office/drawing/2014/main" id="{00000000-0008-0000-0B00-00009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1" name="Shape 1202">
                    <a:extLst>
                      <a:ext uri="{FF2B5EF4-FFF2-40B4-BE49-F238E27FC236}">
                        <a16:creationId xmlns:a16="http://schemas.microsoft.com/office/drawing/2014/main" id="{00000000-0008-0000-0B00-00009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32" name="Shape 2">
          <a:extLst>
            <a:ext uri="{FF2B5EF4-FFF2-40B4-BE49-F238E27FC236}">
              <a16:creationId xmlns:a16="http://schemas.microsoft.com/office/drawing/2014/main" id="{00000000-0008-0000-0B00-000098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33" name="Shape 1203">
            <a:extLst>
              <a:ext uri="{FF2B5EF4-FFF2-40B4-BE49-F238E27FC236}">
                <a16:creationId xmlns:a16="http://schemas.microsoft.com/office/drawing/2014/main" id="{00000000-0008-0000-0B00-00009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34" name="Shape 6">
              <a:extLst>
                <a:ext uri="{FF2B5EF4-FFF2-40B4-BE49-F238E27FC236}">
                  <a16:creationId xmlns:a16="http://schemas.microsoft.com/office/drawing/2014/main" id="{00000000-0008-0000-0B00-00009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" name="Shape 1204">
              <a:extLst>
                <a:ext uri="{FF2B5EF4-FFF2-40B4-BE49-F238E27FC236}">
                  <a16:creationId xmlns:a16="http://schemas.microsoft.com/office/drawing/2014/main" id="{00000000-0008-0000-0B00-00009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36" name="Shape 1205">
                <a:extLst>
                  <a:ext uri="{FF2B5EF4-FFF2-40B4-BE49-F238E27FC236}">
                    <a16:creationId xmlns:a16="http://schemas.microsoft.com/office/drawing/2014/main" id="{00000000-0008-0000-0B00-00009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" name="Shape 1206">
                <a:extLst>
                  <a:ext uri="{FF2B5EF4-FFF2-40B4-BE49-F238E27FC236}">
                    <a16:creationId xmlns:a16="http://schemas.microsoft.com/office/drawing/2014/main" id="{00000000-0008-0000-0B00-00009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38" name="Shape 1207">
                  <a:extLst>
                    <a:ext uri="{FF2B5EF4-FFF2-40B4-BE49-F238E27FC236}">
                      <a16:creationId xmlns:a16="http://schemas.microsoft.com/office/drawing/2014/main" id="{00000000-0008-0000-0B00-00009E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9" name="Shape 1208">
                  <a:extLst>
                    <a:ext uri="{FF2B5EF4-FFF2-40B4-BE49-F238E27FC236}">
                      <a16:creationId xmlns:a16="http://schemas.microsoft.com/office/drawing/2014/main" id="{00000000-0008-0000-0B00-00009F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40" name="Shape 1209">
                    <a:extLst>
                      <a:ext uri="{FF2B5EF4-FFF2-40B4-BE49-F238E27FC236}">
                        <a16:creationId xmlns:a16="http://schemas.microsoft.com/office/drawing/2014/main" id="{00000000-0008-0000-0B00-0000A0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41" name="Shape 1210">
                    <a:extLst>
                      <a:ext uri="{FF2B5EF4-FFF2-40B4-BE49-F238E27FC236}">
                        <a16:creationId xmlns:a16="http://schemas.microsoft.com/office/drawing/2014/main" id="{00000000-0008-0000-0B00-0000A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2" name="Shape 1211">
                    <a:extLst>
                      <a:ext uri="{FF2B5EF4-FFF2-40B4-BE49-F238E27FC236}">
                        <a16:creationId xmlns:a16="http://schemas.microsoft.com/office/drawing/2014/main" id="{00000000-0008-0000-0B00-0000A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3" name="Shape 1212">
                    <a:extLst>
                      <a:ext uri="{FF2B5EF4-FFF2-40B4-BE49-F238E27FC236}">
                        <a16:creationId xmlns:a16="http://schemas.microsoft.com/office/drawing/2014/main" id="{00000000-0008-0000-0B00-0000A3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4" name="Shape 1213">
                    <a:extLst>
                      <a:ext uri="{FF2B5EF4-FFF2-40B4-BE49-F238E27FC236}">
                        <a16:creationId xmlns:a16="http://schemas.microsoft.com/office/drawing/2014/main" id="{00000000-0008-0000-0B00-0000A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5" name="Shape 1214">
                    <a:extLst>
                      <a:ext uri="{FF2B5EF4-FFF2-40B4-BE49-F238E27FC236}">
                        <a16:creationId xmlns:a16="http://schemas.microsoft.com/office/drawing/2014/main" id="{00000000-0008-0000-0B00-0000A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6" name="Shape 1215">
                    <a:extLst>
                      <a:ext uri="{FF2B5EF4-FFF2-40B4-BE49-F238E27FC236}">
                        <a16:creationId xmlns:a16="http://schemas.microsoft.com/office/drawing/2014/main" id="{00000000-0008-0000-0B00-0000A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47" name="Shape 2">
          <a:extLst>
            <a:ext uri="{FF2B5EF4-FFF2-40B4-BE49-F238E27FC236}">
              <a16:creationId xmlns:a16="http://schemas.microsoft.com/office/drawing/2014/main" id="{00000000-0008-0000-0B00-0000A7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48" name="Shape 1216">
            <a:extLst>
              <a:ext uri="{FF2B5EF4-FFF2-40B4-BE49-F238E27FC236}">
                <a16:creationId xmlns:a16="http://schemas.microsoft.com/office/drawing/2014/main" id="{00000000-0008-0000-0B00-0000A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49" name="Shape 6">
              <a:extLst>
                <a:ext uri="{FF2B5EF4-FFF2-40B4-BE49-F238E27FC236}">
                  <a16:creationId xmlns:a16="http://schemas.microsoft.com/office/drawing/2014/main" id="{00000000-0008-0000-0B00-0000A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" name="Shape 1217">
              <a:extLst>
                <a:ext uri="{FF2B5EF4-FFF2-40B4-BE49-F238E27FC236}">
                  <a16:creationId xmlns:a16="http://schemas.microsoft.com/office/drawing/2014/main" id="{00000000-0008-0000-0B00-0000A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51" name="Shape 1218">
                <a:extLst>
                  <a:ext uri="{FF2B5EF4-FFF2-40B4-BE49-F238E27FC236}">
                    <a16:creationId xmlns:a16="http://schemas.microsoft.com/office/drawing/2014/main" id="{00000000-0008-0000-0B00-0000A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" name="Shape 1219">
                <a:extLst>
                  <a:ext uri="{FF2B5EF4-FFF2-40B4-BE49-F238E27FC236}">
                    <a16:creationId xmlns:a16="http://schemas.microsoft.com/office/drawing/2014/main" id="{00000000-0008-0000-0B00-0000A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53" name="Shape 1220">
                  <a:extLst>
                    <a:ext uri="{FF2B5EF4-FFF2-40B4-BE49-F238E27FC236}">
                      <a16:creationId xmlns:a16="http://schemas.microsoft.com/office/drawing/2014/main" id="{00000000-0008-0000-0B00-0000AD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54" name="Shape 1221">
                  <a:extLst>
                    <a:ext uri="{FF2B5EF4-FFF2-40B4-BE49-F238E27FC236}">
                      <a16:creationId xmlns:a16="http://schemas.microsoft.com/office/drawing/2014/main" id="{00000000-0008-0000-0B00-0000AE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55" name="Shape 1222">
                    <a:extLst>
                      <a:ext uri="{FF2B5EF4-FFF2-40B4-BE49-F238E27FC236}">
                        <a16:creationId xmlns:a16="http://schemas.microsoft.com/office/drawing/2014/main" id="{00000000-0008-0000-0B00-0000AF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56" name="Shape 1223">
                    <a:extLst>
                      <a:ext uri="{FF2B5EF4-FFF2-40B4-BE49-F238E27FC236}">
                        <a16:creationId xmlns:a16="http://schemas.microsoft.com/office/drawing/2014/main" id="{00000000-0008-0000-0B00-0000B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7" name="Shape 1224">
                    <a:extLst>
                      <a:ext uri="{FF2B5EF4-FFF2-40B4-BE49-F238E27FC236}">
                        <a16:creationId xmlns:a16="http://schemas.microsoft.com/office/drawing/2014/main" id="{00000000-0008-0000-0B00-0000B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8" name="Shape 1225">
                    <a:extLst>
                      <a:ext uri="{FF2B5EF4-FFF2-40B4-BE49-F238E27FC236}">
                        <a16:creationId xmlns:a16="http://schemas.microsoft.com/office/drawing/2014/main" id="{00000000-0008-0000-0B00-0000B2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9" name="Shape 1226">
                    <a:extLst>
                      <a:ext uri="{FF2B5EF4-FFF2-40B4-BE49-F238E27FC236}">
                        <a16:creationId xmlns:a16="http://schemas.microsoft.com/office/drawing/2014/main" id="{00000000-0008-0000-0B00-0000B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0" name="Shape 1227">
                    <a:extLst>
                      <a:ext uri="{FF2B5EF4-FFF2-40B4-BE49-F238E27FC236}">
                        <a16:creationId xmlns:a16="http://schemas.microsoft.com/office/drawing/2014/main" id="{00000000-0008-0000-0B00-0000B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1" name="Shape 1228">
                    <a:extLst>
                      <a:ext uri="{FF2B5EF4-FFF2-40B4-BE49-F238E27FC236}">
                        <a16:creationId xmlns:a16="http://schemas.microsoft.com/office/drawing/2014/main" id="{00000000-0008-0000-0B00-0000B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62" name="Shape 2">
          <a:extLst>
            <a:ext uri="{FF2B5EF4-FFF2-40B4-BE49-F238E27FC236}">
              <a16:creationId xmlns:a16="http://schemas.microsoft.com/office/drawing/2014/main" id="{00000000-0008-0000-0B00-0000B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63" name="Shape 1229">
            <a:extLst>
              <a:ext uri="{FF2B5EF4-FFF2-40B4-BE49-F238E27FC236}">
                <a16:creationId xmlns:a16="http://schemas.microsoft.com/office/drawing/2014/main" id="{00000000-0008-0000-0B00-0000B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4" name="Shape 6">
              <a:extLst>
                <a:ext uri="{FF2B5EF4-FFF2-40B4-BE49-F238E27FC236}">
                  <a16:creationId xmlns:a16="http://schemas.microsoft.com/office/drawing/2014/main" id="{00000000-0008-0000-0B00-0000B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" name="Shape 1230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66" name="Shape 1231">
                <a:extLst>
                  <a:ext uri="{FF2B5EF4-FFF2-40B4-BE49-F238E27FC236}">
                    <a16:creationId xmlns:a16="http://schemas.microsoft.com/office/drawing/2014/main" id="{00000000-0008-0000-0B00-0000B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" name="Shape 123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68" name="Shape 1233">
                  <a:extLst>
                    <a:ext uri="{FF2B5EF4-FFF2-40B4-BE49-F238E27FC236}">
                      <a16:creationId xmlns:a16="http://schemas.microsoft.com/office/drawing/2014/main" id="{00000000-0008-0000-0B00-0000BC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9" name="Shape 123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70" name="Shape 1235">
                    <a:extLst>
                      <a:ext uri="{FF2B5EF4-FFF2-40B4-BE49-F238E27FC236}">
                        <a16:creationId xmlns:a16="http://schemas.microsoft.com/office/drawing/2014/main" id="{00000000-0008-0000-0B00-0000BE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71" name="Shape 1236">
                    <a:extLst>
                      <a:ext uri="{FF2B5EF4-FFF2-40B4-BE49-F238E27FC236}">
                        <a16:creationId xmlns:a16="http://schemas.microsoft.com/office/drawing/2014/main" id="{00000000-0008-0000-0B00-0000B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2" name="Shape 1237">
                    <a:extLst>
                      <a:ext uri="{FF2B5EF4-FFF2-40B4-BE49-F238E27FC236}">
                        <a16:creationId xmlns:a16="http://schemas.microsoft.com/office/drawing/2014/main" id="{00000000-0008-0000-0B00-0000C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3" name="Shape 1238">
                    <a:extLst>
                      <a:ext uri="{FF2B5EF4-FFF2-40B4-BE49-F238E27FC236}">
                        <a16:creationId xmlns:a16="http://schemas.microsoft.com/office/drawing/2014/main" id="{00000000-0008-0000-0B00-0000C1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4" name="Shape 1239">
                    <a:extLst>
                      <a:ext uri="{FF2B5EF4-FFF2-40B4-BE49-F238E27FC236}">
                        <a16:creationId xmlns:a16="http://schemas.microsoft.com/office/drawing/2014/main" id="{00000000-0008-0000-0B00-0000C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5" name="Shape 1240">
                    <a:extLst>
                      <a:ext uri="{FF2B5EF4-FFF2-40B4-BE49-F238E27FC236}">
                        <a16:creationId xmlns:a16="http://schemas.microsoft.com/office/drawing/2014/main" id="{00000000-0008-0000-0B00-0000C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6" name="Shape 1241">
                    <a:extLst>
                      <a:ext uri="{FF2B5EF4-FFF2-40B4-BE49-F238E27FC236}">
                        <a16:creationId xmlns:a16="http://schemas.microsoft.com/office/drawing/2014/main" id="{00000000-0008-0000-0B00-0000C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77" name="Shape 2">
          <a:extLst>
            <a:ext uri="{FF2B5EF4-FFF2-40B4-BE49-F238E27FC236}">
              <a16:creationId xmlns:a16="http://schemas.microsoft.com/office/drawing/2014/main" id="{00000000-0008-0000-0B00-0000C5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78" name="Shape 1242">
            <a:extLst>
              <a:ext uri="{FF2B5EF4-FFF2-40B4-BE49-F238E27FC236}">
                <a16:creationId xmlns:a16="http://schemas.microsoft.com/office/drawing/2014/main" id="{00000000-0008-0000-0B00-0000C6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9" name="Shape 6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" name="Shape 1243">
              <a:extLst>
                <a:ext uri="{FF2B5EF4-FFF2-40B4-BE49-F238E27FC236}">
                  <a16:creationId xmlns:a16="http://schemas.microsoft.com/office/drawing/2014/main" id="{00000000-0008-0000-0B00-0000C8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81" name="Shape 124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" name="Shape 1245">
                <a:extLst>
                  <a:ext uri="{FF2B5EF4-FFF2-40B4-BE49-F238E27FC236}">
                    <a16:creationId xmlns:a16="http://schemas.microsoft.com/office/drawing/2014/main" id="{00000000-0008-0000-0B00-0000CA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83" name="Shape 124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84" name="Shape 124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85" name="Shape 1248">
                    <a:extLst>
                      <a:ext uri="{FF2B5EF4-FFF2-40B4-BE49-F238E27FC236}">
                        <a16:creationId xmlns:a16="http://schemas.microsoft.com/office/drawing/2014/main" id="{00000000-0008-0000-0B00-0000CD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86" name="Shape 1249">
                    <a:extLst>
                      <a:ext uri="{FF2B5EF4-FFF2-40B4-BE49-F238E27FC236}">
                        <a16:creationId xmlns:a16="http://schemas.microsoft.com/office/drawing/2014/main" id="{00000000-0008-0000-0B00-0000C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7" name="Shape 1250">
                    <a:extLst>
                      <a:ext uri="{FF2B5EF4-FFF2-40B4-BE49-F238E27FC236}">
                        <a16:creationId xmlns:a16="http://schemas.microsoft.com/office/drawing/2014/main" id="{00000000-0008-0000-0B00-0000C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8" name="Shape 1251">
                    <a:extLst>
                      <a:ext uri="{FF2B5EF4-FFF2-40B4-BE49-F238E27FC236}">
                        <a16:creationId xmlns:a16="http://schemas.microsoft.com/office/drawing/2014/main" id="{00000000-0008-0000-0B00-0000D0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9" name="Shape 1252">
                    <a:extLst>
                      <a:ext uri="{FF2B5EF4-FFF2-40B4-BE49-F238E27FC236}">
                        <a16:creationId xmlns:a16="http://schemas.microsoft.com/office/drawing/2014/main" id="{00000000-0008-0000-0B00-0000D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0" name="Shape 1253">
                    <a:extLst>
                      <a:ext uri="{FF2B5EF4-FFF2-40B4-BE49-F238E27FC236}">
                        <a16:creationId xmlns:a16="http://schemas.microsoft.com/office/drawing/2014/main" id="{00000000-0008-0000-0B00-0000D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1" name="Shape 1254">
                    <a:extLst>
                      <a:ext uri="{FF2B5EF4-FFF2-40B4-BE49-F238E27FC236}">
                        <a16:creationId xmlns:a16="http://schemas.microsoft.com/office/drawing/2014/main" id="{00000000-0008-0000-0B00-0000D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92" name="Shape 2">
          <a:extLst>
            <a:ext uri="{FF2B5EF4-FFF2-40B4-BE49-F238E27FC236}">
              <a16:creationId xmlns:a16="http://schemas.microsoft.com/office/drawing/2014/main" id="{00000000-0008-0000-0B00-0000D4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93" name="Shape 1255">
            <a:extLst>
              <a:ext uri="{FF2B5EF4-FFF2-40B4-BE49-F238E27FC236}">
                <a16:creationId xmlns:a16="http://schemas.microsoft.com/office/drawing/2014/main" id="{00000000-0008-0000-0B00-0000D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4" name="Shape 6">
              <a:extLst>
                <a:ext uri="{FF2B5EF4-FFF2-40B4-BE49-F238E27FC236}">
                  <a16:creationId xmlns:a16="http://schemas.microsoft.com/office/drawing/2014/main" id="{00000000-0008-0000-0B00-0000D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" name="Shape 1256">
              <a:extLst>
                <a:ext uri="{FF2B5EF4-FFF2-40B4-BE49-F238E27FC236}">
                  <a16:creationId xmlns:a16="http://schemas.microsoft.com/office/drawing/2014/main" id="{00000000-0008-0000-0B00-0000D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96" name="Shape 1257">
                <a:extLst>
                  <a:ext uri="{FF2B5EF4-FFF2-40B4-BE49-F238E27FC236}">
                    <a16:creationId xmlns:a16="http://schemas.microsoft.com/office/drawing/2014/main" id="{00000000-0008-0000-0B00-0000D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" name="Shape 1258">
                <a:extLst>
                  <a:ext uri="{FF2B5EF4-FFF2-40B4-BE49-F238E27FC236}">
                    <a16:creationId xmlns:a16="http://schemas.microsoft.com/office/drawing/2014/main" id="{00000000-0008-0000-0B00-0000D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98" name="Shape 125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9" name="Shape 126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00" name="Shape 1261">
                    <a:extLst>
                      <a:ext uri="{FF2B5EF4-FFF2-40B4-BE49-F238E27FC236}">
                        <a16:creationId xmlns:a16="http://schemas.microsoft.com/office/drawing/2014/main" id="{00000000-0008-0000-0B00-0000DC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01" name="Shape 1262">
                    <a:extLst>
                      <a:ext uri="{FF2B5EF4-FFF2-40B4-BE49-F238E27FC236}">
                        <a16:creationId xmlns:a16="http://schemas.microsoft.com/office/drawing/2014/main" id="{00000000-0008-0000-0B00-0000D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2" name="Shape 1263">
                    <a:extLst>
                      <a:ext uri="{FF2B5EF4-FFF2-40B4-BE49-F238E27FC236}">
                        <a16:creationId xmlns:a16="http://schemas.microsoft.com/office/drawing/2014/main" id="{00000000-0008-0000-0B00-0000D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3" name="Shape 1264">
                    <a:extLst>
                      <a:ext uri="{FF2B5EF4-FFF2-40B4-BE49-F238E27FC236}">
                        <a16:creationId xmlns:a16="http://schemas.microsoft.com/office/drawing/2014/main" id="{00000000-0008-0000-0B00-0000DF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4" name="Shape 1265">
                    <a:extLst>
                      <a:ext uri="{FF2B5EF4-FFF2-40B4-BE49-F238E27FC236}">
                        <a16:creationId xmlns:a16="http://schemas.microsoft.com/office/drawing/2014/main" id="{00000000-0008-0000-0B00-0000E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5" name="Shape 1266">
                    <a:extLst>
                      <a:ext uri="{FF2B5EF4-FFF2-40B4-BE49-F238E27FC236}">
                        <a16:creationId xmlns:a16="http://schemas.microsoft.com/office/drawing/2014/main" id="{00000000-0008-0000-0B00-0000E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6" name="Shape 1267">
                    <a:extLst>
                      <a:ext uri="{FF2B5EF4-FFF2-40B4-BE49-F238E27FC236}">
                        <a16:creationId xmlns:a16="http://schemas.microsoft.com/office/drawing/2014/main" id="{00000000-0008-0000-0B00-0000E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07" name="Shape 2">
          <a:extLst>
            <a:ext uri="{FF2B5EF4-FFF2-40B4-BE49-F238E27FC236}">
              <a16:creationId xmlns:a16="http://schemas.microsoft.com/office/drawing/2014/main" id="{00000000-0008-0000-0B00-0000E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08" name="Shape 1268">
            <a:extLst>
              <a:ext uri="{FF2B5EF4-FFF2-40B4-BE49-F238E27FC236}">
                <a16:creationId xmlns:a16="http://schemas.microsoft.com/office/drawing/2014/main" id="{00000000-0008-0000-0B00-0000E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9" name="Shape 6">
              <a:extLst>
                <a:ext uri="{FF2B5EF4-FFF2-40B4-BE49-F238E27FC236}">
                  <a16:creationId xmlns:a16="http://schemas.microsoft.com/office/drawing/2014/main" id="{00000000-0008-0000-0B00-0000E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" name="Shape 1269">
              <a:extLst>
                <a:ext uri="{FF2B5EF4-FFF2-40B4-BE49-F238E27FC236}">
                  <a16:creationId xmlns:a16="http://schemas.microsoft.com/office/drawing/2014/main" id="{00000000-0008-0000-0B00-0000E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11" name="Shape 1270">
                <a:extLst>
                  <a:ext uri="{FF2B5EF4-FFF2-40B4-BE49-F238E27FC236}">
                    <a16:creationId xmlns:a16="http://schemas.microsoft.com/office/drawing/2014/main" id="{00000000-0008-0000-0B00-0000E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" name="Shape 1271">
                <a:extLst>
                  <a:ext uri="{FF2B5EF4-FFF2-40B4-BE49-F238E27FC236}">
                    <a16:creationId xmlns:a16="http://schemas.microsoft.com/office/drawing/2014/main" id="{00000000-0008-0000-0B00-0000E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13" name="Shape 127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14" name="Shape 127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15" name="Shape 1274">
                    <a:extLst>
                      <a:ext uri="{FF2B5EF4-FFF2-40B4-BE49-F238E27FC236}">
                        <a16:creationId xmlns:a16="http://schemas.microsoft.com/office/drawing/2014/main" id="{00000000-0008-0000-0B00-0000EB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16" name="Shape 1275">
                    <a:extLst>
                      <a:ext uri="{FF2B5EF4-FFF2-40B4-BE49-F238E27FC236}">
                        <a16:creationId xmlns:a16="http://schemas.microsoft.com/office/drawing/2014/main" id="{00000000-0008-0000-0B00-0000E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7" name="Shape 1276">
                    <a:extLst>
                      <a:ext uri="{FF2B5EF4-FFF2-40B4-BE49-F238E27FC236}">
                        <a16:creationId xmlns:a16="http://schemas.microsoft.com/office/drawing/2014/main" id="{00000000-0008-0000-0B00-0000E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8" name="Shape 1277">
                    <a:extLst>
                      <a:ext uri="{FF2B5EF4-FFF2-40B4-BE49-F238E27FC236}">
                        <a16:creationId xmlns:a16="http://schemas.microsoft.com/office/drawing/2014/main" id="{00000000-0008-0000-0B00-0000EE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9" name="Shape 1278">
                    <a:extLst>
                      <a:ext uri="{FF2B5EF4-FFF2-40B4-BE49-F238E27FC236}">
                        <a16:creationId xmlns:a16="http://schemas.microsoft.com/office/drawing/2014/main" id="{00000000-0008-0000-0B00-0000E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0" name="Shape 1279">
                    <a:extLst>
                      <a:ext uri="{FF2B5EF4-FFF2-40B4-BE49-F238E27FC236}">
                        <a16:creationId xmlns:a16="http://schemas.microsoft.com/office/drawing/2014/main" id="{00000000-0008-0000-0B00-0000F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1" name="Shape 1280">
                    <a:extLst>
                      <a:ext uri="{FF2B5EF4-FFF2-40B4-BE49-F238E27FC236}">
                        <a16:creationId xmlns:a16="http://schemas.microsoft.com/office/drawing/2014/main" id="{00000000-0008-0000-0B00-0000F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22" name="Shape 2">
          <a:extLst>
            <a:ext uri="{FF2B5EF4-FFF2-40B4-BE49-F238E27FC236}">
              <a16:creationId xmlns:a16="http://schemas.microsoft.com/office/drawing/2014/main" id="{00000000-0008-0000-0B00-0000F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23" name="Shape 1281">
            <a:extLst>
              <a:ext uri="{FF2B5EF4-FFF2-40B4-BE49-F238E27FC236}">
                <a16:creationId xmlns:a16="http://schemas.microsoft.com/office/drawing/2014/main" id="{00000000-0008-0000-0B00-0000F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24" name="Shape 6">
              <a:extLst>
                <a:ext uri="{FF2B5EF4-FFF2-40B4-BE49-F238E27FC236}">
                  <a16:creationId xmlns:a16="http://schemas.microsoft.com/office/drawing/2014/main" id="{00000000-0008-0000-0B00-0000F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" name="Shape 1282">
              <a:extLst>
                <a:ext uri="{FF2B5EF4-FFF2-40B4-BE49-F238E27FC236}">
                  <a16:creationId xmlns:a16="http://schemas.microsoft.com/office/drawing/2014/main" id="{00000000-0008-0000-0B00-0000F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26" name="Shape 1283">
                <a:extLst>
                  <a:ext uri="{FF2B5EF4-FFF2-40B4-BE49-F238E27FC236}">
                    <a16:creationId xmlns:a16="http://schemas.microsoft.com/office/drawing/2014/main" id="{00000000-0008-0000-0B00-0000F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7" name="Shape 1284">
                <a:extLst>
                  <a:ext uri="{FF2B5EF4-FFF2-40B4-BE49-F238E27FC236}">
                    <a16:creationId xmlns:a16="http://schemas.microsoft.com/office/drawing/2014/main" id="{00000000-0008-0000-0B00-0000F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28" name="Shape 1285">
                  <a:extLst>
                    <a:ext uri="{FF2B5EF4-FFF2-40B4-BE49-F238E27FC236}">
                      <a16:creationId xmlns:a16="http://schemas.microsoft.com/office/drawing/2014/main" id="{00000000-0008-0000-0B00-0000F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9" name="Shape 1286">
                  <a:extLst>
                    <a:ext uri="{FF2B5EF4-FFF2-40B4-BE49-F238E27FC236}">
                      <a16:creationId xmlns:a16="http://schemas.microsoft.com/office/drawing/2014/main" id="{00000000-0008-0000-0B00-0000F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30" name="Shape 1287">
                    <a:extLst>
                      <a:ext uri="{FF2B5EF4-FFF2-40B4-BE49-F238E27FC236}">
                        <a16:creationId xmlns:a16="http://schemas.microsoft.com/office/drawing/2014/main" id="{00000000-0008-0000-0B00-0000F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31" name="Shape 1288">
                    <a:extLst>
                      <a:ext uri="{FF2B5EF4-FFF2-40B4-BE49-F238E27FC236}">
                        <a16:creationId xmlns:a16="http://schemas.microsoft.com/office/drawing/2014/main" id="{00000000-0008-0000-0B00-0000F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2" name="Shape 1289">
                    <a:extLst>
                      <a:ext uri="{FF2B5EF4-FFF2-40B4-BE49-F238E27FC236}">
                        <a16:creationId xmlns:a16="http://schemas.microsoft.com/office/drawing/2014/main" id="{00000000-0008-0000-0B00-0000F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3" name="Shape 1290">
                    <a:extLst>
                      <a:ext uri="{FF2B5EF4-FFF2-40B4-BE49-F238E27FC236}">
                        <a16:creationId xmlns:a16="http://schemas.microsoft.com/office/drawing/2014/main" id="{00000000-0008-0000-0B00-0000F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4" name="Shape 1291">
                    <a:extLst>
                      <a:ext uri="{FF2B5EF4-FFF2-40B4-BE49-F238E27FC236}">
                        <a16:creationId xmlns:a16="http://schemas.microsoft.com/office/drawing/2014/main" id="{00000000-0008-0000-0B00-0000F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5" name="Shape 1292">
                    <a:extLst>
                      <a:ext uri="{FF2B5EF4-FFF2-40B4-BE49-F238E27FC236}">
                        <a16:creationId xmlns:a16="http://schemas.microsoft.com/office/drawing/2014/main" id="{00000000-0008-0000-0B00-0000F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6" name="Shape 1293">
                    <a:extLst>
                      <a:ext uri="{FF2B5EF4-FFF2-40B4-BE49-F238E27FC236}">
                        <a16:creationId xmlns:a16="http://schemas.microsoft.com/office/drawing/2014/main" id="{00000000-0008-0000-0B00-00000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37" name="Shape 2">
          <a:extLst>
            <a:ext uri="{FF2B5EF4-FFF2-40B4-BE49-F238E27FC236}">
              <a16:creationId xmlns:a16="http://schemas.microsoft.com/office/drawing/2014/main" id="{00000000-0008-0000-0B00-000001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38" name="Shape 1294">
            <a:extLst>
              <a:ext uri="{FF2B5EF4-FFF2-40B4-BE49-F238E27FC236}">
                <a16:creationId xmlns:a16="http://schemas.microsoft.com/office/drawing/2014/main" id="{00000000-0008-0000-0B00-00000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9" name="Shape 6">
              <a:extLst>
                <a:ext uri="{FF2B5EF4-FFF2-40B4-BE49-F238E27FC236}">
                  <a16:creationId xmlns:a16="http://schemas.microsoft.com/office/drawing/2014/main" id="{00000000-0008-0000-0B00-00000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0" name="Shape 1295">
              <a:extLst>
                <a:ext uri="{FF2B5EF4-FFF2-40B4-BE49-F238E27FC236}">
                  <a16:creationId xmlns:a16="http://schemas.microsoft.com/office/drawing/2014/main" id="{00000000-0008-0000-0B00-00000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41" name="Shape 1296">
                <a:extLst>
                  <a:ext uri="{FF2B5EF4-FFF2-40B4-BE49-F238E27FC236}">
                    <a16:creationId xmlns:a16="http://schemas.microsoft.com/office/drawing/2014/main" id="{00000000-0008-0000-0B00-00000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2" name="Shape 1297">
                <a:extLst>
                  <a:ext uri="{FF2B5EF4-FFF2-40B4-BE49-F238E27FC236}">
                    <a16:creationId xmlns:a16="http://schemas.microsoft.com/office/drawing/2014/main" id="{00000000-0008-0000-0B00-00000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43" name="Shape 1298">
                  <a:extLst>
                    <a:ext uri="{FF2B5EF4-FFF2-40B4-BE49-F238E27FC236}">
                      <a16:creationId xmlns:a16="http://schemas.microsoft.com/office/drawing/2014/main" id="{00000000-0008-0000-0B00-00000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44" name="Shape 1299">
                  <a:extLst>
                    <a:ext uri="{FF2B5EF4-FFF2-40B4-BE49-F238E27FC236}">
                      <a16:creationId xmlns:a16="http://schemas.microsoft.com/office/drawing/2014/main" id="{00000000-0008-0000-0B00-00000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45" name="Shape 1300">
                    <a:extLst>
                      <a:ext uri="{FF2B5EF4-FFF2-40B4-BE49-F238E27FC236}">
                        <a16:creationId xmlns:a16="http://schemas.microsoft.com/office/drawing/2014/main" id="{00000000-0008-0000-0B00-00000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46" name="Shape 1301">
                    <a:extLst>
                      <a:ext uri="{FF2B5EF4-FFF2-40B4-BE49-F238E27FC236}">
                        <a16:creationId xmlns:a16="http://schemas.microsoft.com/office/drawing/2014/main" id="{00000000-0008-0000-0B00-00000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7" name="Shape 1302">
                    <a:extLst>
                      <a:ext uri="{FF2B5EF4-FFF2-40B4-BE49-F238E27FC236}">
                        <a16:creationId xmlns:a16="http://schemas.microsoft.com/office/drawing/2014/main" id="{00000000-0008-0000-0B00-00000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8" name="Shape 1303">
                    <a:extLst>
                      <a:ext uri="{FF2B5EF4-FFF2-40B4-BE49-F238E27FC236}">
                        <a16:creationId xmlns:a16="http://schemas.microsoft.com/office/drawing/2014/main" id="{00000000-0008-0000-0B00-00000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9" name="Shape 1304">
                    <a:extLst>
                      <a:ext uri="{FF2B5EF4-FFF2-40B4-BE49-F238E27FC236}">
                        <a16:creationId xmlns:a16="http://schemas.microsoft.com/office/drawing/2014/main" id="{00000000-0008-0000-0B00-00000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0" name="Shape 1305">
                    <a:extLst>
                      <a:ext uri="{FF2B5EF4-FFF2-40B4-BE49-F238E27FC236}">
                        <a16:creationId xmlns:a16="http://schemas.microsoft.com/office/drawing/2014/main" id="{00000000-0008-0000-0B00-00000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1" name="Shape 1306">
                    <a:extLst>
                      <a:ext uri="{FF2B5EF4-FFF2-40B4-BE49-F238E27FC236}">
                        <a16:creationId xmlns:a16="http://schemas.microsoft.com/office/drawing/2014/main" id="{00000000-0008-0000-0B00-00000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52" name="Shape 2">
          <a:extLst>
            <a:ext uri="{FF2B5EF4-FFF2-40B4-BE49-F238E27FC236}">
              <a16:creationId xmlns:a16="http://schemas.microsoft.com/office/drawing/2014/main" id="{00000000-0008-0000-0B00-000010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53" name="Shape 1307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4" name="Shape 6">
              <a:extLst>
                <a:ext uri="{FF2B5EF4-FFF2-40B4-BE49-F238E27FC236}">
                  <a16:creationId xmlns:a16="http://schemas.microsoft.com/office/drawing/2014/main" id="{00000000-0008-0000-0B00-00001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5" name="Shape 1308">
              <a:extLst>
                <a:ext uri="{FF2B5EF4-FFF2-40B4-BE49-F238E27FC236}">
                  <a16:creationId xmlns:a16="http://schemas.microsoft.com/office/drawing/2014/main" id="{00000000-0008-0000-0B00-00001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56" name="Shape 1309">
                <a:extLst>
                  <a:ext uri="{FF2B5EF4-FFF2-40B4-BE49-F238E27FC236}">
                    <a16:creationId xmlns:a16="http://schemas.microsoft.com/office/drawing/2014/main" id="{00000000-0008-0000-0B00-00001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7" name="Shape 1310">
                <a:extLst>
                  <a:ext uri="{FF2B5EF4-FFF2-40B4-BE49-F238E27FC236}">
                    <a16:creationId xmlns:a16="http://schemas.microsoft.com/office/drawing/2014/main" id="{00000000-0008-0000-0B00-00001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8" name="Shape 1311">
                  <a:extLst>
                    <a:ext uri="{FF2B5EF4-FFF2-40B4-BE49-F238E27FC236}">
                      <a16:creationId xmlns:a16="http://schemas.microsoft.com/office/drawing/2014/main" id="{00000000-0008-0000-0B00-000016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9" name="Shape 1312">
                  <a:extLst>
                    <a:ext uri="{FF2B5EF4-FFF2-40B4-BE49-F238E27FC236}">
                      <a16:creationId xmlns:a16="http://schemas.microsoft.com/office/drawing/2014/main" id="{00000000-0008-0000-0B00-000017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60" name="Shape 1313">
                    <a:extLst>
                      <a:ext uri="{FF2B5EF4-FFF2-40B4-BE49-F238E27FC236}">
                        <a16:creationId xmlns:a16="http://schemas.microsoft.com/office/drawing/2014/main" id="{00000000-0008-0000-0B00-000018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61" name="Shape 1314">
                    <a:extLst>
                      <a:ext uri="{FF2B5EF4-FFF2-40B4-BE49-F238E27FC236}">
                        <a16:creationId xmlns:a16="http://schemas.microsoft.com/office/drawing/2014/main" id="{00000000-0008-0000-0B00-00001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2" name="Shape 1315">
                    <a:extLst>
                      <a:ext uri="{FF2B5EF4-FFF2-40B4-BE49-F238E27FC236}">
                        <a16:creationId xmlns:a16="http://schemas.microsoft.com/office/drawing/2014/main" id="{00000000-0008-0000-0B00-00001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3" name="Shape 1316">
                    <a:extLst>
                      <a:ext uri="{FF2B5EF4-FFF2-40B4-BE49-F238E27FC236}">
                        <a16:creationId xmlns:a16="http://schemas.microsoft.com/office/drawing/2014/main" id="{00000000-0008-0000-0B00-00001B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4" name="Shape 1317">
                    <a:extLst>
                      <a:ext uri="{FF2B5EF4-FFF2-40B4-BE49-F238E27FC236}">
                        <a16:creationId xmlns:a16="http://schemas.microsoft.com/office/drawing/2014/main" id="{00000000-0008-0000-0B00-00001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5" name="Shape 1318">
                    <a:extLst>
                      <a:ext uri="{FF2B5EF4-FFF2-40B4-BE49-F238E27FC236}">
                        <a16:creationId xmlns:a16="http://schemas.microsoft.com/office/drawing/2014/main" id="{00000000-0008-0000-0B00-00001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6" name="Shape 1319">
                    <a:extLst>
                      <a:ext uri="{FF2B5EF4-FFF2-40B4-BE49-F238E27FC236}">
                        <a16:creationId xmlns:a16="http://schemas.microsoft.com/office/drawing/2014/main" id="{00000000-0008-0000-0B00-00001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68" name="Shape 1320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321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71" name="Shape 1322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323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73" name="Shape 1324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74" name="Shape 1325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75" name="Shape 1326">
                    <a:extLst>
                      <a:ext uri="{FF2B5EF4-FFF2-40B4-BE49-F238E27FC236}">
                        <a16:creationId xmlns:a16="http://schemas.microsoft.com/office/drawing/2014/main" id="{00000000-0008-0000-0B00-000027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76" name="Shape 1327">
                    <a:extLst>
                      <a:ext uri="{FF2B5EF4-FFF2-40B4-BE49-F238E27FC236}">
                        <a16:creationId xmlns:a16="http://schemas.microsoft.com/office/drawing/2014/main" id="{00000000-0008-0000-0B00-00002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7" name="Shape 1328">
                    <a:extLst>
                      <a:ext uri="{FF2B5EF4-FFF2-40B4-BE49-F238E27FC236}">
                        <a16:creationId xmlns:a16="http://schemas.microsoft.com/office/drawing/2014/main" id="{00000000-0008-0000-0B00-00002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8" name="Shape 1329">
                    <a:extLst>
                      <a:ext uri="{FF2B5EF4-FFF2-40B4-BE49-F238E27FC236}">
                        <a16:creationId xmlns:a16="http://schemas.microsoft.com/office/drawing/2014/main" id="{00000000-0008-0000-0B00-00002A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9" name="Shape 1330">
                    <a:extLst>
                      <a:ext uri="{FF2B5EF4-FFF2-40B4-BE49-F238E27FC236}">
                        <a16:creationId xmlns:a16="http://schemas.microsoft.com/office/drawing/2014/main" id="{00000000-0008-0000-0B00-00002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0" name="Shape 1331">
                    <a:extLst>
                      <a:ext uri="{FF2B5EF4-FFF2-40B4-BE49-F238E27FC236}">
                        <a16:creationId xmlns:a16="http://schemas.microsoft.com/office/drawing/2014/main" id="{00000000-0008-0000-0B00-00002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1" name="Shape 1332">
                    <a:extLst>
                      <a:ext uri="{FF2B5EF4-FFF2-40B4-BE49-F238E27FC236}">
                        <a16:creationId xmlns:a16="http://schemas.microsoft.com/office/drawing/2014/main" id="{00000000-0008-0000-0B00-00002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82" name="Shape 2">
          <a:extLst>
            <a:ext uri="{FF2B5EF4-FFF2-40B4-BE49-F238E27FC236}">
              <a16:creationId xmlns:a16="http://schemas.microsoft.com/office/drawing/2014/main" id="{00000000-0008-0000-0B00-00002E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83" name="Shape 1333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4" name="Shape 6">
              <a:extLst>
                <a:ext uri="{FF2B5EF4-FFF2-40B4-BE49-F238E27FC236}">
                  <a16:creationId xmlns:a16="http://schemas.microsoft.com/office/drawing/2014/main" id="{00000000-0008-0000-0B00-00003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5" name="Shape 1334">
              <a:extLst>
                <a:ext uri="{FF2B5EF4-FFF2-40B4-BE49-F238E27FC236}">
                  <a16:creationId xmlns:a16="http://schemas.microsoft.com/office/drawing/2014/main" id="{00000000-0008-0000-0B00-00003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86" name="Shape 1335">
                <a:extLst>
                  <a:ext uri="{FF2B5EF4-FFF2-40B4-BE49-F238E27FC236}">
                    <a16:creationId xmlns:a16="http://schemas.microsoft.com/office/drawing/2014/main" id="{00000000-0008-0000-0B00-00003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7" name="Shape 1336">
                <a:extLst>
                  <a:ext uri="{FF2B5EF4-FFF2-40B4-BE49-F238E27FC236}">
                    <a16:creationId xmlns:a16="http://schemas.microsoft.com/office/drawing/2014/main" id="{00000000-0008-0000-0B00-00003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88" name="Shape 1337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9" name="Shape 1338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90" name="Shape 1339">
                    <a:extLst>
                      <a:ext uri="{FF2B5EF4-FFF2-40B4-BE49-F238E27FC236}">
                        <a16:creationId xmlns:a16="http://schemas.microsoft.com/office/drawing/2014/main" id="{00000000-0008-0000-0B00-000036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91" name="Shape 1340">
                    <a:extLst>
                      <a:ext uri="{FF2B5EF4-FFF2-40B4-BE49-F238E27FC236}">
                        <a16:creationId xmlns:a16="http://schemas.microsoft.com/office/drawing/2014/main" id="{00000000-0008-0000-0B00-000037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2" name="Shape 1341">
                    <a:extLst>
                      <a:ext uri="{FF2B5EF4-FFF2-40B4-BE49-F238E27FC236}">
                        <a16:creationId xmlns:a16="http://schemas.microsoft.com/office/drawing/2014/main" id="{00000000-0008-0000-0B00-00003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3" name="Shape 1342">
                    <a:extLst>
                      <a:ext uri="{FF2B5EF4-FFF2-40B4-BE49-F238E27FC236}">
                        <a16:creationId xmlns:a16="http://schemas.microsoft.com/office/drawing/2014/main" id="{00000000-0008-0000-0B00-000039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4" name="Shape 1343">
                    <a:extLst>
                      <a:ext uri="{FF2B5EF4-FFF2-40B4-BE49-F238E27FC236}">
                        <a16:creationId xmlns:a16="http://schemas.microsoft.com/office/drawing/2014/main" id="{00000000-0008-0000-0B00-00003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5" name="Shape 1344">
                    <a:extLst>
                      <a:ext uri="{FF2B5EF4-FFF2-40B4-BE49-F238E27FC236}">
                        <a16:creationId xmlns:a16="http://schemas.microsoft.com/office/drawing/2014/main" id="{00000000-0008-0000-0B00-00003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6" name="Shape 1345">
                    <a:extLst>
                      <a:ext uri="{FF2B5EF4-FFF2-40B4-BE49-F238E27FC236}">
                        <a16:creationId xmlns:a16="http://schemas.microsoft.com/office/drawing/2014/main" id="{00000000-0008-0000-0B00-00003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9525</xdr:rowOff>
    </xdr:from>
    <xdr:ext cx="438150" cy="361950"/>
    <xdr:sp macro="" textlink="">
      <xdr:nvSpPr>
        <xdr:cNvPr id="1597" name="Shape 662">
          <a:extLst>
            <a:ext uri="{FF2B5EF4-FFF2-40B4-BE49-F238E27FC236}">
              <a16:creationId xmlns:a16="http://schemas.microsoft.com/office/drawing/2014/main" id="{00000000-0008-0000-0B00-00003D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19050</xdr:rowOff>
    </xdr:from>
    <xdr:ext cx="438150" cy="361950"/>
    <xdr:sp macro="" textlink="">
      <xdr:nvSpPr>
        <xdr:cNvPr id="1598" name="Shape 662">
          <a:extLst>
            <a:ext uri="{FF2B5EF4-FFF2-40B4-BE49-F238E27FC236}">
              <a16:creationId xmlns:a16="http://schemas.microsoft.com/office/drawing/2014/main" id="{00000000-0008-0000-0B00-00003E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19050</xdr:rowOff>
    </xdr:from>
    <xdr:ext cx="438150" cy="361950"/>
    <xdr:sp macro="" textlink="">
      <xdr:nvSpPr>
        <xdr:cNvPr id="1599" name="Shape 663">
          <a:extLst>
            <a:ext uri="{FF2B5EF4-FFF2-40B4-BE49-F238E27FC236}">
              <a16:creationId xmlns:a16="http://schemas.microsoft.com/office/drawing/2014/main" id="{00000000-0008-0000-0B00-00003F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19050</xdr:rowOff>
    </xdr:from>
    <xdr:ext cx="438150" cy="361950"/>
    <xdr:sp macro="" textlink="">
      <xdr:nvSpPr>
        <xdr:cNvPr id="1600" name="Shape 663">
          <a:extLst>
            <a:ext uri="{FF2B5EF4-FFF2-40B4-BE49-F238E27FC236}">
              <a16:creationId xmlns:a16="http://schemas.microsoft.com/office/drawing/2014/main" id="{00000000-0008-0000-0B00-000040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19050</xdr:rowOff>
    </xdr:from>
    <xdr:ext cx="438150" cy="361950"/>
    <xdr:sp macro="" textlink="">
      <xdr:nvSpPr>
        <xdr:cNvPr id="1601" name="Shape 663">
          <a:extLst>
            <a:ext uri="{FF2B5EF4-FFF2-40B4-BE49-F238E27FC236}">
              <a16:creationId xmlns:a16="http://schemas.microsoft.com/office/drawing/2014/main" id="{00000000-0008-0000-0B00-000041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19050</xdr:rowOff>
    </xdr:from>
    <xdr:ext cx="438150" cy="361950"/>
    <xdr:sp macro="" textlink="">
      <xdr:nvSpPr>
        <xdr:cNvPr id="1602" name="Shape 662">
          <a:extLst>
            <a:ext uri="{FF2B5EF4-FFF2-40B4-BE49-F238E27FC236}">
              <a16:creationId xmlns:a16="http://schemas.microsoft.com/office/drawing/2014/main" id="{00000000-0008-0000-0B00-000042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19050</xdr:rowOff>
    </xdr:from>
    <xdr:ext cx="438150" cy="361950"/>
    <xdr:sp macro="" textlink="">
      <xdr:nvSpPr>
        <xdr:cNvPr id="1603" name="Shape 658">
          <a:extLst>
            <a:ext uri="{FF2B5EF4-FFF2-40B4-BE49-F238E27FC236}">
              <a16:creationId xmlns:a16="http://schemas.microsoft.com/office/drawing/2014/main" id="{00000000-0008-0000-0B00-000043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19050</xdr:rowOff>
    </xdr:from>
    <xdr:ext cx="438150" cy="361950"/>
    <xdr:sp macro="" textlink="">
      <xdr:nvSpPr>
        <xdr:cNvPr id="1604" name="Shape 662">
          <a:extLst>
            <a:ext uri="{FF2B5EF4-FFF2-40B4-BE49-F238E27FC236}">
              <a16:creationId xmlns:a16="http://schemas.microsoft.com/office/drawing/2014/main" id="{00000000-0008-0000-0B00-000044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19050</xdr:rowOff>
    </xdr:from>
    <xdr:ext cx="428625" cy="361950"/>
    <xdr:sp macro="" textlink="">
      <xdr:nvSpPr>
        <xdr:cNvPr id="1605" name="Shape 661">
          <a:extLst>
            <a:ext uri="{FF2B5EF4-FFF2-40B4-BE49-F238E27FC236}">
              <a16:creationId xmlns:a16="http://schemas.microsoft.com/office/drawing/2014/main" id="{00000000-0008-0000-0B00-000045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19050</xdr:rowOff>
    </xdr:from>
    <xdr:ext cx="438150" cy="361950"/>
    <xdr:sp macro="" textlink="">
      <xdr:nvSpPr>
        <xdr:cNvPr id="1606" name="Shape 663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19050</xdr:rowOff>
    </xdr:from>
    <xdr:ext cx="438150" cy="361950"/>
    <xdr:sp macro="" textlink="">
      <xdr:nvSpPr>
        <xdr:cNvPr id="1607" name="Shape 663">
          <a:extLst>
            <a:ext uri="{FF2B5EF4-FFF2-40B4-BE49-F238E27FC236}">
              <a16:creationId xmlns:a16="http://schemas.microsoft.com/office/drawing/2014/main" id="{00000000-0008-0000-0B00-000047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19050</xdr:rowOff>
    </xdr:from>
    <xdr:ext cx="428625" cy="361950"/>
    <xdr:sp macro="" textlink="">
      <xdr:nvSpPr>
        <xdr:cNvPr id="1608" name="Shape 661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19050</xdr:rowOff>
    </xdr:from>
    <xdr:ext cx="438150" cy="361950"/>
    <xdr:sp macro="" textlink="">
      <xdr:nvSpPr>
        <xdr:cNvPr id="1609" name="Shape 662">
          <a:extLst>
            <a:ext uri="{FF2B5EF4-FFF2-40B4-BE49-F238E27FC236}">
              <a16:creationId xmlns:a16="http://schemas.microsoft.com/office/drawing/2014/main" id="{00000000-0008-0000-0B00-000049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19050</xdr:rowOff>
    </xdr:from>
    <xdr:ext cx="438150" cy="361950"/>
    <xdr:sp macro="" textlink="">
      <xdr:nvSpPr>
        <xdr:cNvPr id="1610" name="Shape 663">
          <a:extLst>
            <a:ext uri="{FF2B5EF4-FFF2-40B4-BE49-F238E27FC236}">
              <a16:creationId xmlns:a16="http://schemas.microsoft.com/office/drawing/2014/main" id="{00000000-0008-0000-0B00-00004A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19050</xdr:rowOff>
    </xdr:from>
    <xdr:ext cx="438150" cy="361950"/>
    <xdr:sp macro="" textlink="">
      <xdr:nvSpPr>
        <xdr:cNvPr id="1611" name="Shape 663">
          <a:extLst>
            <a:ext uri="{FF2B5EF4-FFF2-40B4-BE49-F238E27FC236}">
              <a16:creationId xmlns:a16="http://schemas.microsoft.com/office/drawing/2014/main" id="{00000000-0008-0000-0B00-00004B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2" name="Shape 2">
          <a:extLst>
            <a:ext uri="{FF2B5EF4-FFF2-40B4-BE49-F238E27FC236}">
              <a16:creationId xmlns:a16="http://schemas.microsoft.com/office/drawing/2014/main" id="{00000000-0008-0000-0B00-00004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13" name="Shape 1346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14" name="Shape 6">
              <a:extLst>
                <a:ext uri="{FF2B5EF4-FFF2-40B4-BE49-F238E27FC236}">
                  <a16:creationId xmlns:a16="http://schemas.microsoft.com/office/drawing/2014/main" id="{00000000-0008-0000-0B00-00004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5" name="Shape 1347">
              <a:extLst>
                <a:ext uri="{FF2B5EF4-FFF2-40B4-BE49-F238E27FC236}">
                  <a16:creationId xmlns:a16="http://schemas.microsoft.com/office/drawing/2014/main" id="{00000000-0008-0000-0B00-00004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16" name="Shape 1348">
                <a:extLst>
                  <a:ext uri="{FF2B5EF4-FFF2-40B4-BE49-F238E27FC236}">
                    <a16:creationId xmlns:a16="http://schemas.microsoft.com/office/drawing/2014/main" id="{00000000-0008-0000-0B00-00005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7" name="Shape 1349">
                <a:extLst>
                  <a:ext uri="{FF2B5EF4-FFF2-40B4-BE49-F238E27FC236}">
                    <a16:creationId xmlns:a16="http://schemas.microsoft.com/office/drawing/2014/main" id="{00000000-0008-0000-0B00-00005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18" name="Shape 1350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9" name="Shape 1351">
                  <a:extLst>
                    <a:ext uri="{FF2B5EF4-FFF2-40B4-BE49-F238E27FC236}">
                      <a16:creationId xmlns:a16="http://schemas.microsoft.com/office/drawing/2014/main" id="{00000000-0008-0000-0B00-000053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20" name="Shape 1352">
                    <a:extLst>
                      <a:ext uri="{FF2B5EF4-FFF2-40B4-BE49-F238E27FC236}">
                        <a16:creationId xmlns:a16="http://schemas.microsoft.com/office/drawing/2014/main" id="{00000000-0008-0000-0B00-000054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21" name="Shape 1353">
                    <a:extLst>
                      <a:ext uri="{FF2B5EF4-FFF2-40B4-BE49-F238E27FC236}">
                        <a16:creationId xmlns:a16="http://schemas.microsoft.com/office/drawing/2014/main" id="{00000000-0008-0000-0B00-00005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2" name="Shape 1354">
                    <a:extLst>
                      <a:ext uri="{FF2B5EF4-FFF2-40B4-BE49-F238E27FC236}">
                        <a16:creationId xmlns:a16="http://schemas.microsoft.com/office/drawing/2014/main" id="{00000000-0008-0000-0B00-00005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3" name="Shape 1355">
                    <a:extLst>
                      <a:ext uri="{FF2B5EF4-FFF2-40B4-BE49-F238E27FC236}">
                        <a16:creationId xmlns:a16="http://schemas.microsoft.com/office/drawing/2014/main" id="{00000000-0008-0000-0B00-000057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4" name="Shape 1356">
                    <a:extLst>
                      <a:ext uri="{FF2B5EF4-FFF2-40B4-BE49-F238E27FC236}">
                        <a16:creationId xmlns:a16="http://schemas.microsoft.com/office/drawing/2014/main" id="{00000000-0008-0000-0B00-00005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5" name="Shape 1357">
                    <a:extLst>
                      <a:ext uri="{FF2B5EF4-FFF2-40B4-BE49-F238E27FC236}">
                        <a16:creationId xmlns:a16="http://schemas.microsoft.com/office/drawing/2014/main" id="{00000000-0008-0000-0B00-00005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6" name="Shape 1358">
                    <a:extLst>
                      <a:ext uri="{FF2B5EF4-FFF2-40B4-BE49-F238E27FC236}">
                        <a16:creationId xmlns:a16="http://schemas.microsoft.com/office/drawing/2014/main" id="{00000000-0008-0000-0B00-00005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27" name="Shape 2">
          <a:extLst>
            <a:ext uri="{FF2B5EF4-FFF2-40B4-BE49-F238E27FC236}">
              <a16:creationId xmlns:a16="http://schemas.microsoft.com/office/drawing/2014/main" id="{00000000-0008-0000-0B00-00005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8" name="Shape 1359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9" name="Shape 6">
              <a:extLst>
                <a:ext uri="{FF2B5EF4-FFF2-40B4-BE49-F238E27FC236}">
                  <a16:creationId xmlns:a16="http://schemas.microsoft.com/office/drawing/2014/main" id="{00000000-0008-0000-0B00-00005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0" name="Shape 1360">
              <a:extLst>
                <a:ext uri="{FF2B5EF4-FFF2-40B4-BE49-F238E27FC236}">
                  <a16:creationId xmlns:a16="http://schemas.microsoft.com/office/drawing/2014/main" id="{00000000-0008-0000-0B00-00005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31" name="Shape 1361">
                <a:extLst>
                  <a:ext uri="{FF2B5EF4-FFF2-40B4-BE49-F238E27FC236}">
                    <a16:creationId xmlns:a16="http://schemas.microsoft.com/office/drawing/2014/main" id="{00000000-0008-0000-0B00-00005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2" name="Shape 1362">
                <a:extLst>
                  <a:ext uri="{FF2B5EF4-FFF2-40B4-BE49-F238E27FC236}">
                    <a16:creationId xmlns:a16="http://schemas.microsoft.com/office/drawing/2014/main" id="{00000000-0008-0000-0B00-00006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33" name="Shape 1363">
                  <a:extLst>
                    <a:ext uri="{FF2B5EF4-FFF2-40B4-BE49-F238E27FC236}">
                      <a16:creationId xmlns:a16="http://schemas.microsoft.com/office/drawing/2014/main" id="{00000000-0008-0000-0B00-000061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34" name="Shape 1364">
                  <a:extLst>
                    <a:ext uri="{FF2B5EF4-FFF2-40B4-BE49-F238E27FC236}">
                      <a16:creationId xmlns:a16="http://schemas.microsoft.com/office/drawing/2014/main" id="{00000000-0008-0000-0B00-000062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35" name="Shape 1365">
                    <a:extLst>
                      <a:ext uri="{FF2B5EF4-FFF2-40B4-BE49-F238E27FC236}">
                        <a16:creationId xmlns:a16="http://schemas.microsoft.com/office/drawing/2014/main" id="{00000000-0008-0000-0B00-000063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36" name="Shape 1366">
                    <a:extLst>
                      <a:ext uri="{FF2B5EF4-FFF2-40B4-BE49-F238E27FC236}">
                        <a16:creationId xmlns:a16="http://schemas.microsoft.com/office/drawing/2014/main" id="{00000000-0008-0000-0B00-00006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7" name="Shape 1367">
                    <a:extLst>
                      <a:ext uri="{FF2B5EF4-FFF2-40B4-BE49-F238E27FC236}">
                        <a16:creationId xmlns:a16="http://schemas.microsoft.com/office/drawing/2014/main" id="{00000000-0008-0000-0B00-00006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8" name="Shape 1368">
                    <a:extLst>
                      <a:ext uri="{FF2B5EF4-FFF2-40B4-BE49-F238E27FC236}">
                        <a16:creationId xmlns:a16="http://schemas.microsoft.com/office/drawing/2014/main" id="{00000000-0008-0000-0B00-00006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9" name="Shape 1369">
                    <a:extLst>
                      <a:ext uri="{FF2B5EF4-FFF2-40B4-BE49-F238E27FC236}">
                        <a16:creationId xmlns:a16="http://schemas.microsoft.com/office/drawing/2014/main" id="{00000000-0008-0000-0B00-00006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0" name="Shape 1370">
                    <a:extLst>
                      <a:ext uri="{FF2B5EF4-FFF2-40B4-BE49-F238E27FC236}">
                        <a16:creationId xmlns:a16="http://schemas.microsoft.com/office/drawing/2014/main" id="{00000000-0008-0000-0B00-00006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1" name="Shape 1371">
                    <a:extLst>
                      <a:ext uri="{FF2B5EF4-FFF2-40B4-BE49-F238E27FC236}">
                        <a16:creationId xmlns:a16="http://schemas.microsoft.com/office/drawing/2014/main" id="{00000000-0008-0000-0B00-000069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642" name="Shape 2">
          <a:extLst>
            <a:ext uri="{FF2B5EF4-FFF2-40B4-BE49-F238E27FC236}">
              <a16:creationId xmlns:a16="http://schemas.microsoft.com/office/drawing/2014/main" id="{00000000-0008-0000-0B00-00006A06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643" name="Shape 1372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4" name="Shape 6">
              <a:extLst>
                <a:ext uri="{FF2B5EF4-FFF2-40B4-BE49-F238E27FC236}">
                  <a16:creationId xmlns:a16="http://schemas.microsoft.com/office/drawing/2014/main" id="{00000000-0008-0000-0B00-00006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5" name="Shape 1373">
              <a:extLst>
                <a:ext uri="{FF2B5EF4-FFF2-40B4-BE49-F238E27FC236}">
                  <a16:creationId xmlns:a16="http://schemas.microsoft.com/office/drawing/2014/main" id="{00000000-0008-0000-0B00-00006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46" name="Shape 1374">
                <a:extLst>
                  <a:ext uri="{FF2B5EF4-FFF2-40B4-BE49-F238E27FC236}">
                    <a16:creationId xmlns:a16="http://schemas.microsoft.com/office/drawing/2014/main" id="{00000000-0008-0000-0B00-00006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7" name="Shape 1375">
                <a:extLst>
                  <a:ext uri="{FF2B5EF4-FFF2-40B4-BE49-F238E27FC236}">
                    <a16:creationId xmlns:a16="http://schemas.microsoft.com/office/drawing/2014/main" id="{00000000-0008-0000-0B00-00006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48" name="Shape 1376">
                  <a:extLst>
                    <a:ext uri="{FF2B5EF4-FFF2-40B4-BE49-F238E27FC236}">
                      <a16:creationId xmlns:a16="http://schemas.microsoft.com/office/drawing/2014/main" id="{00000000-0008-0000-0B00-000070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9" name="Shape 1377">
                  <a:extLst>
                    <a:ext uri="{FF2B5EF4-FFF2-40B4-BE49-F238E27FC236}">
                      <a16:creationId xmlns:a16="http://schemas.microsoft.com/office/drawing/2014/main" id="{00000000-0008-0000-0B00-000071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50" name="Shape 1378">
                    <a:extLst>
                      <a:ext uri="{FF2B5EF4-FFF2-40B4-BE49-F238E27FC236}">
                        <a16:creationId xmlns:a16="http://schemas.microsoft.com/office/drawing/2014/main" id="{00000000-0008-0000-0B00-000072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51" name="Shape 1379">
                    <a:extLst>
                      <a:ext uri="{FF2B5EF4-FFF2-40B4-BE49-F238E27FC236}">
                        <a16:creationId xmlns:a16="http://schemas.microsoft.com/office/drawing/2014/main" id="{00000000-0008-0000-0B00-000073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2" name="Shape 1380">
                    <a:extLst>
                      <a:ext uri="{FF2B5EF4-FFF2-40B4-BE49-F238E27FC236}">
                        <a16:creationId xmlns:a16="http://schemas.microsoft.com/office/drawing/2014/main" id="{00000000-0008-0000-0B00-00007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3" name="Shape 1381">
                    <a:extLst>
                      <a:ext uri="{FF2B5EF4-FFF2-40B4-BE49-F238E27FC236}">
                        <a16:creationId xmlns:a16="http://schemas.microsoft.com/office/drawing/2014/main" id="{00000000-0008-0000-0B00-00007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4" name="Shape 1382">
                    <a:extLst>
                      <a:ext uri="{FF2B5EF4-FFF2-40B4-BE49-F238E27FC236}">
                        <a16:creationId xmlns:a16="http://schemas.microsoft.com/office/drawing/2014/main" id="{00000000-0008-0000-0B00-00007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5" name="Shape 1383">
                    <a:extLst>
                      <a:ext uri="{FF2B5EF4-FFF2-40B4-BE49-F238E27FC236}">
                        <a16:creationId xmlns:a16="http://schemas.microsoft.com/office/drawing/2014/main" id="{00000000-0008-0000-0B00-00007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6" name="Shape 1384">
                    <a:extLst>
                      <a:ext uri="{FF2B5EF4-FFF2-40B4-BE49-F238E27FC236}">
                        <a16:creationId xmlns:a16="http://schemas.microsoft.com/office/drawing/2014/main" id="{00000000-0008-0000-0B00-00007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657" name="Shape 2">
          <a:extLst>
            <a:ext uri="{FF2B5EF4-FFF2-40B4-BE49-F238E27FC236}">
              <a16:creationId xmlns:a16="http://schemas.microsoft.com/office/drawing/2014/main" id="{00000000-0008-0000-0B00-00007906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658" name="Shape 1385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59" name="Shape 6">
              <a:extLst>
                <a:ext uri="{FF2B5EF4-FFF2-40B4-BE49-F238E27FC236}">
                  <a16:creationId xmlns:a16="http://schemas.microsoft.com/office/drawing/2014/main" id="{00000000-0008-0000-0B00-00007B0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0" name="Shape 138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61" name="Shape 1387">
                <a:extLst>
                  <a:ext uri="{FF2B5EF4-FFF2-40B4-BE49-F238E27FC236}">
                    <a16:creationId xmlns:a16="http://schemas.microsoft.com/office/drawing/2014/main" id="{00000000-0008-0000-0B00-00007D0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2" name="Shape 1388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663" name="Shape 1389">
                  <a:extLst>
                    <a:ext uri="{FF2B5EF4-FFF2-40B4-BE49-F238E27FC236}">
                      <a16:creationId xmlns:a16="http://schemas.microsoft.com/office/drawing/2014/main" id="{00000000-0008-0000-0B00-00007F0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64" name="Shape 1390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665" name="Shape 1391">
                    <a:extLst>
                      <a:ext uri="{FF2B5EF4-FFF2-40B4-BE49-F238E27FC236}">
                        <a16:creationId xmlns:a16="http://schemas.microsoft.com/office/drawing/2014/main" id="{00000000-0008-0000-0B00-000081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66" name="Shape 1392">
                    <a:extLst>
                      <a:ext uri="{FF2B5EF4-FFF2-40B4-BE49-F238E27FC236}">
                        <a16:creationId xmlns:a16="http://schemas.microsoft.com/office/drawing/2014/main" id="{00000000-0008-0000-0B00-000082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7" name="Shape 1393">
                    <a:extLst>
                      <a:ext uri="{FF2B5EF4-FFF2-40B4-BE49-F238E27FC236}">
                        <a16:creationId xmlns:a16="http://schemas.microsoft.com/office/drawing/2014/main" id="{00000000-0008-0000-0B00-000083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8" name="Shape 1394">
                    <a:extLst>
                      <a:ext uri="{FF2B5EF4-FFF2-40B4-BE49-F238E27FC236}">
                        <a16:creationId xmlns:a16="http://schemas.microsoft.com/office/drawing/2014/main" id="{00000000-0008-0000-0B00-000084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9" name="Shape 1395">
                    <a:extLst>
                      <a:ext uri="{FF2B5EF4-FFF2-40B4-BE49-F238E27FC236}">
                        <a16:creationId xmlns:a16="http://schemas.microsoft.com/office/drawing/2014/main" id="{00000000-0008-0000-0B00-000085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0" name="Shape 1396">
                    <a:extLst>
                      <a:ext uri="{FF2B5EF4-FFF2-40B4-BE49-F238E27FC236}">
                        <a16:creationId xmlns:a16="http://schemas.microsoft.com/office/drawing/2014/main" id="{00000000-0008-0000-0B00-000086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1" name="Shape 1397">
                    <a:extLst>
                      <a:ext uri="{FF2B5EF4-FFF2-40B4-BE49-F238E27FC236}">
                        <a16:creationId xmlns:a16="http://schemas.microsoft.com/office/drawing/2014/main" id="{00000000-0008-0000-0B00-000087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2" name="Shape 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3" name="Shape 1398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4" name="Shape 6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5" name="Shape 1399">
              <a:extLst>
                <a:ext uri="{FF2B5EF4-FFF2-40B4-BE49-F238E27FC236}">
                  <a16:creationId xmlns:a16="http://schemas.microsoft.com/office/drawing/2014/main" id="{00000000-0008-0000-0B00-00008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76" name="Shape 1400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7" name="Shape 1401">
                <a:extLst>
                  <a:ext uri="{FF2B5EF4-FFF2-40B4-BE49-F238E27FC236}">
                    <a16:creationId xmlns:a16="http://schemas.microsoft.com/office/drawing/2014/main" id="{00000000-0008-0000-0B00-00008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78" name="Shape 1402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9" name="Shape 1403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80" name="Shape 1404">
                    <a:extLst>
                      <a:ext uri="{FF2B5EF4-FFF2-40B4-BE49-F238E27FC236}">
                        <a16:creationId xmlns:a16="http://schemas.microsoft.com/office/drawing/2014/main" id="{00000000-0008-0000-0B00-000090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81" name="Shape 1405">
                    <a:extLst>
                      <a:ext uri="{FF2B5EF4-FFF2-40B4-BE49-F238E27FC236}">
                        <a16:creationId xmlns:a16="http://schemas.microsoft.com/office/drawing/2014/main" id="{00000000-0008-0000-0B00-00009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2" name="Shape 1406">
                    <a:extLst>
                      <a:ext uri="{FF2B5EF4-FFF2-40B4-BE49-F238E27FC236}">
                        <a16:creationId xmlns:a16="http://schemas.microsoft.com/office/drawing/2014/main" id="{00000000-0008-0000-0B00-00009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3" name="Shape 1407">
                    <a:extLst>
                      <a:ext uri="{FF2B5EF4-FFF2-40B4-BE49-F238E27FC236}">
                        <a16:creationId xmlns:a16="http://schemas.microsoft.com/office/drawing/2014/main" id="{00000000-0008-0000-0B00-000093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4" name="Shape 1408">
                    <a:extLst>
                      <a:ext uri="{FF2B5EF4-FFF2-40B4-BE49-F238E27FC236}">
                        <a16:creationId xmlns:a16="http://schemas.microsoft.com/office/drawing/2014/main" id="{00000000-0008-0000-0B00-00009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5" name="Shape 1409">
                    <a:extLst>
                      <a:ext uri="{FF2B5EF4-FFF2-40B4-BE49-F238E27FC236}">
                        <a16:creationId xmlns:a16="http://schemas.microsoft.com/office/drawing/2014/main" id="{00000000-0008-0000-0B00-00009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6" name="Shape 1410">
                    <a:extLst>
                      <a:ext uri="{FF2B5EF4-FFF2-40B4-BE49-F238E27FC236}">
                        <a16:creationId xmlns:a16="http://schemas.microsoft.com/office/drawing/2014/main" id="{00000000-0008-0000-0B00-00009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7" name="Shape 2">
          <a:extLst>
            <a:ext uri="{FF2B5EF4-FFF2-40B4-BE49-F238E27FC236}">
              <a16:creationId xmlns:a16="http://schemas.microsoft.com/office/drawing/2014/main" id="{00000000-0008-0000-0B00-00009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8" name="Shape 1411">
            <a:extLst>
              <a:ext uri="{FF2B5EF4-FFF2-40B4-BE49-F238E27FC236}">
                <a16:creationId xmlns:a16="http://schemas.microsoft.com/office/drawing/2014/main" id="{00000000-0008-0000-0B00-00009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9" name="Shape 6">
              <a:extLst>
                <a:ext uri="{FF2B5EF4-FFF2-40B4-BE49-F238E27FC236}">
                  <a16:creationId xmlns:a16="http://schemas.microsoft.com/office/drawing/2014/main" id="{00000000-0008-0000-0B00-00009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0" name="Shape 1412">
              <a:extLst>
                <a:ext uri="{FF2B5EF4-FFF2-40B4-BE49-F238E27FC236}">
                  <a16:creationId xmlns:a16="http://schemas.microsoft.com/office/drawing/2014/main" id="{00000000-0008-0000-0B00-00009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91" name="Shape 1413">
                <a:extLst>
                  <a:ext uri="{FF2B5EF4-FFF2-40B4-BE49-F238E27FC236}">
                    <a16:creationId xmlns:a16="http://schemas.microsoft.com/office/drawing/2014/main" id="{00000000-0008-0000-0B00-00009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2" name="Shape 1414">
                <a:extLst>
                  <a:ext uri="{FF2B5EF4-FFF2-40B4-BE49-F238E27FC236}">
                    <a16:creationId xmlns:a16="http://schemas.microsoft.com/office/drawing/2014/main" id="{00000000-0008-0000-0B00-00009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93" name="Shape 1415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94" name="Shape 1416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95" name="Shape 1417">
                    <a:extLst>
                      <a:ext uri="{FF2B5EF4-FFF2-40B4-BE49-F238E27FC236}">
                        <a16:creationId xmlns:a16="http://schemas.microsoft.com/office/drawing/2014/main" id="{00000000-0008-0000-0B00-00009F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96" name="Shape 1418">
                    <a:extLst>
                      <a:ext uri="{FF2B5EF4-FFF2-40B4-BE49-F238E27FC236}">
                        <a16:creationId xmlns:a16="http://schemas.microsoft.com/office/drawing/2014/main" id="{00000000-0008-0000-0B00-0000A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7" name="Shape 1419">
                    <a:extLst>
                      <a:ext uri="{FF2B5EF4-FFF2-40B4-BE49-F238E27FC236}">
                        <a16:creationId xmlns:a16="http://schemas.microsoft.com/office/drawing/2014/main" id="{00000000-0008-0000-0B00-0000A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8" name="Shape 1420">
                    <a:extLst>
                      <a:ext uri="{FF2B5EF4-FFF2-40B4-BE49-F238E27FC236}">
                        <a16:creationId xmlns:a16="http://schemas.microsoft.com/office/drawing/2014/main" id="{00000000-0008-0000-0B00-0000A2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9" name="Shape 1421">
                    <a:extLst>
                      <a:ext uri="{FF2B5EF4-FFF2-40B4-BE49-F238E27FC236}">
                        <a16:creationId xmlns:a16="http://schemas.microsoft.com/office/drawing/2014/main" id="{00000000-0008-0000-0B00-0000A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0" name="Shape 1422">
                    <a:extLst>
                      <a:ext uri="{FF2B5EF4-FFF2-40B4-BE49-F238E27FC236}">
                        <a16:creationId xmlns:a16="http://schemas.microsoft.com/office/drawing/2014/main" id="{00000000-0008-0000-0B00-0000A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1" name="Shape 1423">
                    <a:extLst>
                      <a:ext uri="{FF2B5EF4-FFF2-40B4-BE49-F238E27FC236}">
                        <a16:creationId xmlns:a16="http://schemas.microsoft.com/office/drawing/2014/main" id="{00000000-0008-0000-0B00-0000A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02" name="Shape 2">
          <a:extLst>
            <a:ext uri="{FF2B5EF4-FFF2-40B4-BE49-F238E27FC236}">
              <a16:creationId xmlns:a16="http://schemas.microsoft.com/office/drawing/2014/main" id="{00000000-0008-0000-0B00-0000A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03" name="Shape 1424">
            <a:extLst>
              <a:ext uri="{FF2B5EF4-FFF2-40B4-BE49-F238E27FC236}">
                <a16:creationId xmlns:a16="http://schemas.microsoft.com/office/drawing/2014/main" id="{00000000-0008-0000-0B00-0000A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04" name="Shape 6">
              <a:extLst>
                <a:ext uri="{FF2B5EF4-FFF2-40B4-BE49-F238E27FC236}">
                  <a16:creationId xmlns:a16="http://schemas.microsoft.com/office/drawing/2014/main" id="{00000000-0008-0000-0B00-0000A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5" name="Shape 1425">
              <a:extLst>
                <a:ext uri="{FF2B5EF4-FFF2-40B4-BE49-F238E27FC236}">
                  <a16:creationId xmlns:a16="http://schemas.microsoft.com/office/drawing/2014/main" id="{00000000-0008-0000-0B00-0000A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06" name="Shape 1426">
                <a:extLst>
                  <a:ext uri="{FF2B5EF4-FFF2-40B4-BE49-F238E27FC236}">
                    <a16:creationId xmlns:a16="http://schemas.microsoft.com/office/drawing/2014/main" id="{00000000-0008-0000-0B00-0000A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7" name="Shape 1427">
                <a:extLst>
                  <a:ext uri="{FF2B5EF4-FFF2-40B4-BE49-F238E27FC236}">
                    <a16:creationId xmlns:a16="http://schemas.microsoft.com/office/drawing/2014/main" id="{00000000-0008-0000-0B00-0000A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08" name="Shape 1428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9" name="Shape 1429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10" name="Shape 1430">
                    <a:extLst>
                      <a:ext uri="{FF2B5EF4-FFF2-40B4-BE49-F238E27FC236}">
                        <a16:creationId xmlns:a16="http://schemas.microsoft.com/office/drawing/2014/main" id="{00000000-0008-0000-0B00-0000AE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11" name="Shape 1431">
                    <a:extLst>
                      <a:ext uri="{FF2B5EF4-FFF2-40B4-BE49-F238E27FC236}">
                        <a16:creationId xmlns:a16="http://schemas.microsoft.com/office/drawing/2014/main" id="{00000000-0008-0000-0B00-0000A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2" name="Shape 1432">
                    <a:extLst>
                      <a:ext uri="{FF2B5EF4-FFF2-40B4-BE49-F238E27FC236}">
                        <a16:creationId xmlns:a16="http://schemas.microsoft.com/office/drawing/2014/main" id="{00000000-0008-0000-0B00-0000B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3" name="Shape 1433">
                    <a:extLst>
                      <a:ext uri="{FF2B5EF4-FFF2-40B4-BE49-F238E27FC236}">
                        <a16:creationId xmlns:a16="http://schemas.microsoft.com/office/drawing/2014/main" id="{00000000-0008-0000-0B00-0000B1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4" name="Shape 1434">
                    <a:extLst>
                      <a:ext uri="{FF2B5EF4-FFF2-40B4-BE49-F238E27FC236}">
                        <a16:creationId xmlns:a16="http://schemas.microsoft.com/office/drawing/2014/main" id="{00000000-0008-0000-0B00-0000B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5" name="Shape 1435">
                    <a:extLst>
                      <a:ext uri="{FF2B5EF4-FFF2-40B4-BE49-F238E27FC236}">
                        <a16:creationId xmlns:a16="http://schemas.microsoft.com/office/drawing/2014/main" id="{00000000-0008-0000-0B00-0000B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6" name="Shape 1436">
                    <a:extLst>
                      <a:ext uri="{FF2B5EF4-FFF2-40B4-BE49-F238E27FC236}">
                        <a16:creationId xmlns:a16="http://schemas.microsoft.com/office/drawing/2014/main" id="{00000000-0008-0000-0B00-0000B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7" name="Shape 2">
          <a:extLst>
            <a:ext uri="{FF2B5EF4-FFF2-40B4-BE49-F238E27FC236}">
              <a16:creationId xmlns:a16="http://schemas.microsoft.com/office/drawing/2014/main" id="{00000000-0008-0000-0B00-0000B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8" name="Shape 1437">
            <a:extLst>
              <a:ext uri="{FF2B5EF4-FFF2-40B4-BE49-F238E27FC236}">
                <a16:creationId xmlns:a16="http://schemas.microsoft.com/office/drawing/2014/main" id="{00000000-0008-0000-0B00-0000B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9" name="Shape 6">
              <a:extLst>
                <a:ext uri="{FF2B5EF4-FFF2-40B4-BE49-F238E27FC236}">
                  <a16:creationId xmlns:a16="http://schemas.microsoft.com/office/drawing/2014/main" id="{00000000-0008-0000-0B00-0000B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0" name="Shape 1438">
              <a:extLst>
                <a:ext uri="{FF2B5EF4-FFF2-40B4-BE49-F238E27FC236}">
                  <a16:creationId xmlns:a16="http://schemas.microsoft.com/office/drawing/2014/main" id="{00000000-0008-0000-0B00-0000B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21" name="Shape 1439">
                <a:extLst>
                  <a:ext uri="{FF2B5EF4-FFF2-40B4-BE49-F238E27FC236}">
                    <a16:creationId xmlns:a16="http://schemas.microsoft.com/office/drawing/2014/main" id="{00000000-0008-0000-0B00-0000B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2" name="Shape 1440">
                <a:extLst>
                  <a:ext uri="{FF2B5EF4-FFF2-40B4-BE49-F238E27FC236}">
                    <a16:creationId xmlns:a16="http://schemas.microsoft.com/office/drawing/2014/main" id="{00000000-0008-0000-0B00-0000B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23" name="Shape 1441">
                  <a:extLst>
                    <a:ext uri="{FF2B5EF4-FFF2-40B4-BE49-F238E27FC236}">
                      <a16:creationId xmlns:a16="http://schemas.microsoft.com/office/drawing/2014/main" id="{00000000-0008-0000-0B00-0000BB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24" name="Shape 1442">
                  <a:extLst>
                    <a:ext uri="{FF2B5EF4-FFF2-40B4-BE49-F238E27FC236}">
                      <a16:creationId xmlns:a16="http://schemas.microsoft.com/office/drawing/2014/main" id="{00000000-0008-0000-0B00-0000BC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25" name="Shape 1443">
                    <a:extLst>
                      <a:ext uri="{FF2B5EF4-FFF2-40B4-BE49-F238E27FC236}">
                        <a16:creationId xmlns:a16="http://schemas.microsoft.com/office/drawing/2014/main" id="{00000000-0008-0000-0B00-0000BD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26" name="Shape 1444">
                    <a:extLst>
                      <a:ext uri="{FF2B5EF4-FFF2-40B4-BE49-F238E27FC236}">
                        <a16:creationId xmlns:a16="http://schemas.microsoft.com/office/drawing/2014/main" id="{00000000-0008-0000-0B00-0000B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7" name="Shape 1445">
                    <a:extLst>
                      <a:ext uri="{FF2B5EF4-FFF2-40B4-BE49-F238E27FC236}">
                        <a16:creationId xmlns:a16="http://schemas.microsoft.com/office/drawing/2014/main" id="{00000000-0008-0000-0B00-0000B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8" name="Shape 1446">
                    <a:extLst>
                      <a:ext uri="{FF2B5EF4-FFF2-40B4-BE49-F238E27FC236}">
                        <a16:creationId xmlns:a16="http://schemas.microsoft.com/office/drawing/2014/main" id="{00000000-0008-0000-0B00-0000C0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9" name="Shape 1447">
                    <a:extLst>
                      <a:ext uri="{FF2B5EF4-FFF2-40B4-BE49-F238E27FC236}">
                        <a16:creationId xmlns:a16="http://schemas.microsoft.com/office/drawing/2014/main" id="{00000000-0008-0000-0B00-0000C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0" name="Shape 1448">
                    <a:extLst>
                      <a:ext uri="{FF2B5EF4-FFF2-40B4-BE49-F238E27FC236}">
                        <a16:creationId xmlns:a16="http://schemas.microsoft.com/office/drawing/2014/main" id="{00000000-0008-0000-0B00-0000C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1" name="Shape 1449">
                    <a:extLst>
                      <a:ext uri="{FF2B5EF4-FFF2-40B4-BE49-F238E27FC236}">
                        <a16:creationId xmlns:a16="http://schemas.microsoft.com/office/drawing/2014/main" id="{00000000-0008-0000-0B00-0000C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32" name="Shape 2">
          <a:extLst>
            <a:ext uri="{FF2B5EF4-FFF2-40B4-BE49-F238E27FC236}">
              <a16:creationId xmlns:a16="http://schemas.microsoft.com/office/drawing/2014/main" id="{00000000-0008-0000-0B00-0000C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33" name="Shape 1450">
            <a:extLst>
              <a:ext uri="{FF2B5EF4-FFF2-40B4-BE49-F238E27FC236}">
                <a16:creationId xmlns:a16="http://schemas.microsoft.com/office/drawing/2014/main" id="{00000000-0008-0000-0B00-0000C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34" name="Shape 6">
              <a:extLst>
                <a:ext uri="{FF2B5EF4-FFF2-40B4-BE49-F238E27FC236}">
                  <a16:creationId xmlns:a16="http://schemas.microsoft.com/office/drawing/2014/main" id="{00000000-0008-0000-0B00-0000C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5" name="Shape 1451">
              <a:extLst>
                <a:ext uri="{FF2B5EF4-FFF2-40B4-BE49-F238E27FC236}">
                  <a16:creationId xmlns:a16="http://schemas.microsoft.com/office/drawing/2014/main" id="{00000000-0008-0000-0B00-0000C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36" name="Shape 1452">
                <a:extLst>
                  <a:ext uri="{FF2B5EF4-FFF2-40B4-BE49-F238E27FC236}">
                    <a16:creationId xmlns:a16="http://schemas.microsoft.com/office/drawing/2014/main" id="{00000000-0008-0000-0B00-0000C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7" name="Shape 1453">
                <a:extLst>
                  <a:ext uri="{FF2B5EF4-FFF2-40B4-BE49-F238E27FC236}">
                    <a16:creationId xmlns:a16="http://schemas.microsoft.com/office/drawing/2014/main" id="{00000000-0008-0000-0B00-0000C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38" name="Shape 1454">
                  <a:extLst>
                    <a:ext uri="{FF2B5EF4-FFF2-40B4-BE49-F238E27FC236}">
                      <a16:creationId xmlns:a16="http://schemas.microsoft.com/office/drawing/2014/main" id="{00000000-0008-0000-0B00-0000CA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9" name="Shape 1455">
                  <a:extLst>
                    <a:ext uri="{FF2B5EF4-FFF2-40B4-BE49-F238E27FC236}">
                      <a16:creationId xmlns:a16="http://schemas.microsoft.com/office/drawing/2014/main" id="{00000000-0008-0000-0B00-0000CB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40" name="Shape 1456">
                    <a:extLst>
                      <a:ext uri="{FF2B5EF4-FFF2-40B4-BE49-F238E27FC236}">
                        <a16:creationId xmlns:a16="http://schemas.microsoft.com/office/drawing/2014/main" id="{00000000-0008-0000-0B00-0000CC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41" name="Shape 1457">
                    <a:extLst>
                      <a:ext uri="{FF2B5EF4-FFF2-40B4-BE49-F238E27FC236}">
                        <a16:creationId xmlns:a16="http://schemas.microsoft.com/office/drawing/2014/main" id="{00000000-0008-0000-0B00-0000C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2" name="Shape 1458">
                    <a:extLst>
                      <a:ext uri="{FF2B5EF4-FFF2-40B4-BE49-F238E27FC236}">
                        <a16:creationId xmlns:a16="http://schemas.microsoft.com/office/drawing/2014/main" id="{00000000-0008-0000-0B00-0000C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3" name="Shape 1459">
                    <a:extLst>
                      <a:ext uri="{FF2B5EF4-FFF2-40B4-BE49-F238E27FC236}">
                        <a16:creationId xmlns:a16="http://schemas.microsoft.com/office/drawing/2014/main" id="{00000000-0008-0000-0B00-0000CF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4" name="Shape 1460">
                    <a:extLst>
                      <a:ext uri="{FF2B5EF4-FFF2-40B4-BE49-F238E27FC236}">
                        <a16:creationId xmlns:a16="http://schemas.microsoft.com/office/drawing/2014/main" id="{00000000-0008-0000-0B00-0000D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5" name="Shape 1461">
                    <a:extLst>
                      <a:ext uri="{FF2B5EF4-FFF2-40B4-BE49-F238E27FC236}">
                        <a16:creationId xmlns:a16="http://schemas.microsoft.com/office/drawing/2014/main" id="{00000000-0008-0000-0B00-0000D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6" name="Shape 1462">
                    <a:extLst>
                      <a:ext uri="{FF2B5EF4-FFF2-40B4-BE49-F238E27FC236}">
                        <a16:creationId xmlns:a16="http://schemas.microsoft.com/office/drawing/2014/main" id="{00000000-0008-0000-0B00-0000D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47" name="Shape 2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48" name="Shape 1463">
            <a:extLst>
              <a:ext uri="{FF2B5EF4-FFF2-40B4-BE49-F238E27FC236}">
                <a16:creationId xmlns:a16="http://schemas.microsoft.com/office/drawing/2014/main" id="{00000000-0008-0000-0B00-0000D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49" name="Shape 6">
              <a:extLst>
                <a:ext uri="{FF2B5EF4-FFF2-40B4-BE49-F238E27FC236}">
                  <a16:creationId xmlns:a16="http://schemas.microsoft.com/office/drawing/2014/main" id="{00000000-0008-0000-0B00-0000D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0" name="Shape 1464">
              <a:extLst>
                <a:ext uri="{FF2B5EF4-FFF2-40B4-BE49-F238E27FC236}">
                  <a16:creationId xmlns:a16="http://schemas.microsoft.com/office/drawing/2014/main" id="{00000000-0008-0000-0B00-0000D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51" name="Shape 1465">
                <a:extLst>
                  <a:ext uri="{FF2B5EF4-FFF2-40B4-BE49-F238E27FC236}">
                    <a16:creationId xmlns:a16="http://schemas.microsoft.com/office/drawing/2014/main" id="{00000000-0008-0000-0B00-0000D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2" name="Shape 1466">
                <a:extLst>
                  <a:ext uri="{FF2B5EF4-FFF2-40B4-BE49-F238E27FC236}">
                    <a16:creationId xmlns:a16="http://schemas.microsoft.com/office/drawing/2014/main" id="{00000000-0008-0000-0B00-0000D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53" name="Shape 1467">
                  <a:extLst>
                    <a:ext uri="{FF2B5EF4-FFF2-40B4-BE49-F238E27FC236}">
                      <a16:creationId xmlns:a16="http://schemas.microsoft.com/office/drawing/2014/main" id="{00000000-0008-0000-0B00-0000D9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54" name="Shape 1468">
                  <a:extLst>
                    <a:ext uri="{FF2B5EF4-FFF2-40B4-BE49-F238E27FC236}">
                      <a16:creationId xmlns:a16="http://schemas.microsoft.com/office/drawing/2014/main" id="{00000000-0008-0000-0B00-0000DA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55" name="Shape 1469">
                    <a:extLst>
                      <a:ext uri="{FF2B5EF4-FFF2-40B4-BE49-F238E27FC236}">
                        <a16:creationId xmlns:a16="http://schemas.microsoft.com/office/drawing/2014/main" id="{00000000-0008-0000-0B00-0000DB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56" name="Shape 1470">
                    <a:extLst>
                      <a:ext uri="{FF2B5EF4-FFF2-40B4-BE49-F238E27FC236}">
                        <a16:creationId xmlns:a16="http://schemas.microsoft.com/office/drawing/2014/main" id="{00000000-0008-0000-0B00-0000D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7" name="Shape 1471">
                    <a:extLst>
                      <a:ext uri="{FF2B5EF4-FFF2-40B4-BE49-F238E27FC236}">
                        <a16:creationId xmlns:a16="http://schemas.microsoft.com/office/drawing/2014/main" id="{00000000-0008-0000-0B00-0000D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8" name="Shape 1472">
                    <a:extLst>
                      <a:ext uri="{FF2B5EF4-FFF2-40B4-BE49-F238E27FC236}">
                        <a16:creationId xmlns:a16="http://schemas.microsoft.com/office/drawing/2014/main" id="{00000000-0008-0000-0B00-0000DE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9" name="Shape 1473">
                    <a:extLst>
                      <a:ext uri="{FF2B5EF4-FFF2-40B4-BE49-F238E27FC236}">
                        <a16:creationId xmlns:a16="http://schemas.microsoft.com/office/drawing/2014/main" id="{00000000-0008-0000-0B00-0000D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0" name="Shape 1474">
                    <a:extLst>
                      <a:ext uri="{FF2B5EF4-FFF2-40B4-BE49-F238E27FC236}">
                        <a16:creationId xmlns:a16="http://schemas.microsoft.com/office/drawing/2014/main" id="{00000000-0008-0000-0B00-0000E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1" name="Shape 1475">
                    <a:extLst>
                      <a:ext uri="{FF2B5EF4-FFF2-40B4-BE49-F238E27FC236}">
                        <a16:creationId xmlns:a16="http://schemas.microsoft.com/office/drawing/2014/main" id="{00000000-0008-0000-0B00-0000E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62" name="Shape 2">
          <a:extLst>
            <a:ext uri="{FF2B5EF4-FFF2-40B4-BE49-F238E27FC236}">
              <a16:creationId xmlns:a16="http://schemas.microsoft.com/office/drawing/2014/main" id="{00000000-0008-0000-0B00-0000E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63" name="Shape 1476">
            <a:extLst>
              <a:ext uri="{FF2B5EF4-FFF2-40B4-BE49-F238E27FC236}">
                <a16:creationId xmlns:a16="http://schemas.microsoft.com/office/drawing/2014/main" id="{00000000-0008-0000-0B00-0000E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4" name="Shape 6">
              <a:extLst>
                <a:ext uri="{FF2B5EF4-FFF2-40B4-BE49-F238E27FC236}">
                  <a16:creationId xmlns:a16="http://schemas.microsoft.com/office/drawing/2014/main" id="{00000000-0008-0000-0B00-0000E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5" name="Shape 1477">
              <a:extLst>
                <a:ext uri="{FF2B5EF4-FFF2-40B4-BE49-F238E27FC236}">
                  <a16:creationId xmlns:a16="http://schemas.microsoft.com/office/drawing/2014/main" id="{00000000-0008-0000-0B00-0000E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66" name="Shape 1478">
                <a:extLst>
                  <a:ext uri="{FF2B5EF4-FFF2-40B4-BE49-F238E27FC236}">
                    <a16:creationId xmlns:a16="http://schemas.microsoft.com/office/drawing/2014/main" id="{00000000-0008-0000-0B00-0000E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7" name="Shape 1479">
                <a:extLst>
                  <a:ext uri="{FF2B5EF4-FFF2-40B4-BE49-F238E27FC236}">
                    <a16:creationId xmlns:a16="http://schemas.microsoft.com/office/drawing/2014/main" id="{00000000-0008-0000-0B00-0000E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68" name="Shape 1480">
                  <a:extLst>
                    <a:ext uri="{FF2B5EF4-FFF2-40B4-BE49-F238E27FC236}">
                      <a16:creationId xmlns:a16="http://schemas.microsoft.com/office/drawing/2014/main" id="{00000000-0008-0000-0B00-0000E8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9" name="Shape 1481">
                  <a:extLst>
                    <a:ext uri="{FF2B5EF4-FFF2-40B4-BE49-F238E27FC236}">
                      <a16:creationId xmlns:a16="http://schemas.microsoft.com/office/drawing/2014/main" id="{00000000-0008-0000-0B00-0000E9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70" name="Shape 1482">
                    <a:extLst>
                      <a:ext uri="{FF2B5EF4-FFF2-40B4-BE49-F238E27FC236}">
                        <a16:creationId xmlns:a16="http://schemas.microsoft.com/office/drawing/2014/main" id="{00000000-0008-0000-0B00-0000EA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71" name="Shape 1483">
                    <a:extLst>
                      <a:ext uri="{FF2B5EF4-FFF2-40B4-BE49-F238E27FC236}">
                        <a16:creationId xmlns:a16="http://schemas.microsoft.com/office/drawing/2014/main" id="{00000000-0008-0000-0B00-0000E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2" name="Shape 1484">
                    <a:extLst>
                      <a:ext uri="{FF2B5EF4-FFF2-40B4-BE49-F238E27FC236}">
                        <a16:creationId xmlns:a16="http://schemas.microsoft.com/office/drawing/2014/main" id="{00000000-0008-0000-0B00-0000E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3" name="Shape 1485">
                    <a:extLst>
                      <a:ext uri="{FF2B5EF4-FFF2-40B4-BE49-F238E27FC236}">
                        <a16:creationId xmlns:a16="http://schemas.microsoft.com/office/drawing/2014/main" id="{00000000-0008-0000-0B00-0000ED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4" name="Shape 1486">
                    <a:extLst>
                      <a:ext uri="{FF2B5EF4-FFF2-40B4-BE49-F238E27FC236}">
                        <a16:creationId xmlns:a16="http://schemas.microsoft.com/office/drawing/2014/main" id="{00000000-0008-0000-0B00-0000E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5" name="Shape 1487">
                    <a:extLst>
                      <a:ext uri="{FF2B5EF4-FFF2-40B4-BE49-F238E27FC236}">
                        <a16:creationId xmlns:a16="http://schemas.microsoft.com/office/drawing/2014/main" id="{00000000-0008-0000-0B00-0000E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6" name="Shape 1488">
                    <a:extLst>
                      <a:ext uri="{FF2B5EF4-FFF2-40B4-BE49-F238E27FC236}">
                        <a16:creationId xmlns:a16="http://schemas.microsoft.com/office/drawing/2014/main" id="{00000000-0008-0000-0B00-0000F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77" name="Shape 2">
          <a:extLst>
            <a:ext uri="{FF2B5EF4-FFF2-40B4-BE49-F238E27FC236}">
              <a16:creationId xmlns:a16="http://schemas.microsoft.com/office/drawing/2014/main" id="{00000000-0008-0000-0B00-0000F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78" name="Shape 1489">
            <a:extLst>
              <a:ext uri="{FF2B5EF4-FFF2-40B4-BE49-F238E27FC236}">
                <a16:creationId xmlns:a16="http://schemas.microsoft.com/office/drawing/2014/main" id="{00000000-0008-0000-0B00-0000F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79" name="Shape 6">
              <a:extLst>
                <a:ext uri="{FF2B5EF4-FFF2-40B4-BE49-F238E27FC236}">
                  <a16:creationId xmlns:a16="http://schemas.microsoft.com/office/drawing/2014/main" id="{00000000-0008-0000-0B00-0000F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0" name="Shape 1490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81" name="Shape 1491">
                <a:extLst>
                  <a:ext uri="{FF2B5EF4-FFF2-40B4-BE49-F238E27FC236}">
                    <a16:creationId xmlns:a16="http://schemas.microsoft.com/office/drawing/2014/main" id="{00000000-0008-0000-0B00-0000F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2" name="Shape 1492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83" name="Shape 1493">
                  <a:extLst>
                    <a:ext uri="{FF2B5EF4-FFF2-40B4-BE49-F238E27FC236}">
                      <a16:creationId xmlns:a16="http://schemas.microsoft.com/office/drawing/2014/main" id="{00000000-0008-0000-0B00-0000F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84" name="Shape 1494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85" name="Shape 1495">
                    <a:extLst>
                      <a:ext uri="{FF2B5EF4-FFF2-40B4-BE49-F238E27FC236}">
                        <a16:creationId xmlns:a16="http://schemas.microsoft.com/office/drawing/2014/main" id="{00000000-0008-0000-0B00-0000F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86" name="Shape 1496">
                    <a:extLst>
                      <a:ext uri="{FF2B5EF4-FFF2-40B4-BE49-F238E27FC236}">
                        <a16:creationId xmlns:a16="http://schemas.microsoft.com/office/drawing/2014/main" id="{00000000-0008-0000-0B00-0000F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7" name="Shape 1497">
                    <a:extLst>
                      <a:ext uri="{FF2B5EF4-FFF2-40B4-BE49-F238E27FC236}">
                        <a16:creationId xmlns:a16="http://schemas.microsoft.com/office/drawing/2014/main" id="{00000000-0008-0000-0B00-0000F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8" name="Shape 1498">
                    <a:extLst>
                      <a:ext uri="{FF2B5EF4-FFF2-40B4-BE49-F238E27FC236}">
                        <a16:creationId xmlns:a16="http://schemas.microsoft.com/office/drawing/2014/main" id="{00000000-0008-0000-0B00-0000F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9" name="Shape 1499">
                    <a:extLst>
                      <a:ext uri="{FF2B5EF4-FFF2-40B4-BE49-F238E27FC236}">
                        <a16:creationId xmlns:a16="http://schemas.microsoft.com/office/drawing/2014/main" id="{00000000-0008-0000-0B00-0000F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0" name="Shape 1500">
                    <a:extLst>
                      <a:ext uri="{FF2B5EF4-FFF2-40B4-BE49-F238E27FC236}">
                        <a16:creationId xmlns:a16="http://schemas.microsoft.com/office/drawing/2014/main" id="{00000000-0008-0000-0B00-0000F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1" name="Shape 1501">
                    <a:extLst>
                      <a:ext uri="{FF2B5EF4-FFF2-40B4-BE49-F238E27FC236}">
                        <a16:creationId xmlns:a16="http://schemas.microsoft.com/office/drawing/2014/main" id="{00000000-0008-0000-0B00-0000F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92" name="Shape 2">
          <a:extLst>
            <a:ext uri="{FF2B5EF4-FFF2-40B4-BE49-F238E27FC236}">
              <a16:creationId xmlns:a16="http://schemas.microsoft.com/office/drawing/2014/main" id="{00000000-0008-0000-0B00-000000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93" name="Shape 1502">
            <a:extLst>
              <a:ext uri="{FF2B5EF4-FFF2-40B4-BE49-F238E27FC236}">
                <a16:creationId xmlns:a16="http://schemas.microsoft.com/office/drawing/2014/main" id="{00000000-0008-0000-0B00-00000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94" name="Shape 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5" name="Shape 1503">
              <a:extLst>
                <a:ext uri="{FF2B5EF4-FFF2-40B4-BE49-F238E27FC236}">
                  <a16:creationId xmlns:a16="http://schemas.microsoft.com/office/drawing/2014/main" id="{00000000-0008-0000-0B00-00000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96" name="Shape 1504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7" name="Shape 1505">
                <a:extLst>
                  <a:ext uri="{FF2B5EF4-FFF2-40B4-BE49-F238E27FC236}">
                    <a16:creationId xmlns:a16="http://schemas.microsoft.com/office/drawing/2014/main" id="{00000000-0008-0000-0B00-00000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98" name="Shape 1506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9" name="Shape 1507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00" name="Shape 1508">
                    <a:extLst>
                      <a:ext uri="{FF2B5EF4-FFF2-40B4-BE49-F238E27FC236}">
                        <a16:creationId xmlns:a16="http://schemas.microsoft.com/office/drawing/2014/main" id="{00000000-0008-0000-0B00-000008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01" name="Shape 1509">
                    <a:extLst>
                      <a:ext uri="{FF2B5EF4-FFF2-40B4-BE49-F238E27FC236}">
                        <a16:creationId xmlns:a16="http://schemas.microsoft.com/office/drawing/2014/main" id="{00000000-0008-0000-0B00-00000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2" name="Shape 1510">
                    <a:extLst>
                      <a:ext uri="{FF2B5EF4-FFF2-40B4-BE49-F238E27FC236}">
                        <a16:creationId xmlns:a16="http://schemas.microsoft.com/office/drawing/2014/main" id="{00000000-0008-0000-0B00-00000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3" name="Shape 1511">
                    <a:extLst>
                      <a:ext uri="{FF2B5EF4-FFF2-40B4-BE49-F238E27FC236}">
                        <a16:creationId xmlns:a16="http://schemas.microsoft.com/office/drawing/2014/main" id="{00000000-0008-0000-0B00-00000B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4" name="Shape 1512">
                    <a:extLst>
                      <a:ext uri="{FF2B5EF4-FFF2-40B4-BE49-F238E27FC236}">
                        <a16:creationId xmlns:a16="http://schemas.microsoft.com/office/drawing/2014/main" id="{00000000-0008-0000-0B00-00000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5" name="Shape 1513">
                    <a:extLst>
                      <a:ext uri="{FF2B5EF4-FFF2-40B4-BE49-F238E27FC236}">
                        <a16:creationId xmlns:a16="http://schemas.microsoft.com/office/drawing/2014/main" id="{00000000-0008-0000-0B00-00000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6" name="Shape 1514">
                    <a:extLst>
                      <a:ext uri="{FF2B5EF4-FFF2-40B4-BE49-F238E27FC236}">
                        <a16:creationId xmlns:a16="http://schemas.microsoft.com/office/drawing/2014/main" id="{00000000-0008-0000-0B00-00000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07" name="Shape 2">
          <a:extLst>
            <a:ext uri="{FF2B5EF4-FFF2-40B4-BE49-F238E27FC236}">
              <a16:creationId xmlns:a16="http://schemas.microsoft.com/office/drawing/2014/main" id="{00000000-0008-0000-0B00-00000F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08" name="Shape 1515">
            <a:extLst>
              <a:ext uri="{FF2B5EF4-FFF2-40B4-BE49-F238E27FC236}">
                <a16:creationId xmlns:a16="http://schemas.microsoft.com/office/drawing/2014/main" id="{00000000-0008-0000-0B00-00001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9" name="Shape 6">
              <a:extLst>
                <a:ext uri="{FF2B5EF4-FFF2-40B4-BE49-F238E27FC236}">
                  <a16:creationId xmlns:a16="http://schemas.microsoft.com/office/drawing/2014/main" id="{00000000-0008-0000-0B00-00001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0" name="Shape 1516">
              <a:extLst>
                <a:ext uri="{FF2B5EF4-FFF2-40B4-BE49-F238E27FC236}">
                  <a16:creationId xmlns:a16="http://schemas.microsoft.com/office/drawing/2014/main" id="{00000000-0008-0000-0B00-00001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11" name="Shape 1517">
                <a:extLst>
                  <a:ext uri="{FF2B5EF4-FFF2-40B4-BE49-F238E27FC236}">
                    <a16:creationId xmlns:a16="http://schemas.microsoft.com/office/drawing/2014/main" id="{00000000-0008-0000-0B00-00001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12" name="Shape 1518">
                <a:extLst>
                  <a:ext uri="{FF2B5EF4-FFF2-40B4-BE49-F238E27FC236}">
                    <a16:creationId xmlns:a16="http://schemas.microsoft.com/office/drawing/2014/main" id="{00000000-0008-0000-0B00-00001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13" name="Shape 1519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14" name="Shape 1520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15" name="Shape 1521">
                    <a:extLst>
                      <a:ext uri="{FF2B5EF4-FFF2-40B4-BE49-F238E27FC236}">
                        <a16:creationId xmlns:a16="http://schemas.microsoft.com/office/drawing/2014/main" id="{00000000-0008-0000-0B00-000017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16" name="Shape 1522">
                    <a:extLst>
                      <a:ext uri="{FF2B5EF4-FFF2-40B4-BE49-F238E27FC236}">
                        <a16:creationId xmlns:a16="http://schemas.microsoft.com/office/drawing/2014/main" id="{00000000-0008-0000-0B00-00001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7" name="Shape 1523">
                    <a:extLst>
                      <a:ext uri="{FF2B5EF4-FFF2-40B4-BE49-F238E27FC236}">
                        <a16:creationId xmlns:a16="http://schemas.microsoft.com/office/drawing/2014/main" id="{00000000-0008-0000-0B00-00001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8" name="Shape 1524">
                    <a:extLst>
                      <a:ext uri="{FF2B5EF4-FFF2-40B4-BE49-F238E27FC236}">
                        <a16:creationId xmlns:a16="http://schemas.microsoft.com/office/drawing/2014/main" id="{00000000-0008-0000-0B00-00001A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9" name="Shape 1525">
                    <a:extLst>
                      <a:ext uri="{FF2B5EF4-FFF2-40B4-BE49-F238E27FC236}">
                        <a16:creationId xmlns:a16="http://schemas.microsoft.com/office/drawing/2014/main" id="{00000000-0008-0000-0B00-00001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0" name="Shape 1526">
                    <a:extLst>
                      <a:ext uri="{FF2B5EF4-FFF2-40B4-BE49-F238E27FC236}">
                        <a16:creationId xmlns:a16="http://schemas.microsoft.com/office/drawing/2014/main" id="{00000000-0008-0000-0B00-00001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1" name="Shape 1527">
                    <a:extLst>
                      <a:ext uri="{FF2B5EF4-FFF2-40B4-BE49-F238E27FC236}">
                        <a16:creationId xmlns:a16="http://schemas.microsoft.com/office/drawing/2014/main" id="{00000000-0008-0000-0B00-00001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22" name="Shape 2">
          <a:extLst>
            <a:ext uri="{FF2B5EF4-FFF2-40B4-BE49-F238E27FC236}">
              <a16:creationId xmlns:a16="http://schemas.microsoft.com/office/drawing/2014/main" id="{00000000-0008-0000-0B00-00001E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23" name="Shape 1528">
            <a:extLst>
              <a:ext uri="{FF2B5EF4-FFF2-40B4-BE49-F238E27FC236}">
                <a16:creationId xmlns:a16="http://schemas.microsoft.com/office/drawing/2014/main" id="{00000000-0008-0000-0B00-00001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4" name="Shape 6">
              <a:extLst>
                <a:ext uri="{FF2B5EF4-FFF2-40B4-BE49-F238E27FC236}">
                  <a16:creationId xmlns:a16="http://schemas.microsoft.com/office/drawing/2014/main" id="{00000000-0008-0000-0B00-00002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5" name="Shape 1529">
              <a:extLst>
                <a:ext uri="{FF2B5EF4-FFF2-40B4-BE49-F238E27FC236}">
                  <a16:creationId xmlns:a16="http://schemas.microsoft.com/office/drawing/2014/main" id="{00000000-0008-0000-0B00-00002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26" name="Shape 1530">
                <a:extLst>
                  <a:ext uri="{FF2B5EF4-FFF2-40B4-BE49-F238E27FC236}">
                    <a16:creationId xmlns:a16="http://schemas.microsoft.com/office/drawing/2014/main" id="{00000000-0008-0000-0B00-00002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7" name="Shape 1531">
                <a:extLst>
                  <a:ext uri="{FF2B5EF4-FFF2-40B4-BE49-F238E27FC236}">
                    <a16:creationId xmlns:a16="http://schemas.microsoft.com/office/drawing/2014/main" id="{00000000-0008-0000-0B00-00002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28" name="Shape 1532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9" name="Shape 1533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30" name="Shape 1534">
                    <a:extLst>
                      <a:ext uri="{FF2B5EF4-FFF2-40B4-BE49-F238E27FC236}">
                        <a16:creationId xmlns:a16="http://schemas.microsoft.com/office/drawing/2014/main" id="{00000000-0008-0000-0B00-000026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31" name="Shape 1535">
                    <a:extLst>
                      <a:ext uri="{FF2B5EF4-FFF2-40B4-BE49-F238E27FC236}">
                        <a16:creationId xmlns:a16="http://schemas.microsoft.com/office/drawing/2014/main" id="{00000000-0008-0000-0B00-00002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2" name="Shape 1536">
                    <a:extLst>
                      <a:ext uri="{FF2B5EF4-FFF2-40B4-BE49-F238E27FC236}">
                        <a16:creationId xmlns:a16="http://schemas.microsoft.com/office/drawing/2014/main" id="{00000000-0008-0000-0B00-00002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3" name="Shape 1537">
                    <a:extLst>
                      <a:ext uri="{FF2B5EF4-FFF2-40B4-BE49-F238E27FC236}">
                        <a16:creationId xmlns:a16="http://schemas.microsoft.com/office/drawing/2014/main" id="{00000000-0008-0000-0B00-000029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4" name="Shape 1538">
                    <a:extLst>
                      <a:ext uri="{FF2B5EF4-FFF2-40B4-BE49-F238E27FC236}">
                        <a16:creationId xmlns:a16="http://schemas.microsoft.com/office/drawing/2014/main" id="{00000000-0008-0000-0B00-00002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5" name="Shape 1539">
                    <a:extLst>
                      <a:ext uri="{FF2B5EF4-FFF2-40B4-BE49-F238E27FC236}">
                        <a16:creationId xmlns:a16="http://schemas.microsoft.com/office/drawing/2014/main" id="{00000000-0008-0000-0B00-00002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6" name="Shape 1540">
                    <a:extLst>
                      <a:ext uri="{FF2B5EF4-FFF2-40B4-BE49-F238E27FC236}">
                        <a16:creationId xmlns:a16="http://schemas.microsoft.com/office/drawing/2014/main" id="{00000000-0008-0000-0B00-00002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37" name="Shape 2">
          <a:extLst>
            <a:ext uri="{FF2B5EF4-FFF2-40B4-BE49-F238E27FC236}">
              <a16:creationId xmlns:a16="http://schemas.microsoft.com/office/drawing/2014/main" id="{00000000-0008-0000-0B00-00002D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38" name="Shape 1541">
            <a:extLst>
              <a:ext uri="{FF2B5EF4-FFF2-40B4-BE49-F238E27FC236}">
                <a16:creationId xmlns:a16="http://schemas.microsoft.com/office/drawing/2014/main" id="{00000000-0008-0000-0B00-00002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9" name="Shape 6">
              <a:extLst>
                <a:ext uri="{FF2B5EF4-FFF2-40B4-BE49-F238E27FC236}">
                  <a16:creationId xmlns:a16="http://schemas.microsoft.com/office/drawing/2014/main" id="{00000000-0008-0000-0B00-00002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0" name="Shape 1542">
              <a:extLst>
                <a:ext uri="{FF2B5EF4-FFF2-40B4-BE49-F238E27FC236}">
                  <a16:creationId xmlns:a16="http://schemas.microsoft.com/office/drawing/2014/main" id="{00000000-0008-0000-0B00-00003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1" name="Shape 1543">
                <a:extLst>
                  <a:ext uri="{FF2B5EF4-FFF2-40B4-BE49-F238E27FC236}">
                    <a16:creationId xmlns:a16="http://schemas.microsoft.com/office/drawing/2014/main" id="{00000000-0008-0000-0B00-00003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2" name="Shape 1544">
                <a:extLst>
                  <a:ext uri="{FF2B5EF4-FFF2-40B4-BE49-F238E27FC236}">
                    <a16:creationId xmlns:a16="http://schemas.microsoft.com/office/drawing/2014/main" id="{00000000-0008-0000-0B00-00003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43" name="Shape 1545">
                  <a:extLst>
                    <a:ext uri="{FF2B5EF4-FFF2-40B4-BE49-F238E27FC236}">
                      <a16:creationId xmlns:a16="http://schemas.microsoft.com/office/drawing/2014/main" id="{00000000-0008-0000-0B00-000033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44" name="Shape 1546">
                  <a:extLst>
                    <a:ext uri="{FF2B5EF4-FFF2-40B4-BE49-F238E27FC236}">
                      <a16:creationId xmlns:a16="http://schemas.microsoft.com/office/drawing/2014/main" id="{00000000-0008-0000-0B00-000034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45" name="Shape 1547">
                    <a:extLst>
                      <a:ext uri="{FF2B5EF4-FFF2-40B4-BE49-F238E27FC236}">
                        <a16:creationId xmlns:a16="http://schemas.microsoft.com/office/drawing/2014/main" id="{00000000-0008-0000-0B00-000035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46" name="Shape 1548">
                    <a:extLst>
                      <a:ext uri="{FF2B5EF4-FFF2-40B4-BE49-F238E27FC236}">
                        <a16:creationId xmlns:a16="http://schemas.microsoft.com/office/drawing/2014/main" id="{00000000-0008-0000-0B00-00003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7" name="Shape 1549">
                    <a:extLst>
                      <a:ext uri="{FF2B5EF4-FFF2-40B4-BE49-F238E27FC236}">
                        <a16:creationId xmlns:a16="http://schemas.microsoft.com/office/drawing/2014/main" id="{00000000-0008-0000-0B00-00003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8" name="Shape 1550">
                    <a:extLst>
                      <a:ext uri="{FF2B5EF4-FFF2-40B4-BE49-F238E27FC236}">
                        <a16:creationId xmlns:a16="http://schemas.microsoft.com/office/drawing/2014/main" id="{00000000-0008-0000-0B00-000038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9" name="Shape 1551">
                    <a:extLst>
                      <a:ext uri="{FF2B5EF4-FFF2-40B4-BE49-F238E27FC236}">
                        <a16:creationId xmlns:a16="http://schemas.microsoft.com/office/drawing/2014/main" id="{00000000-0008-0000-0B00-00003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0" name="Shape 1552">
                    <a:extLst>
                      <a:ext uri="{FF2B5EF4-FFF2-40B4-BE49-F238E27FC236}">
                        <a16:creationId xmlns:a16="http://schemas.microsoft.com/office/drawing/2014/main" id="{00000000-0008-0000-0B00-00003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1" name="Shape 1553">
                    <a:extLst>
                      <a:ext uri="{FF2B5EF4-FFF2-40B4-BE49-F238E27FC236}">
                        <a16:creationId xmlns:a16="http://schemas.microsoft.com/office/drawing/2014/main" id="{00000000-0008-0000-0B00-00003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52" name="Shape 2">
          <a:extLst>
            <a:ext uri="{FF2B5EF4-FFF2-40B4-BE49-F238E27FC236}">
              <a16:creationId xmlns:a16="http://schemas.microsoft.com/office/drawing/2014/main" id="{00000000-0008-0000-0B00-00003C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53" name="Shape 1554">
            <a:extLst>
              <a:ext uri="{FF2B5EF4-FFF2-40B4-BE49-F238E27FC236}">
                <a16:creationId xmlns:a16="http://schemas.microsoft.com/office/drawing/2014/main" id="{00000000-0008-0000-0B00-00003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4" name="Shape 6">
              <a:extLst>
                <a:ext uri="{FF2B5EF4-FFF2-40B4-BE49-F238E27FC236}">
                  <a16:creationId xmlns:a16="http://schemas.microsoft.com/office/drawing/2014/main" id="{00000000-0008-0000-0B00-00003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5" name="Shape 1555">
              <a:extLst>
                <a:ext uri="{FF2B5EF4-FFF2-40B4-BE49-F238E27FC236}">
                  <a16:creationId xmlns:a16="http://schemas.microsoft.com/office/drawing/2014/main" id="{00000000-0008-0000-0B00-00003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56" name="Shape 1556">
                <a:extLst>
                  <a:ext uri="{FF2B5EF4-FFF2-40B4-BE49-F238E27FC236}">
                    <a16:creationId xmlns:a16="http://schemas.microsoft.com/office/drawing/2014/main" id="{00000000-0008-0000-0B00-00004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7" name="Shape 1557">
                <a:extLst>
                  <a:ext uri="{FF2B5EF4-FFF2-40B4-BE49-F238E27FC236}">
                    <a16:creationId xmlns:a16="http://schemas.microsoft.com/office/drawing/2014/main" id="{00000000-0008-0000-0B00-00004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58" name="Shape 1558">
                  <a:extLst>
                    <a:ext uri="{FF2B5EF4-FFF2-40B4-BE49-F238E27FC236}">
                      <a16:creationId xmlns:a16="http://schemas.microsoft.com/office/drawing/2014/main" id="{00000000-0008-0000-0B00-000042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9" name="Shape 1559">
                  <a:extLst>
                    <a:ext uri="{FF2B5EF4-FFF2-40B4-BE49-F238E27FC236}">
                      <a16:creationId xmlns:a16="http://schemas.microsoft.com/office/drawing/2014/main" id="{00000000-0008-0000-0B00-000043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60" name="Shape 1560">
                    <a:extLst>
                      <a:ext uri="{FF2B5EF4-FFF2-40B4-BE49-F238E27FC236}">
                        <a16:creationId xmlns:a16="http://schemas.microsoft.com/office/drawing/2014/main" id="{00000000-0008-0000-0B00-000044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61" name="Shape 1561">
                    <a:extLst>
                      <a:ext uri="{FF2B5EF4-FFF2-40B4-BE49-F238E27FC236}">
                        <a16:creationId xmlns:a16="http://schemas.microsoft.com/office/drawing/2014/main" id="{00000000-0008-0000-0B00-00004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2" name="Shape 1562">
                    <a:extLst>
                      <a:ext uri="{FF2B5EF4-FFF2-40B4-BE49-F238E27FC236}">
                        <a16:creationId xmlns:a16="http://schemas.microsoft.com/office/drawing/2014/main" id="{00000000-0008-0000-0B00-00004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3" name="Shape 1563">
                    <a:extLst>
                      <a:ext uri="{FF2B5EF4-FFF2-40B4-BE49-F238E27FC236}">
                        <a16:creationId xmlns:a16="http://schemas.microsoft.com/office/drawing/2014/main" id="{00000000-0008-0000-0B00-000047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4" name="Shape 1564">
                    <a:extLst>
                      <a:ext uri="{FF2B5EF4-FFF2-40B4-BE49-F238E27FC236}">
                        <a16:creationId xmlns:a16="http://schemas.microsoft.com/office/drawing/2014/main" id="{00000000-0008-0000-0B00-00004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5" name="Shape 1565">
                    <a:extLst>
                      <a:ext uri="{FF2B5EF4-FFF2-40B4-BE49-F238E27FC236}">
                        <a16:creationId xmlns:a16="http://schemas.microsoft.com/office/drawing/2014/main" id="{00000000-0008-0000-0B00-00004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6" name="Shape 1566">
                    <a:extLst>
                      <a:ext uri="{FF2B5EF4-FFF2-40B4-BE49-F238E27FC236}">
                        <a16:creationId xmlns:a16="http://schemas.microsoft.com/office/drawing/2014/main" id="{00000000-0008-0000-0B00-00004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67" name="Shape 2">
          <a:extLst>
            <a:ext uri="{FF2B5EF4-FFF2-40B4-BE49-F238E27FC236}">
              <a16:creationId xmlns:a16="http://schemas.microsoft.com/office/drawing/2014/main" id="{00000000-0008-0000-0B00-00004B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68" name="Shape 1567">
            <a:extLst>
              <a:ext uri="{FF2B5EF4-FFF2-40B4-BE49-F238E27FC236}">
                <a16:creationId xmlns:a16="http://schemas.microsoft.com/office/drawing/2014/main" id="{00000000-0008-0000-0B00-00004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69" name="Shape 6">
              <a:extLst>
                <a:ext uri="{FF2B5EF4-FFF2-40B4-BE49-F238E27FC236}">
                  <a16:creationId xmlns:a16="http://schemas.microsoft.com/office/drawing/2014/main" id="{00000000-0008-0000-0B00-00004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0" name="Shape 1568">
              <a:extLst>
                <a:ext uri="{FF2B5EF4-FFF2-40B4-BE49-F238E27FC236}">
                  <a16:creationId xmlns:a16="http://schemas.microsoft.com/office/drawing/2014/main" id="{00000000-0008-0000-0B00-00004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71" name="Shape 1569">
                <a:extLst>
                  <a:ext uri="{FF2B5EF4-FFF2-40B4-BE49-F238E27FC236}">
                    <a16:creationId xmlns:a16="http://schemas.microsoft.com/office/drawing/2014/main" id="{00000000-0008-0000-0B00-00004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2" name="Shape 1570">
                <a:extLst>
                  <a:ext uri="{FF2B5EF4-FFF2-40B4-BE49-F238E27FC236}">
                    <a16:creationId xmlns:a16="http://schemas.microsoft.com/office/drawing/2014/main" id="{00000000-0008-0000-0B00-00005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73" name="Shape 1571">
                  <a:extLst>
                    <a:ext uri="{FF2B5EF4-FFF2-40B4-BE49-F238E27FC236}">
                      <a16:creationId xmlns:a16="http://schemas.microsoft.com/office/drawing/2014/main" id="{00000000-0008-0000-0B00-000051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4" name="Shape 1572">
                  <a:extLst>
                    <a:ext uri="{FF2B5EF4-FFF2-40B4-BE49-F238E27FC236}">
                      <a16:creationId xmlns:a16="http://schemas.microsoft.com/office/drawing/2014/main" id="{00000000-0008-0000-0B00-000052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75" name="Shape 1573">
                    <a:extLst>
                      <a:ext uri="{FF2B5EF4-FFF2-40B4-BE49-F238E27FC236}">
                        <a16:creationId xmlns:a16="http://schemas.microsoft.com/office/drawing/2014/main" id="{00000000-0008-0000-0B00-000053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76" name="Shape 1574">
                    <a:extLst>
                      <a:ext uri="{FF2B5EF4-FFF2-40B4-BE49-F238E27FC236}">
                        <a16:creationId xmlns:a16="http://schemas.microsoft.com/office/drawing/2014/main" id="{00000000-0008-0000-0B00-00005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7" name="Shape 1575">
                    <a:extLst>
                      <a:ext uri="{FF2B5EF4-FFF2-40B4-BE49-F238E27FC236}">
                        <a16:creationId xmlns:a16="http://schemas.microsoft.com/office/drawing/2014/main" id="{00000000-0008-0000-0B00-00005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8" name="Shape 1576">
                    <a:extLst>
                      <a:ext uri="{FF2B5EF4-FFF2-40B4-BE49-F238E27FC236}">
                        <a16:creationId xmlns:a16="http://schemas.microsoft.com/office/drawing/2014/main" id="{00000000-0008-0000-0B00-000056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9" name="Shape 1577">
                    <a:extLst>
                      <a:ext uri="{FF2B5EF4-FFF2-40B4-BE49-F238E27FC236}">
                        <a16:creationId xmlns:a16="http://schemas.microsoft.com/office/drawing/2014/main" id="{00000000-0008-0000-0B00-00005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0" name="Shape 1578">
                    <a:extLst>
                      <a:ext uri="{FF2B5EF4-FFF2-40B4-BE49-F238E27FC236}">
                        <a16:creationId xmlns:a16="http://schemas.microsoft.com/office/drawing/2014/main" id="{00000000-0008-0000-0B00-00005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1" name="Shape 1579">
                    <a:extLst>
                      <a:ext uri="{FF2B5EF4-FFF2-40B4-BE49-F238E27FC236}">
                        <a16:creationId xmlns:a16="http://schemas.microsoft.com/office/drawing/2014/main" id="{00000000-0008-0000-0B00-00005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83" name="Shape 1580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81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86" name="Shape 1582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83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88" name="Shape 1584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9" name="Shape 1585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90" name="Shape 1586">
                    <a:extLst>
                      <a:ext uri="{FF2B5EF4-FFF2-40B4-BE49-F238E27FC236}">
                        <a16:creationId xmlns:a16="http://schemas.microsoft.com/office/drawing/2014/main" id="{00000000-0008-0000-0B00-000062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1" name="Shape 1587">
                    <a:extLst>
                      <a:ext uri="{FF2B5EF4-FFF2-40B4-BE49-F238E27FC236}">
                        <a16:creationId xmlns:a16="http://schemas.microsoft.com/office/drawing/2014/main" id="{00000000-0008-0000-0B00-00006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2" name="Shape 1588">
                    <a:extLst>
                      <a:ext uri="{FF2B5EF4-FFF2-40B4-BE49-F238E27FC236}">
                        <a16:creationId xmlns:a16="http://schemas.microsoft.com/office/drawing/2014/main" id="{00000000-0008-0000-0B00-00006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3" name="Shape 1589">
                    <a:extLst>
                      <a:ext uri="{FF2B5EF4-FFF2-40B4-BE49-F238E27FC236}">
                        <a16:creationId xmlns:a16="http://schemas.microsoft.com/office/drawing/2014/main" id="{00000000-0008-0000-0B00-000065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4" name="Shape 1590">
                    <a:extLst>
                      <a:ext uri="{FF2B5EF4-FFF2-40B4-BE49-F238E27FC236}">
                        <a16:creationId xmlns:a16="http://schemas.microsoft.com/office/drawing/2014/main" id="{00000000-0008-0000-0B00-00006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5" name="Shape 1591">
                    <a:extLst>
                      <a:ext uri="{FF2B5EF4-FFF2-40B4-BE49-F238E27FC236}">
                        <a16:creationId xmlns:a16="http://schemas.microsoft.com/office/drawing/2014/main" id="{00000000-0008-0000-0B00-00006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6" name="Shape 1592">
                    <a:extLst>
                      <a:ext uri="{FF2B5EF4-FFF2-40B4-BE49-F238E27FC236}">
                        <a16:creationId xmlns:a16="http://schemas.microsoft.com/office/drawing/2014/main" id="{00000000-0008-0000-0B00-00006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97" name="Shape 2">
          <a:extLst>
            <a:ext uri="{FF2B5EF4-FFF2-40B4-BE49-F238E27FC236}">
              <a16:creationId xmlns:a16="http://schemas.microsoft.com/office/drawing/2014/main" id="{00000000-0008-0000-0B00-000069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98" name="Shape 1593">
            <a:extLst>
              <a:ext uri="{FF2B5EF4-FFF2-40B4-BE49-F238E27FC236}">
                <a16:creationId xmlns:a16="http://schemas.microsoft.com/office/drawing/2014/main" id="{00000000-0008-0000-0B00-00006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9" name="Shape 6">
              <a:extLst>
                <a:ext uri="{FF2B5EF4-FFF2-40B4-BE49-F238E27FC236}">
                  <a16:creationId xmlns:a16="http://schemas.microsoft.com/office/drawing/2014/main" id="{00000000-0008-0000-0B00-00006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0" name="Shape 1594">
              <a:extLst>
                <a:ext uri="{FF2B5EF4-FFF2-40B4-BE49-F238E27FC236}">
                  <a16:creationId xmlns:a16="http://schemas.microsoft.com/office/drawing/2014/main" id="{00000000-0008-0000-0B00-00006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01" name="Shape 1595">
                <a:extLst>
                  <a:ext uri="{FF2B5EF4-FFF2-40B4-BE49-F238E27FC236}">
                    <a16:creationId xmlns:a16="http://schemas.microsoft.com/office/drawing/2014/main" id="{00000000-0008-0000-0B00-00006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2" name="Shape 1596">
                <a:extLst>
                  <a:ext uri="{FF2B5EF4-FFF2-40B4-BE49-F238E27FC236}">
                    <a16:creationId xmlns:a16="http://schemas.microsoft.com/office/drawing/2014/main" id="{00000000-0008-0000-0B00-00006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03" name="Shape 1597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04" name="Shape 1598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05" name="Shape 1599">
                    <a:extLst>
                      <a:ext uri="{FF2B5EF4-FFF2-40B4-BE49-F238E27FC236}">
                        <a16:creationId xmlns:a16="http://schemas.microsoft.com/office/drawing/2014/main" id="{00000000-0008-0000-0B00-000071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06" name="Shape 1600">
                    <a:extLst>
                      <a:ext uri="{FF2B5EF4-FFF2-40B4-BE49-F238E27FC236}">
                        <a16:creationId xmlns:a16="http://schemas.microsoft.com/office/drawing/2014/main" id="{00000000-0008-0000-0B00-00007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7" name="Shape 1601">
                    <a:extLst>
                      <a:ext uri="{FF2B5EF4-FFF2-40B4-BE49-F238E27FC236}">
                        <a16:creationId xmlns:a16="http://schemas.microsoft.com/office/drawing/2014/main" id="{00000000-0008-0000-0B00-00007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8" name="Shape 1602">
                    <a:extLst>
                      <a:ext uri="{FF2B5EF4-FFF2-40B4-BE49-F238E27FC236}">
                        <a16:creationId xmlns:a16="http://schemas.microsoft.com/office/drawing/2014/main" id="{00000000-0008-0000-0B00-000074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9" name="Shape 1603">
                    <a:extLst>
                      <a:ext uri="{FF2B5EF4-FFF2-40B4-BE49-F238E27FC236}">
                        <a16:creationId xmlns:a16="http://schemas.microsoft.com/office/drawing/2014/main" id="{00000000-0008-0000-0B00-00007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0" name="Shape 1604">
                    <a:extLst>
                      <a:ext uri="{FF2B5EF4-FFF2-40B4-BE49-F238E27FC236}">
                        <a16:creationId xmlns:a16="http://schemas.microsoft.com/office/drawing/2014/main" id="{00000000-0008-0000-0B00-00007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1" name="Shape 1605">
                    <a:extLst>
                      <a:ext uri="{FF2B5EF4-FFF2-40B4-BE49-F238E27FC236}">
                        <a16:creationId xmlns:a16="http://schemas.microsoft.com/office/drawing/2014/main" id="{00000000-0008-0000-0B00-00007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12" name="Shape 2">
          <a:extLst>
            <a:ext uri="{FF2B5EF4-FFF2-40B4-BE49-F238E27FC236}">
              <a16:creationId xmlns:a16="http://schemas.microsoft.com/office/drawing/2014/main" id="{00000000-0008-0000-0B00-000078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13" name="Shape 1606">
            <a:extLst>
              <a:ext uri="{FF2B5EF4-FFF2-40B4-BE49-F238E27FC236}">
                <a16:creationId xmlns:a16="http://schemas.microsoft.com/office/drawing/2014/main" id="{00000000-0008-0000-0B00-00007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4" name="Shape 6">
              <a:extLst>
                <a:ext uri="{FF2B5EF4-FFF2-40B4-BE49-F238E27FC236}">
                  <a16:creationId xmlns:a16="http://schemas.microsoft.com/office/drawing/2014/main" id="{00000000-0008-0000-0B00-00007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5" name="Shape 1607">
              <a:extLst>
                <a:ext uri="{FF2B5EF4-FFF2-40B4-BE49-F238E27FC236}">
                  <a16:creationId xmlns:a16="http://schemas.microsoft.com/office/drawing/2014/main" id="{00000000-0008-0000-0B00-00007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16" name="Shape 1608">
                <a:extLst>
                  <a:ext uri="{FF2B5EF4-FFF2-40B4-BE49-F238E27FC236}">
                    <a16:creationId xmlns:a16="http://schemas.microsoft.com/office/drawing/2014/main" id="{00000000-0008-0000-0B00-00007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7" name="Shape 1609">
                <a:extLst>
                  <a:ext uri="{FF2B5EF4-FFF2-40B4-BE49-F238E27FC236}">
                    <a16:creationId xmlns:a16="http://schemas.microsoft.com/office/drawing/2014/main" id="{00000000-0008-0000-0B00-00007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18" name="Shape 1610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9" name="Shape 1611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20" name="Shape 1612">
                    <a:extLst>
                      <a:ext uri="{FF2B5EF4-FFF2-40B4-BE49-F238E27FC236}">
                        <a16:creationId xmlns:a16="http://schemas.microsoft.com/office/drawing/2014/main" id="{00000000-0008-0000-0B00-000080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21" name="Shape 1613">
                    <a:extLst>
                      <a:ext uri="{FF2B5EF4-FFF2-40B4-BE49-F238E27FC236}">
                        <a16:creationId xmlns:a16="http://schemas.microsoft.com/office/drawing/2014/main" id="{00000000-0008-0000-0B00-00008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2" name="Shape 1614">
                    <a:extLst>
                      <a:ext uri="{FF2B5EF4-FFF2-40B4-BE49-F238E27FC236}">
                        <a16:creationId xmlns:a16="http://schemas.microsoft.com/office/drawing/2014/main" id="{00000000-0008-0000-0B00-00008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3" name="Shape 1615">
                    <a:extLst>
                      <a:ext uri="{FF2B5EF4-FFF2-40B4-BE49-F238E27FC236}">
                        <a16:creationId xmlns:a16="http://schemas.microsoft.com/office/drawing/2014/main" id="{00000000-0008-0000-0B00-000083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4" name="Shape 1616">
                    <a:extLst>
                      <a:ext uri="{FF2B5EF4-FFF2-40B4-BE49-F238E27FC236}">
                        <a16:creationId xmlns:a16="http://schemas.microsoft.com/office/drawing/2014/main" id="{00000000-0008-0000-0B00-00008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5" name="Shape 1617">
                    <a:extLst>
                      <a:ext uri="{FF2B5EF4-FFF2-40B4-BE49-F238E27FC236}">
                        <a16:creationId xmlns:a16="http://schemas.microsoft.com/office/drawing/2014/main" id="{00000000-0008-0000-0B00-00008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6" name="Shape 1618">
                    <a:extLst>
                      <a:ext uri="{FF2B5EF4-FFF2-40B4-BE49-F238E27FC236}">
                        <a16:creationId xmlns:a16="http://schemas.microsoft.com/office/drawing/2014/main" id="{00000000-0008-0000-0B00-00008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27" name="Shape 2">
          <a:extLst>
            <a:ext uri="{FF2B5EF4-FFF2-40B4-BE49-F238E27FC236}">
              <a16:creationId xmlns:a16="http://schemas.microsoft.com/office/drawing/2014/main" id="{00000000-0008-0000-0B00-000087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28" name="Shape 1619">
            <a:extLst>
              <a:ext uri="{FF2B5EF4-FFF2-40B4-BE49-F238E27FC236}">
                <a16:creationId xmlns:a16="http://schemas.microsoft.com/office/drawing/2014/main" id="{00000000-0008-0000-0B00-00008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9" name="Shape 6">
              <a:extLst>
                <a:ext uri="{FF2B5EF4-FFF2-40B4-BE49-F238E27FC236}">
                  <a16:creationId xmlns:a16="http://schemas.microsoft.com/office/drawing/2014/main" id="{00000000-0008-0000-0B00-00008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0" name="Shape 1620">
              <a:extLst>
                <a:ext uri="{FF2B5EF4-FFF2-40B4-BE49-F238E27FC236}">
                  <a16:creationId xmlns:a16="http://schemas.microsoft.com/office/drawing/2014/main" id="{00000000-0008-0000-0B00-00008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31" name="Shape 1621">
                <a:extLst>
                  <a:ext uri="{FF2B5EF4-FFF2-40B4-BE49-F238E27FC236}">
                    <a16:creationId xmlns:a16="http://schemas.microsoft.com/office/drawing/2014/main" id="{00000000-0008-0000-0B00-00008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2" name="Shape 1622">
                <a:extLst>
                  <a:ext uri="{FF2B5EF4-FFF2-40B4-BE49-F238E27FC236}">
                    <a16:creationId xmlns:a16="http://schemas.microsoft.com/office/drawing/2014/main" id="{00000000-0008-0000-0B00-00008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33" name="Shape 1623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34" name="Shape 1624">
                  <a:extLst>
                    <a:ext uri="{FF2B5EF4-FFF2-40B4-BE49-F238E27FC236}">
                      <a16:creationId xmlns:a16="http://schemas.microsoft.com/office/drawing/2014/main" id="{00000000-0008-0000-0B00-00008E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35" name="Shape 1625">
                    <a:extLst>
                      <a:ext uri="{FF2B5EF4-FFF2-40B4-BE49-F238E27FC236}">
                        <a16:creationId xmlns:a16="http://schemas.microsoft.com/office/drawing/2014/main" id="{00000000-0008-0000-0B00-00008F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36" name="Shape 1626">
                    <a:extLst>
                      <a:ext uri="{FF2B5EF4-FFF2-40B4-BE49-F238E27FC236}">
                        <a16:creationId xmlns:a16="http://schemas.microsoft.com/office/drawing/2014/main" id="{00000000-0008-0000-0B00-00009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7" name="Shape 1627">
                    <a:extLst>
                      <a:ext uri="{FF2B5EF4-FFF2-40B4-BE49-F238E27FC236}">
                        <a16:creationId xmlns:a16="http://schemas.microsoft.com/office/drawing/2014/main" id="{00000000-0008-0000-0B00-00009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8" name="Shape 1628">
                    <a:extLst>
                      <a:ext uri="{FF2B5EF4-FFF2-40B4-BE49-F238E27FC236}">
                        <a16:creationId xmlns:a16="http://schemas.microsoft.com/office/drawing/2014/main" id="{00000000-0008-0000-0B00-000092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9" name="Shape 1629">
                    <a:extLst>
                      <a:ext uri="{FF2B5EF4-FFF2-40B4-BE49-F238E27FC236}">
                        <a16:creationId xmlns:a16="http://schemas.microsoft.com/office/drawing/2014/main" id="{00000000-0008-0000-0B00-00009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0" name="Shape 1630">
                    <a:extLst>
                      <a:ext uri="{FF2B5EF4-FFF2-40B4-BE49-F238E27FC236}">
                        <a16:creationId xmlns:a16="http://schemas.microsoft.com/office/drawing/2014/main" id="{00000000-0008-0000-0B00-00009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1" name="Shape 1631">
                    <a:extLst>
                      <a:ext uri="{FF2B5EF4-FFF2-40B4-BE49-F238E27FC236}">
                        <a16:creationId xmlns:a16="http://schemas.microsoft.com/office/drawing/2014/main" id="{00000000-0008-0000-0B00-00009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42" name="Shape 2">
          <a:extLst>
            <a:ext uri="{FF2B5EF4-FFF2-40B4-BE49-F238E27FC236}">
              <a16:creationId xmlns:a16="http://schemas.microsoft.com/office/drawing/2014/main" id="{00000000-0008-0000-0B00-000096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43" name="Shape 1632">
            <a:extLst>
              <a:ext uri="{FF2B5EF4-FFF2-40B4-BE49-F238E27FC236}">
                <a16:creationId xmlns:a16="http://schemas.microsoft.com/office/drawing/2014/main" id="{00000000-0008-0000-0B00-00009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4" name="Shape 6">
              <a:extLst>
                <a:ext uri="{FF2B5EF4-FFF2-40B4-BE49-F238E27FC236}">
                  <a16:creationId xmlns:a16="http://schemas.microsoft.com/office/drawing/2014/main" id="{00000000-0008-0000-0B00-00009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5" name="Shape 1633">
              <a:extLst>
                <a:ext uri="{FF2B5EF4-FFF2-40B4-BE49-F238E27FC236}">
                  <a16:creationId xmlns:a16="http://schemas.microsoft.com/office/drawing/2014/main" id="{00000000-0008-0000-0B00-00009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46" name="Shape 1634">
                <a:extLst>
                  <a:ext uri="{FF2B5EF4-FFF2-40B4-BE49-F238E27FC236}">
                    <a16:creationId xmlns:a16="http://schemas.microsoft.com/office/drawing/2014/main" id="{00000000-0008-0000-0B00-00009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7" name="Shape 1635">
                <a:extLst>
                  <a:ext uri="{FF2B5EF4-FFF2-40B4-BE49-F238E27FC236}">
                    <a16:creationId xmlns:a16="http://schemas.microsoft.com/office/drawing/2014/main" id="{00000000-0008-0000-0B00-00009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48" name="Shape 1636">
                  <a:extLst>
                    <a:ext uri="{FF2B5EF4-FFF2-40B4-BE49-F238E27FC236}">
                      <a16:creationId xmlns:a16="http://schemas.microsoft.com/office/drawing/2014/main" id="{00000000-0008-0000-0B00-00009C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9" name="Shape 1637">
                  <a:extLst>
                    <a:ext uri="{FF2B5EF4-FFF2-40B4-BE49-F238E27FC236}">
                      <a16:creationId xmlns:a16="http://schemas.microsoft.com/office/drawing/2014/main" id="{00000000-0008-0000-0B00-00009D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50" name="Shape 1638">
                    <a:extLst>
                      <a:ext uri="{FF2B5EF4-FFF2-40B4-BE49-F238E27FC236}">
                        <a16:creationId xmlns:a16="http://schemas.microsoft.com/office/drawing/2014/main" id="{00000000-0008-0000-0B00-00009E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51" name="Shape 1639">
                    <a:extLst>
                      <a:ext uri="{FF2B5EF4-FFF2-40B4-BE49-F238E27FC236}">
                        <a16:creationId xmlns:a16="http://schemas.microsoft.com/office/drawing/2014/main" id="{00000000-0008-0000-0B00-00009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2" name="Shape 1640">
                    <a:extLst>
                      <a:ext uri="{FF2B5EF4-FFF2-40B4-BE49-F238E27FC236}">
                        <a16:creationId xmlns:a16="http://schemas.microsoft.com/office/drawing/2014/main" id="{00000000-0008-0000-0B00-0000A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3" name="Shape 1641">
                    <a:extLst>
                      <a:ext uri="{FF2B5EF4-FFF2-40B4-BE49-F238E27FC236}">
                        <a16:creationId xmlns:a16="http://schemas.microsoft.com/office/drawing/2014/main" id="{00000000-0008-0000-0B00-0000A1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4" name="Shape 1642">
                    <a:extLst>
                      <a:ext uri="{FF2B5EF4-FFF2-40B4-BE49-F238E27FC236}">
                        <a16:creationId xmlns:a16="http://schemas.microsoft.com/office/drawing/2014/main" id="{00000000-0008-0000-0B00-0000A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5" name="Shape 1643">
                    <a:extLst>
                      <a:ext uri="{FF2B5EF4-FFF2-40B4-BE49-F238E27FC236}">
                        <a16:creationId xmlns:a16="http://schemas.microsoft.com/office/drawing/2014/main" id="{00000000-0008-0000-0B00-0000A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6" name="Shape 1644">
                    <a:extLst>
                      <a:ext uri="{FF2B5EF4-FFF2-40B4-BE49-F238E27FC236}">
                        <a16:creationId xmlns:a16="http://schemas.microsoft.com/office/drawing/2014/main" id="{00000000-0008-0000-0B00-0000A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57" name="Shape 2">
          <a:extLst>
            <a:ext uri="{FF2B5EF4-FFF2-40B4-BE49-F238E27FC236}">
              <a16:creationId xmlns:a16="http://schemas.microsoft.com/office/drawing/2014/main" id="{00000000-0008-0000-0B00-0000A5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58" name="Shape 1645">
            <a:extLst>
              <a:ext uri="{FF2B5EF4-FFF2-40B4-BE49-F238E27FC236}">
                <a16:creationId xmlns:a16="http://schemas.microsoft.com/office/drawing/2014/main" id="{00000000-0008-0000-0B00-0000A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59" name="Shape 6">
              <a:extLst>
                <a:ext uri="{FF2B5EF4-FFF2-40B4-BE49-F238E27FC236}">
                  <a16:creationId xmlns:a16="http://schemas.microsoft.com/office/drawing/2014/main" id="{00000000-0008-0000-0B00-0000A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0" name="Shape 1646">
              <a:extLst>
                <a:ext uri="{FF2B5EF4-FFF2-40B4-BE49-F238E27FC236}">
                  <a16:creationId xmlns:a16="http://schemas.microsoft.com/office/drawing/2014/main" id="{00000000-0008-0000-0B00-0000A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61" name="Shape 1647">
                <a:extLst>
                  <a:ext uri="{FF2B5EF4-FFF2-40B4-BE49-F238E27FC236}">
                    <a16:creationId xmlns:a16="http://schemas.microsoft.com/office/drawing/2014/main" id="{00000000-0008-0000-0B00-0000A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2" name="Shape 1648">
                <a:extLst>
                  <a:ext uri="{FF2B5EF4-FFF2-40B4-BE49-F238E27FC236}">
                    <a16:creationId xmlns:a16="http://schemas.microsoft.com/office/drawing/2014/main" id="{00000000-0008-0000-0B00-0000A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63" name="Shape 1649">
                  <a:extLst>
                    <a:ext uri="{FF2B5EF4-FFF2-40B4-BE49-F238E27FC236}">
                      <a16:creationId xmlns:a16="http://schemas.microsoft.com/office/drawing/2014/main" id="{00000000-0008-0000-0B00-0000AB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64" name="Shape 1650">
                  <a:extLst>
                    <a:ext uri="{FF2B5EF4-FFF2-40B4-BE49-F238E27FC236}">
                      <a16:creationId xmlns:a16="http://schemas.microsoft.com/office/drawing/2014/main" id="{00000000-0008-0000-0B00-0000AC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65" name="Shape 1651">
                    <a:extLst>
                      <a:ext uri="{FF2B5EF4-FFF2-40B4-BE49-F238E27FC236}">
                        <a16:creationId xmlns:a16="http://schemas.microsoft.com/office/drawing/2014/main" id="{00000000-0008-0000-0B00-0000AD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66" name="Shape 1652">
                    <a:extLst>
                      <a:ext uri="{FF2B5EF4-FFF2-40B4-BE49-F238E27FC236}">
                        <a16:creationId xmlns:a16="http://schemas.microsoft.com/office/drawing/2014/main" id="{00000000-0008-0000-0B00-0000A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7" name="Shape 1653">
                    <a:extLst>
                      <a:ext uri="{FF2B5EF4-FFF2-40B4-BE49-F238E27FC236}">
                        <a16:creationId xmlns:a16="http://schemas.microsoft.com/office/drawing/2014/main" id="{00000000-0008-0000-0B00-0000A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8" name="Shape 1654">
                    <a:extLst>
                      <a:ext uri="{FF2B5EF4-FFF2-40B4-BE49-F238E27FC236}">
                        <a16:creationId xmlns:a16="http://schemas.microsoft.com/office/drawing/2014/main" id="{00000000-0008-0000-0B00-0000B0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9" name="Shape 1655">
                    <a:extLst>
                      <a:ext uri="{FF2B5EF4-FFF2-40B4-BE49-F238E27FC236}">
                        <a16:creationId xmlns:a16="http://schemas.microsoft.com/office/drawing/2014/main" id="{00000000-0008-0000-0B00-0000B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0" name="Shape 1656">
                    <a:extLst>
                      <a:ext uri="{FF2B5EF4-FFF2-40B4-BE49-F238E27FC236}">
                        <a16:creationId xmlns:a16="http://schemas.microsoft.com/office/drawing/2014/main" id="{00000000-0008-0000-0B00-0000B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1" name="Shape 1657">
                    <a:extLst>
                      <a:ext uri="{FF2B5EF4-FFF2-40B4-BE49-F238E27FC236}">
                        <a16:creationId xmlns:a16="http://schemas.microsoft.com/office/drawing/2014/main" id="{00000000-0008-0000-0B00-0000B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72" name="Shape 2">
          <a:extLst>
            <a:ext uri="{FF2B5EF4-FFF2-40B4-BE49-F238E27FC236}">
              <a16:creationId xmlns:a16="http://schemas.microsoft.com/office/drawing/2014/main" id="{00000000-0008-0000-0B00-0000B4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73" name="Shape 1658">
            <a:extLst>
              <a:ext uri="{FF2B5EF4-FFF2-40B4-BE49-F238E27FC236}">
                <a16:creationId xmlns:a16="http://schemas.microsoft.com/office/drawing/2014/main" id="{00000000-0008-0000-0B00-0000B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4" name="Shape 6">
              <a:extLst>
                <a:ext uri="{FF2B5EF4-FFF2-40B4-BE49-F238E27FC236}">
                  <a16:creationId xmlns:a16="http://schemas.microsoft.com/office/drawing/2014/main" id="{00000000-0008-0000-0B00-0000B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5" name="Shape 1659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76" name="Shape 1660">
                <a:extLst>
                  <a:ext uri="{FF2B5EF4-FFF2-40B4-BE49-F238E27FC236}">
                    <a16:creationId xmlns:a16="http://schemas.microsoft.com/office/drawing/2014/main" id="{00000000-0008-0000-0B00-0000B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7" name="Shape 166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78" name="Shape 1662">
                  <a:extLst>
                    <a:ext uri="{FF2B5EF4-FFF2-40B4-BE49-F238E27FC236}">
                      <a16:creationId xmlns:a16="http://schemas.microsoft.com/office/drawing/2014/main" id="{00000000-0008-0000-0B00-0000BA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9" name="Shape 166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80" name="Shape 1664">
                    <a:extLst>
                      <a:ext uri="{FF2B5EF4-FFF2-40B4-BE49-F238E27FC236}">
                        <a16:creationId xmlns:a16="http://schemas.microsoft.com/office/drawing/2014/main" id="{00000000-0008-0000-0B00-0000BC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81" name="Shape 1665">
                    <a:extLst>
                      <a:ext uri="{FF2B5EF4-FFF2-40B4-BE49-F238E27FC236}">
                        <a16:creationId xmlns:a16="http://schemas.microsoft.com/office/drawing/2014/main" id="{00000000-0008-0000-0B00-0000B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2" name="Shape 1666">
                    <a:extLst>
                      <a:ext uri="{FF2B5EF4-FFF2-40B4-BE49-F238E27FC236}">
                        <a16:creationId xmlns:a16="http://schemas.microsoft.com/office/drawing/2014/main" id="{00000000-0008-0000-0B00-0000B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3" name="Shape 1667">
                    <a:extLst>
                      <a:ext uri="{FF2B5EF4-FFF2-40B4-BE49-F238E27FC236}">
                        <a16:creationId xmlns:a16="http://schemas.microsoft.com/office/drawing/2014/main" id="{00000000-0008-0000-0B00-0000BF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4" name="Shape 1668">
                    <a:extLst>
                      <a:ext uri="{FF2B5EF4-FFF2-40B4-BE49-F238E27FC236}">
                        <a16:creationId xmlns:a16="http://schemas.microsoft.com/office/drawing/2014/main" id="{00000000-0008-0000-0B00-0000C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5" name="Shape 1669">
                    <a:extLst>
                      <a:ext uri="{FF2B5EF4-FFF2-40B4-BE49-F238E27FC236}">
                        <a16:creationId xmlns:a16="http://schemas.microsoft.com/office/drawing/2014/main" id="{00000000-0008-0000-0B00-0000C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6" name="Shape 1670">
                    <a:extLst>
                      <a:ext uri="{FF2B5EF4-FFF2-40B4-BE49-F238E27FC236}">
                        <a16:creationId xmlns:a16="http://schemas.microsoft.com/office/drawing/2014/main" id="{00000000-0008-0000-0B00-0000C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87" name="Shape 2">
          <a:extLst>
            <a:ext uri="{FF2B5EF4-FFF2-40B4-BE49-F238E27FC236}">
              <a16:creationId xmlns:a16="http://schemas.microsoft.com/office/drawing/2014/main" id="{00000000-0008-0000-0B00-0000C3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88" name="Shape 1671">
            <a:extLst>
              <a:ext uri="{FF2B5EF4-FFF2-40B4-BE49-F238E27FC236}">
                <a16:creationId xmlns:a16="http://schemas.microsoft.com/office/drawing/2014/main" id="{00000000-0008-0000-0B00-0000C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9" name="Shape 6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90" name="Shape 1672">
              <a:extLst>
                <a:ext uri="{FF2B5EF4-FFF2-40B4-BE49-F238E27FC236}">
                  <a16:creationId xmlns:a16="http://schemas.microsoft.com/office/drawing/2014/main" id="{00000000-0008-0000-0B00-0000C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1" name="Shape 167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2" name="Shape 1674">
                <a:extLst>
                  <a:ext uri="{FF2B5EF4-FFF2-40B4-BE49-F238E27FC236}">
                    <a16:creationId xmlns:a16="http://schemas.microsoft.com/office/drawing/2014/main" id="{00000000-0008-0000-0B00-0000C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93" name="Shape 167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94" name="Shape 167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95" name="Shape 1677">
                    <a:extLst>
                      <a:ext uri="{FF2B5EF4-FFF2-40B4-BE49-F238E27FC236}">
                        <a16:creationId xmlns:a16="http://schemas.microsoft.com/office/drawing/2014/main" id="{00000000-0008-0000-0B00-0000CB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96" name="Shape 1678">
                    <a:extLst>
                      <a:ext uri="{FF2B5EF4-FFF2-40B4-BE49-F238E27FC236}">
                        <a16:creationId xmlns:a16="http://schemas.microsoft.com/office/drawing/2014/main" id="{00000000-0008-0000-0B00-0000C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7" name="Shape 1679">
                    <a:extLst>
                      <a:ext uri="{FF2B5EF4-FFF2-40B4-BE49-F238E27FC236}">
                        <a16:creationId xmlns:a16="http://schemas.microsoft.com/office/drawing/2014/main" id="{00000000-0008-0000-0B00-0000C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8" name="Shape 1680">
                    <a:extLst>
                      <a:ext uri="{FF2B5EF4-FFF2-40B4-BE49-F238E27FC236}">
                        <a16:creationId xmlns:a16="http://schemas.microsoft.com/office/drawing/2014/main" id="{00000000-0008-0000-0B00-0000CE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9" name="Shape 1681">
                    <a:extLst>
                      <a:ext uri="{FF2B5EF4-FFF2-40B4-BE49-F238E27FC236}">
                        <a16:creationId xmlns:a16="http://schemas.microsoft.com/office/drawing/2014/main" id="{00000000-0008-0000-0B00-0000C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0" name="Shape 1682">
                    <a:extLst>
                      <a:ext uri="{FF2B5EF4-FFF2-40B4-BE49-F238E27FC236}">
                        <a16:creationId xmlns:a16="http://schemas.microsoft.com/office/drawing/2014/main" id="{00000000-0008-0000-0B00-0000D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1" name="Shape 1683">
                    <a:extLst>
                      <a:ext uri="{FF2B5EF4-FFF2-40B4-BE49-F238E27FC236}">
                        <a16:creationId xmlns:a16="http://schemas.microsoft.com/office/drawing/2014/main" id="{00000000-0008-0000-0B00-0000D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19050</xdr:rowOff>
    </xdr:from>
    <xdr:ext cx="438150" cy="361950"/>
    <xdr:sp macro="" textlink="">
      <xdr:nvSpPr>
        <xdr:cNvPr id="2002" name="Shape 663">
          <a:extLst>
            <a:ext uri="{FF2B5EF4-FFF2-40B4-BE49-F238E27FC236}">
              <a16:creationId xmlns:a16="http://schemas.microsoft.com/office/drawing/2014/main" id="{00000000-0008-0000-0B00-0000D2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19050</xdr:rowOff>
    </xdr:from>
    <xdr:ext cx="428625" cy="361950"/>
    <xdr:sp macro="" textlink="">
      <xdr:nvSpPr>
        <xdr:cNvPr id="2003" name="Shape 661">
          <a:extLst>
            <a:ext uri="{FF2B5EF4-FFF2-40B4-BE49-F238E27FC236}">
              <a16:creationId xmlns:a16="http://schemas.microsoft.com/office/drawing/2014/main" id="{00000000-0008-0000-0B00-0000D3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19050</xdr:rowOff>
    </xdr:from>
    <xdr:ext cx="438150" cy="361950"/>
    <xdr:sp macro="" textlink="">
      <xdr:nvSpPr>
        <xdr:cNvPr id="2004" name="Shape 662">
          <a:extLst>
            <a:ext uri="{FF2B5EF4-FFF2-40B4-BE49-F238E27FC236}">
              <a16:creationId xmlns:a16="http://schemas.microsoft.com/office/drawing/2014/main" id="{00000000-0008-0000-0B00-0000D4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19050</xdr:rowOff>
    </xdr:from>
    <xdr:ext cx="428625" cy="361950"/>
    <xdr:sp macro="" textlink="">
      <xdr:nvSpPr>
        <xdr:cNvPr id="2005" name="Shape 660">
          <a:extLst>
            <a:ext uri="{FF2B5EF4-FFF2-40B4-BE49-F238E27FC236}">
              <a16:creationId xmlns:a16="http://schemas.microsoft.com/office/drawing/2014/main" id="{00000000-0008-0000-0B00-0000D5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19050</xdr:rowOff>
    </xdr:from>
    <xdr:ext cx="438150" cy="361950"/>
    <xdr:sp macro="" textlink="">
      <xdr:nvSpPr>
        <xdr:cNvPr id="2006" name="Shape 658">
          <a:extLst>
            <a:ext uri="{FF2B5EF4-FFF2-40B4-BE49-F238E27FC236}">
              <a16:creationId xmlns:a16="http://schemas.microsoft.com/office/drawing/2014/main" id="{00000000-0008-0000-0B00-0000D6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19050</xdr:rowOff>
    </xdr:from>
    <xdr:ext cx="428625" cy="361950"/>
    <xdr:sp macro="" textlink="">
      <xdr:nvSpPr>
        <xdr:cNvPr id="2007" name="Shape 661">
          <a:extLst>
            <a:ext uri="{FF2B5EF4-FFF2-40B4-BE49-F238E27FC236}">
              <a16:creationId xmlns:a16="http://schemas.microsoft.com/office/drawing/2014/main" id="{00000000-0008-0000-0B00-0000D7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19050</xdr:rowOff>
    </xdr:from>
    <xdr:ext cx="438150" cy="361950"/>
    <xdr:sp macro="" textlink="">
      <xdr:nvSpPr>
        <xdr:cNvPr id="2008" name="Shape 662">
          <a:extLst>
            <a:ext uri="{FF2B5EF4-FFF2-40B4-BE49-F238E27FC236}">
              <a16:creationId xmlns:a16="http://schemas.microsoft.com/office/drawing/2014/main" id="{00000000-0008-0000-0B00-0000D8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19050</xdr:rowOff>
    </xdr:from>
    <xdr:ext cx="428625" cy="361950"/>
    <xdr:sp macro="" textlink="">
      <xdr:nvSpPr>
        <xdr:cNvPr id="2009" name="Shape 661">
          <a:extLst>
            <a:ext uri="{FF2B5EF4-FFF2-40B4-BE49-F238E27FC236}">
              <a16:creationId xmlns:a16="http://schemas.microsoft.com/office/drawing/2014/main" id="{00000000-0008-0000-0B00-0000D9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19050</xdr:rowOff>
    </xdr:from>
    <xdr:ext cx="428625" cy="361950"/>
    <xdr:sp macro="" textlink="">
      <xdr:nvSpPr>
        <xdr:cNvPr id="2010" name="Shape 661">
          <a:extLst>
            <a:ext uri="{FF2B5EF4-FFF2-40B4-BE49-F238E27FC236}">
              <a16:creationId xmlns:a16="http://schemas.microsoft.com/office/drawing/2014/main" id="{00000000-0008-0000-0B00-0000DA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19050</xdr:rowOff>
    </xdr:from>
    <xdr:ext cx="447675" cy="361950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B00-0000DB0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19050</xdr:rowOff>
    </xdr:from>
    <xdr:ext cx="438150" cy="361950"/>
    <xdr:sp macro="" textlink="">
      <xdr:nvSpPr>
        <xdr:cNvPr id="2012" name="Shape 663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19050</xdr:rowOff>
    </xdr:from>
    <xdr:ext cx="428625" cy="361950"/>
    <xdr:sp macro="" textlink="">
      <xdr:nvSpPr>
        <xdr:cNvPr id="2013" name="Shape 661">
          <a:extLst>
            <a:ext uri="{FF2B5EF4-FFF2-40B4-BE49-F238E27FC236}">
              <a16:creationId xmlns:a16="http://schemas.microsoft.com/office/drawing/2014/main" id="{00000000-0008-0000-0B00-0000DD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19050</xdr:rowOff>
    </xdr:from>
    <xdr:ext cx="438150" cy="361950"/>
    <xdr:sp macro="" textlink="">
      <xdr:nvSpPr>
        <xdr:cNvPr id="2014" name="Shape 662">
          <a:extLst>
            <a:ext uri="{FF2B5EF4-FFF2-40B4-BE49-F238E27FC236}">
              <a16:creationId xmlns:a16="http://schemas.microsoft.com/office/drawing/2014/main" id="{00000000-0008-0000-0B00-0000DE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19050</xdr:rowOff>
    </xdr:from>
    <xdr:ext cx="438150" cy="361950"/>
    <xdr:sp macro="" textlink="">
      <xdr:nvSpPr>
        <xdr:cNvPr id="2015" name="Shape 662">
          <a:extLst>
            <a:ext uri="{FF2B5EF4-FFF2-40B4-BE49-F238E27FC236}">
              <a16:creationId xmlns:a16="http://schemas.microsoft.com/office/drawing/2014/main" id="{00000000-0008-0000-0B00-0000DF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19050</xdr:rowOff>
    </xdr:from>
    <xdr:ext cx="438150" cy="361950"/>
    <xdr:sp macro="" textlink="">
      <xdr:nvSpPr>
        <xdr:cNvPr id="2016" name="Shape 663">
          <a:extLst>
            <a:ext uri="{FF2B5EF4-FFF2-40B4-BE49-F238E27FC236}">
              <a16:creationId xmlns:a16="http://schemas.microsoft.com/office/drawing/2014/main" id="{00000000-0008-0000-0B00-0000E0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19050</xdr:rowOff>
    </xdr:from>
    <xdr:ext cx="438150" cy="361950"/>
    <xdr:sp macro="" textlink="">
      <xdr:nvSpPr>
        <xdr:cNvPr id="2017" name="Shape 663">
          <a:extLst>
            <a:ext uri="{FF2B5EF4-FFF2-40B4-BE49-F238E27FC236}">
              <a16:creationId xmlns:a16="http://schemas.microsoft.com/office/drawing/2014/main" id="{00000000-0008-0000-0B00-0000E1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8" name="Shape 2">
          <a:extLst>
            <a:ext uri="{FF2B5EF4-FFF2-40B4-BE49-F238E27FC236}">
              <a16:creationId xmlns:a16="http://schemas.microsoft.com/office/drawing/2014/main" id="{00000000-0008-0000-0B00-0000E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9" name="Shape 1685">
            <a:extLst>
              <a:ext uri="{FF2B5EF4-FFF2-40B4-BE49-F238E27FC236}">
                <a16:creationId xmlns:a16="http://schemas.microsoft.com/office/drawing/2014/main" id="{00000000-0008-0000-0B00-0000E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0" name="Shape 6">
              <a:extLst>
                <a:ext uri="{FF2B5EF4-FFF2-40B4-BE49-F238E27FC236}">
                  <a16:creationId xmlns:a16="http://schemas.microsoft.com/office/drawing/2014/main" id="{00000000-0008-0000-0B00-0000E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1" name="Shape 1686">
              <a:extLst>
                <a:ext uri="{FF2B5EF4-FFF2-40B4-BE49-F238E27FC236}">
                  <a16:creationId xmlns:a16="http://schemas.microsoft.com/office/drawing/2014/main" id="{00000000-0008-0000-0B00-0000E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22" name="Shape 1687">
                <a:extLst>
                  <a:ext uri="{FF2B5EF4-FFF2-40B4-BE49-F238E27FC236}">
                    <a16:creationId xmlns:a16="http://schemas.microsoft.com/office/drawing/2014/main" id="{00000000-0008-0000-0B00-0000E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23" name="Shape 1688">
                <a:extLst>
                  <a:ext uri="{FF2B5EF4-FFF2-40B4-BE49-F238E27FC236}">
                    <a16:creationId xmlns:a16="http://schemas.microsoft.com/office/drawing/2014/main" id="{00000000-0008-0000-0B00-0000E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24" name="Shape 1689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5" name="Shape 1690">
                  <a:extLst>
                    <a:ext uri="{FF2B5EF4-FFF2-40B4-BE49-F238E27FC236}">
                      <a16:creationId xmlns:a16="http://schemas.microsoft.com/office/drawing/2014/main" id="{00000000-0008-0000-0B00-0000E9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26" name="Shape 1691">
                    <a:extLst>
                      <a:ext uri="{FF2B5EF4-FFF2-40B4-BE49-F238E27FC236}">
                        <a16:creationId xmlns:a16="http://schemas.microsoft.com/office/drawing/2014/main" id="{00000000-0008-0000-0B00-0000EA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27" name="Shape 1692">
                    <a:extLst>
                      <a:ext uri="{FF2B5EF4-FFF2-40B4-BE49-F238E27FC236}">
                        <a16:creationId xmlns:a16="http://schemas.microsoft.com/office/drawing/2014/main" id="{00000000-0008-0000-0B00-0000E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8" name="Shape 1693">
                    <a:extLst>
                      <a:ext uri="{FF2B5EF4-FFF2-40B4-BE49-F238E27FC236}">
                        <a16:creationId xmlns:a16="http://schemas.microsoft.com/office/drawing/2014/main" id="{00000000-0008-0000-0B00-0000E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9" name="Shape 1694">
                    <a:extLst>
                      <a:ext uri="{FF2B5EF4-FFF2-40B4-BE49-F238E27FC236}">
                        <a16:creationId xmlns:a16="http://schemas.microsoft.com/office/drawing/2014/main" id="{00000000-0008-0000-0B00-0000ED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0" name="Shape 1695">
                    <a:extLst>
                      <a:ext uri="{FF2B5EF4-FFF2-40B4-BE49-F238E27FC236}">
                        <a16:creationId xmlns:a16="http://schemas.microsoft.com/office/drawing/2014/main" id="{00000000-0008-0000-0B00-0000E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1" name="Shape 1696">
                    <a:extLst>
                      <a:ext uri="{FF2B5EF4-FFF2-40B4-BE49-F238E27FC236}">
                        <a16:creationId xmlns:a16="http://schemas.microsoft.com/office/drawing/2014/main" id="{00000000-0008-0000-0B00-0000E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2" name="Shape 1697">
                    <a:extLst>
                      <a:ext uri="{FF2B5EF4-FFF2-40B4-BE49-F238E27FC236}">
                        <a16:creationId xmlns:a16="http://schemas.microsoft.com/office/drawing/2014/main" id="{00000000-0008-0000-0B00-0000F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3" name="Shape 2">
          <a:extLst>
            <a:ext uri="{FF2B5EF4-FFF2-40B4-BE49-F238E27FC236}">
              <a16:creationId xmlns:a16="http://schemas.microsoft.com/office/drawing/2014/main" id="{00000000-0008-0000-0B00-0000F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4" name="Shape 1698">
            <a:extLst>
              <a:ext uri="{FF2B5EF4-FFF2-40B4-BE49-F238E27FC236}">
                <a16:creationId xmlns:a16="http://schemas.microsoft.com/office/drawing/2014/main" id="{00000000-0008-0000-0B00-0000F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5" name="Shape 6">
              <a:extLst>
                <a:ext uri="{FF2B5EF4-FFF2-40B4-BE49-F238E27FC236}">
                  <a16:creationId xmlns:a16="http://schemas.microsoft.com/office/drawing/2014/main" id="{00000000-0008-0000-0B00-0000F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6" name="Shape 1699">
              <a:extLst>
                <a:ext uri="{FF2B5EF4-FFF2-40B4-BE49-F238E27FC236}">
                  <a16:creationId xmlns:a16="http://schemas.microsoft.com/office/drawing/2014/main" id="{00000000-0008-0000-0B00-0000F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37" name="Shape 1700">
                <a:extLst>
                  <a:ext uri="{FF2B5EF4-FFF2-40B4-BE49-F238E27FC236}">
                    <a16:creationId xmlns:a16="http://schemas.microsoft.com/office/drawing/2014/main" id="{00000000-0008-0000-0B00-0000F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8" name="Shape 1701">
                <a:extLst>
                  <a:ext uri="{FF2B5EF4-FFF2-40B4-BE49-F238E27FC236}">
                    <a16:creationId xmlns:a16="http://schemas.microsoft.com/office/drawing/2014/main" id="{00000000-0008-0000-0B00-0000F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39" name="Shape 1702">
                  <a:extLst>
                    <a:ext uri="{FF2B5EF4-FFF2-40B4-BE49-F238E27FC236}">
                      <a16:creationId xmlns:a16="http://schemas.microsoft.com/office/drawing/2014/main" id="{00000000-0008-0000-0B00-0000F7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40" name="Shape 1703">
                  <a:extLst>
                    <a:ext uri="{FF2B5EF4-FFF2-40B4-BE49-F238E27FC236}">
                      <a16:creationId xmlns:a16="http://schemas.microsoft.com/office/drawing/2014/main" id="{00000000-0008-0000-0B00-0000F8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41" name="Shape 1704">
                    <a:extLst>
                      <a:ext uri="{FF2B5EF4-FFF2-40B4-BE49-F238E27FC236}">
                        <a16:creationId xmlns:a16="http://schemas.microsoft.com/office/drawing/2014/main" id="{00000000-0008-0000-0B00-0000F9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2" name="Shape 1705">
                    <a:extLst>
                      <a:ext uri="{FF2B5EF4-FFF2-40B4-BE49-F238E27FC236}">
                        <a16:creationId xmlns:a16="http://schemas.microsoft.com/office/drawing/2014/main" id="{00000000-0008-0000-0B00-0000FA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3" name="Shape 1706">
                    <a:extLst>
                      <a:ext uri="{FF2B5EF4-FFF2-40B4-BE49-F238E27FC236}">
                        <a16:creationId xmlns:a16="http://schemas.microsoft.com/office/drawing/2014/main" id="{00000000-0008-0000-0B00-0000FB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4" name="Shape 1707">
                    <a:extLst>
                      <a:ext uri="{FF2B5EF4-FFF2-40B4-BE49-F238E27FC236}">
                        <a16:creationId xmlns:a16="http://schemas.microsoft.com/office/drawing/2014/main" id="{00000000-0008-0000-0B00-0000FC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5" name="Shape 1708">
                    <a:extLst>
                      <a:ext uri="{FF2B5EF4-FFF2-40B4-BE49-F238E27FC236}">
                        <a16:creationId xmlns:a16="http://schemas.microsoft.com/office/drawing/2014/main" id="{00000000-0008-0000-0B00-0000FD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6" name="Shape 1709">
                    <a:extLst>
                      <a:ext uri="{FF2B5EF4-FFF2-40B4-BE49-F238E27FC236}">
                        <a16:creationId xmlns:a16="http://schemas.microsoft.com/office/drawing/2014/main" id="{00000000-0008-0000-0B00-0000FE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7" name="Shape 1710">
                    <a:extLst>
                      <a:ext uri="{FF2B5EF4-FFF2-40B4-BE49-F238E27FC236}">
                        <a16:creationId xmlns:a16="http://schemas.microsoft.com/office/drawing/2014/main" id="{00000000-0008-0000-0B00-0000FF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2048" name="Shape 2">
          <a:extLst>
            <a:ext uri="{FF2B5EF4-FFF2-40B4-BE49-F238E27FC236}">
              <a16:creationId xmlns:a16="http://schemas.microsoft.com/office/drawing/2014/main" id="{00000000-0008-0000-0B00-0000000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2049" name="Shape 1711">
            <a:extLst>
              <a:ext uri="{FF2B5EF4-FFF2-40B4-BE49-F238E27FC236}">
                <a16:creationId xmlns:a16="http://schemas.microsoft.com/office/drawing/2014/main" id="{00000000-0008-0000-0B00-00000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0" name="Shape 6">
              <a:extLs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1" name="Shape 1712">
              <a:extLst>
                <a:ext uri="{FF2B5EF4-FFF2-40B4-BE49-F238E27FC236}">
                  <a16:creationId xmlns:a16="http://schemas.microsoft.com/office/drawing/2014/main" id="{00000000-0008-0000-0B00-00000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52" name="Shape 1713">
                <a:extLst>
                  <a:ext uri="{FF2B5EF4-FFF2-40B4-BE49-F238E27FC236}">
                    <a16:creationId xmlns:a16="http://schemas.microsoft.com/office/drawing/2014/main" id="{00000000-0008-0000-0B00-00000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3" name="Shape 1714">
                <a:extLst>
                  <a:ext uri="{FF2B5EF4-FFF2-40B4-BE49-F238E27FC236}">
                    <a16:creationId xmlns:a16="http://schemas.microsoft.com/office/drawing/2014/main" id="{00000000-0008-0000-0B00-00000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54" name="Shape 1715">
                  <a:extLst>
                    <a:ext uri="{FF2B5EF4-FFF2-40B4-BE49-F238E27FC236}">
                      <a16:creationId xmlns:a16="http://schemas.microsoft.com/office/drawing/2014/main" id="{00000000-0008-0000-0B00-00000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55" name="Shape 1716">
                  <a:extLst>
                    <a:ext uri="{FF2B5EF4-FFF2-40B4-BE49-F238E27FC236}">
                      <a16:creationId xmlns:a16="http://schemas.microsoft.com/office/drawing/2014/main" id="{00000000-0008-0000-0B00-00000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56" name="Shape 1717">
                    <a:extLst>
                      <a:ext uri="{FF2B5EF4-FFF2-40B4-BE49-F238E27FC236}">
                        <a16:creationId xmlns:a16="http://schemas.microsoft.com/office/drawing/2014/main" id="{00000000-0008-0000-0B00-00000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57" name="Shape 1718">
                    <a:extLst>
                      <a:ext uri="{FF2B5EF4-FFF2-40B4-BE49-F238E27FC236}">
                        <a16:creationId xmlns:a16="http://schemas.microsoft.com/office/drawing/2014/main" id="{00000000-0008-0000-0B00-000009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8" name="Shape 1719">
                    <a:extLst>
                      <a:ext uri="{FF2B5EF4-FFF2-40B4-BE49-F238E27FC236}">
                        <a16:creationId xmlns:a16="http://schemas.microsoft.com/office/drawing/2014/main" id="{00000000-0008-0000-0B00-00000A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9" name="Shape 1720">
                    <a:extLst>
                      <a:ext uri="{FF2B5EF4-FFF2-40B4-BE49-F238E27FC236}">
                        <a16:creationId xmlns:a16="http://schemas.microsoft.com/office/drawing/2014/main" id="{00000000-0008-0000-0B00-00000B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0" name="Shape 1721">
                    <a:extLst>
                      <a:ext uri="{FF2B5EF4-FFF2-40B4-BE49-F238E27FC236}">
                        <a16:creationId xmlns:a16="http://schemas.microsoft.com/office/drawing/2014/main" id="{00000000-0008-0000-0B00-00000C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1" name="Shape 1722">
                    <a:extLst>
                      <a:ext uri="{FF2B5EF4-FFF2-40B4-BE49-F238E27FC236}">
                        <a16:creationId xmlns:a16="http://schemas.microsoft.com/office/drawing/2014/main" id="{00000000-0008-0000-0B00-00000D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2" name="Shape 1723">
                    <a:extLst>
                      <a:ext uri="{FF2B5EF4-FFF2-40B4-BE49-F238E27FC236}">
                        <a16:creationId xmlns:a16="http://schemas.microsoft.com/office/drawing/2014/main" id="{00000000-0008-0000-0B00-00000E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2063" name="Shape 2">
          <a:extLst>
            <a:ext uri="{FF2B5EF4-FFF2-40B4-BE49-F238E27FC236}">
              <a16:creationId xmlns:a16="http://schemas.microsoft.com/office/drawing/2014/main" id="{00000000-0008-0000-0B00-00000F08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2064" name="Shape 1724">
            <a:extLst>
              <a:ext uri="{FF2B5EF4-FFF2-40B4-BE49-F238E27FC236}">
                <a16:creationId xmlns:a16="http://schemas.microsoft.com/office/drawing/2014/main" id="{00000000-0008-0000-0B00-000010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065" name="Shape 6">
              <a:extLst>
                <a:ext uri="{FF2B5EF4-FFF2-40B4-BE49-F238E27FC236}">
                  <a16:creationId xmlns:a16="http://schemas.microsoft.com/office/drawing/2014/main" id="{00000000-0008-0000-0B00-000011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6" name="Shape 1725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067" name="Shape 1726">
                <a:extLst>
                  <a:ext uri="{FF2B5EF4-FFF2-40B4-BE49-F238E27FC236}">
                    <a16:creationId xmlns:a16="http://schemas.microsoft.com/office/drawing/2014/main" id="{00000000-0008-0000-0B00-000013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8" name="Shape 1727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069" name="Shape 1728">
                  <a:extLst>
                    <a:ext uri="{FF2B5EF4-FFF2-40B4-BE49-F238E27FC236}">
                      <a16:creationId xmlns:a16="http://schemas.microsoft.com/office/drawing/2014/main" id="{00000000-0008-0000-0B00-0000150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70" name="Shape 1729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071" name="Shape 1730">
                    <a:extLst>
                      <a:ext uri="{FF2B5EF4-FFF2-40B4-BE49-F238E27FC236}">
                        <a16:creationId xmlns:a16="http://schemas.microsoft.com/office/drawing/2014/main" id="{00000000-0008-0000-0B00-000017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72" name="Shape 1731">
                    <a:extLst>
                      <a:ext uri="{FF2B5EF4-FFF2-40B4-BE49-F238E27FC236}">
                        <a16:creationId xmlns:a16="http://schemas.microsoft.com/office/drawing/2014/main" id="{00000000-0008-0000-0B00-000018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3" name="Shape 1732">
                    <a:extLst>
                      <a:ext uri="{FF2B5EF4-FFF2-40B4-BE49-F238E27FC236}">
                        <a16:creationId xmlns:a16="http://schemas.microsoft.com/office/drawing/2014/main" id="{00000000-0008-0000-0B00-000019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4" name="Shape 1733">
                    <a:extLst>
                      <a:ext uri="{FF2B5EF4-FFF2-40B4-BE49-F238E27FC236}">
                        <a16:creationId xmlns:a16="http://schemas.microsoft.com/office/drawing/2014/main" id="{00000000-0008-0000-0B00-00001A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5" name="Shape 1734">
                    <a:extLst>
                      <a:ext uri="{FF2B5EF4-FFF2-40B4-BE49-F238E27FC236}">
                        <a16:creationId xmlns:a16="http://schemas.microsoft.com/office/drawing/2014/main" id="{00000000-0008-0000-0B00-00001B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6" name="Shape 1735">
                    <a:extLst>
                      <a:ext uri="{FF2B5EF4-FFF2-40B4-BE49-F238E27FC236}">
                        <a16:creationId xmlns:a16="http://schemas.microsoft.com/office/drawing/2014/main" id="{00000000-0008-0000-0B00-00001C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7" name="Shape 1736">
                    <a:extLst>
                      <a:ext uri="{FF2B5EF4-FFF2-40B4-BE49-F238E27FC236}">
                        <a16:creationId xmlns:a16="http://schemas.microsoft.com/office/drawing/2014/main" id="{00000000-0008-0000-0B00-00001D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8" name="Shape 2">
          <a:extLst>
            <a:ext uri="{FF2B5EF4-FFF2-40B4-BE49-F238E27FC236}">
              <a16:creationId xmlns:a16="http://schemas.microsoft.com/office/drawing/2014/main" id="{00000000-0008-0000-0B00-00001E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9" name="Shape 1737">
            <a:extLst>
              <a:ext uri="{FF2B5EF4-FFF2-40B4-BE49-F238E27FC236}">
                <a16:creationId xmlns:a16="http://schemas.microsoft.com/office/drawing/2014/main" id="{00000000-0008-0000-0B00-00001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80" name="Shape 6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1" name="Shape 1738">
              <a:extLst>
                <a:ext uri="{FF2B5EF4-FFF2-40B4-BE49-F238E27FC236}">
                  <a16:creationId xmlns:a16="http://schemas.microsoft.com/office/drawing/2014/main" id="{00000000-0008-0000-0B00-00002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82" name="Shape 1739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3" name="Shape 1740">
                <a:extLs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84" name="Shape 1741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85" name="Shape 1742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86" name="Shape 1743">
                    <a:extLst>
                      <a:ext uri="{FF2B5EF4-FFF2-40B4-BE49-F238E27FC236}">
                        <a16:creationId xmlns:a16="http://schemas.microsoft.com/office/drawing/2014/main" id="{00000000-0008-0000-0B00-000026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87" name="Shape 1744">
                    <a:extLst>
                      <a:ext uri="{FF2B5EF4-FFF2-40B4-BE49-F238E27FC236}">
                        <a16:creationId xmlns:a16="http://schemas.microsoft.com/office/drawing/2014/main" id="{00000000-0008-0000-0B00-00002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8" name="Shape 1745">
                    <a:extLst>
                      <a:ext uri="{FF2B5EF4-FFF2-40B4-BE49-F238E27FC236}">
                        <a16:creationId xmlns:a16="http://schemas.microsoft.com/office/drawing/2014/main" id="{00000000-0008-0000-0B00-00002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9" name="Shape 1746">
                    <a:extLst>
                      <a:ext uri="{FF2B5EF4-FFF2-40B4-BE49-F238E27FC236}">
                        <a16:creationId xmlns:a16="http://schemas.microsoft.com/office/drawing/2014/main" id="{00000000-0008-0000-0B00-000029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0" name="Shape 1747">
                    <a:extLst>
                      <a:ext uri="{FF2B5EF4-FFF2-40B4-BE49-F238E27FC236}">
                        <a16:creationId xmlns:a16="http://schemas.microsoft.com/office/drawing/2014/main" id="{00000000-0008-0000-0B00-00002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1" name="Shape 1748">
                    <a:extLst>
                      <a:ext uri="{FF2B5EF4-FFF2-40B4-BE49-F238E27FC236}">
                        <a16:creationId xmlns:a16="http://schemas.microsoft.com/office/drawing/2014/main" id="{00000000-0008-0000-0B00-00002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2" name="Shape 1749">
                    <a:extLst>
                      <a:ext uri="{FF2B5EF4-FFF2-40B4-BE49-F238E27FC236}">
                        <a16:creationId xmlns:a16="http://schemas.microsoft.com/office/drawing/2014/main" id="{00000000-0008-0000-0B00-00002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93" name="Shape 2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94" name="Shape 1750">
            <a:extLst>
              <a:ext uri="{FF2B5EF4-FFF2-40B4-BE49-F238E27FC236}">
                <a16:creationId xmlns:a16="http://schemas.microsoft.com/office/drawing/2014/main" id="{00000000-0008-0000-0B00-00002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95" name="Shape 6">
              <a:extLst>
                <a:ext uri="{FF2B5EF4-FFF2-40B4-BE49-F238E27FC236}">
                  <a16:creationId xmlns:a16="http://schemas.microsoft.com/office/drawing/2014/main" id="{00000000-0008-0000-0B00-00002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6" name="Shape 1751">
              <a:extLst>
                <a:ext uri="{FF2B5EF4-FFF2-40B4-BE49-F238E27FC236}">
                  <a16:creationId xmlns:a16="http://schemas.microsoft.com/office/drawing/2014/main" id="{00000000-0008-0000-0B00-00003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97" name="Shape 1752">
                <a:extLst>
                  <a:ext uri="{FF2B5EF4-FFF2-40B4-BE49-F238E27FC236}">
                    <a16:creationId xmlns:a16="http://schemas.microsoft.com/office/drawing/2014/main" id="{00000000-0008-0000-0B00-00003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8" name="Shape 1753">
                <a:extLst>
                  <a:ext uri="{FF2B5EF4-FFF2-40B4-BE49-F238E27FC236}">
                    <a16:creationId xmlns:a16="http://schemas.microsoft.com/office/drawing/2014/main" id="{00000000-0008-0000-0B00-00003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99" name="Shape 1754">
                  <a:extLst>
                    <a:ext uri="{FF2B5EF4-FFF2-40B4-BE49-F238E27FC236}">
                      <a16:creationId xmlns:a16="http://schemas.microsoft.com/office/drawing/2014/main" id="{00000000-0008-0000-0B00-000033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0" name="Shape 1755">
                  <a:extLst>
                    <a:ext uri="{FF2B5EF4-FFF2-40B4-BE49-F238E27FC236}">
                      <a16:creationId xmlns:a16="http://schemas.microsoft.com/office/drawing/2014/main" id="{00000000-0008-0000-0B00-000034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01" name="Shape 1756">
                    <a:extLst>
                      <a:ext uri="{FF2B5EF4-FFF2-40B4-BE49-F238E27FC236}">
                        <a16:creationId xmlns:a16="http://schemas.microsoft.com/office/drawing/2014/main" id="{00000000-0008-0000-0B00-000035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02" name="Shape 1757">
                    <a:extLst>
                      <a:ext uri="{FF2B5EF4-FFF2-40B4-BE49-F238E27FC236}">
                        <a16:creationId xmlns:a16="http://schemas.microsoft.com/office/drawing/2014/main" id="{00000000-0008-0000-0B00-00003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3" name="Shape 1758">
                    <a:extLst>
                      <a:ext uri="{FF2B5EF4-FFF2-40B4-BE49-F238E27FC236}">
                        <a16:creationId xmlns:a16="http://schemas.microsoft.com/office/drawing/2014/main" id="{00000000-0008-0000-0B00-00003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4" name="Shape 1759">
                    <a:extLst>
                      <a:ext uri="{FF2B5EF4-FFF2-40B4-BE49-F238E27FC236}">
                        <a16:creationId xmlns:a16="http://schemas.microsoft.com/office/drawing/2014/main" id="{00000000-0008-0000-0B00-000038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5" name="Shape 1760">
                    <a:extLst>
                      <a:ext uri="{FF2B5EF4-FFF2-40B4-BE49-F238E27FC236}">
                        <a16:creationId xmlns:a16="http://schemas.microsoft.com/office/drawing/2014/main" id="{00000000-0008-0000-0B00-00003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6" name="Shape 1761">
                    <a:extLst>
                      <a:ext uri="{FF2B5EF4-FFF2-40B4-BE49-F238E27FC236}">
                        <a16:creationId xmlns:a16="http://schemas.microsoft.com/office/drawing/2014/main" id="{00000000-0008-0000-0B00-00003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7" name="Shape 1762">
                    <a:extLst>
                      <a:ext uri="{FF2B5EF4-FFF2-40B4-BE49-F238E27FC236}">
                        <a16:creationId xmlns:a16="http://schemas.microsoft.com/office/drawing/2014/main" id="{00000000-0008-0000-0B00-00003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08" name="Shape 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09" name="Shape 1763">
            <a:extLst>
              <a:ext uri="{FF2B5EF4-FFF2-40B4-BE49-F238E27FC236}">
                <a16:creationId xmlns:a16="http://schemas.microsoft.com/office/drawing/2014/main" id="{00000000-0008-0000-0B00-00003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0" name="Shape 6">
              <a:extLst>
                <a:ext uri="{FF2B5EF4-FFF2-40B4-BE49-F238E27FC236}">
                  <a16:creationId xmlns:a16="http://schemas.microsoft.com/office/drawing/2014/main" id="{00000000-0008-0000-0B00-00003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1" name="Shape 1764">
              <a:extLst>
                <a:ext uri="{FF2B5EF4-FFF2-40B4-BE49-F238E27FC236}">
                  <a16:creationId xmlns:a16="http://schemas.microsoft.com/office/drawing/2014/main" id="{00000000-0008-0000-0B00-00003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12" name="Shape 1765">
                <a:extLst>
                  <a:ext uri="{FF2B5EF4-FFF2-40B4-BE49-F238E27FC236}">
                    <a16:creationId xmlns:a16="http://schemas.microsoft.com/office/drawing/2014/main" id="{00000000-0008-0000-0B00-00004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3" name="Shape 1766">
                <a:extLst>
                  <a:ext uri="{FF2B5EF4-FFF2-40B4-BE49-F238E27FC236}">
                    <a16:creationId xmlns:a16="http://schemas.microsoft.com/office/drawing/2014/main" id="{00000000-0008-0000-0B00-00004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14" name="Shape 1767">
                  <a:extLst>
                    <a:ext uri="{FF2B5EF4-FFF2-40B4-BE49-F238E27FC236}">
                      <a16:creationId xmlns:a16="http://schemas.microsoft.com/office/drawing/2014/main" id="{00000000-0008-0000-0B00-000042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15" name="Shape 1768">
                  <a:extLst>
                    <a:ext uri="{FF2B5EF4-FFF2-40B4-BE49-F238E27FC236}">
                      <a16:creationId xmlns:a16="http://schemas.microsoft.com/office/drawing/2014/main" id="{00000000-0008-0000-0B00-000043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16" name="Shape 1769">
                    <a:extLst>
                      <a:ext uri="{FF2B5EF4-FFF2-40B4-BE49-F238E27FC236}">
                        <a16:creationId xmlns:a16="http://schemas.microsoft.com/office/drawing/2014/main" id="{00000000-0008-0000-0B00-000044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17" name="Shape 1770">
                    <a:extLst>
                      <a:ext uri="{FF2B5EF4-FFF2-40B4-BE49-F238E27FC236}">
                        <a16:creationId xmlns:a16="http://schemas.microsoft.com/office/drawing/2014/main" id="{00000000-0008-0000-0B00-00004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8" name="Shape 1771">
                    <a:extLst>
                      <a:ext uri="{FF2B5EF4-FFF2-40B4-BE49-F238E27FC236}">
                        <a16:creationId xmlns:a16="http://schemas.microsoft.com/office/drawing/2014/main" id="{00000000-0008-0000-0B00-00004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9" name="Shape 1772">
                    <a:extLst>
                      <a:ext uri="{FF2B5EF4-FFF2-40B4-BE49-F238E27FC236}">
                        <a16:creationId xmlns:a16="http://schemas.microsoft.com/office/drawing/2014/main" id="{00000000-0008-0000-0B00-000047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0" name="Shape 1773">
                    <a:extLst>
                      <a:ext uri="{FF2B5EF4-FFF2-40B4-BE49-F238E27FC236}">
                        <a16:creationId xmlns:a16="http://schemas.microsoft.com/office/drawing/2014/main" id="{00000000-0008-0000-0B00-00004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1" name="Shape 1774">
                    <a:extLst>
                      <a:ext uri="{FF2B5EF4-FFF2-40B4-BE49-F238E27FC236}">
                        <a16:creationId xmlns:a16="http://schemas.microsoft.com/office/drawing/2014/main" id="{00000000-0008-0000-0B00-00004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2" name="Shape 1775">
                    <a:extLst>
                      <a:ext uri="{FF2B5EF4-FFF2-40B4-BE49-F238E27FC236}">
                        <a16:creationId xmlns:a16="http://schemas.microsoft.com/office/drawing/2014/main" id="{00000000-0008-0000-0B00-00004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23" name="Shape 2">
          <a:extLst>
            <a:ext uri="{FF2B5EF4-FFF2-40B4-BE49-F238E27FC236}">
              <a16:creationId xmlns:a16="http://schemas.microsoft.com/office/drawing/2014/main" id="{00000000-0008-0000-0B00-00004B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24" name="Shape 1776">
            <a:extLst>
              <a:ext uri="{FF2B5EF4-FFF2-40B4-BE49-F238E27FC236}">
                <a16:creationId xmlns:a16="http://schemas.microsoft.com/office/drawing/2014/main" id="{00000000-0008-0000-0B00-00004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5" name="Shape 6">
              <a:extLst>
                <a:ext uri="{FF2B5EF4-FFF2-40B4-BE49-F238E27FC236}">
                  <a16:creationId xmlns:a16="http://schemas.microsoft.com/office/drawing/2014/main" id="{00000000-0008-0000-0B00-00004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6" name="Shape 1777">
              <a:extLst>
                <a:ext uri="{FF2B5EF4-FFF2-40B4-BE49-F238E27FC236}">
                  <a16:creationId xmlns:a16="http://schemas.microsoft.com/office/drawing/2014/main" id="{00000000-0008-0000-0B00-00004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27" name="Shape 1778">
                <a:extLst>
                  <a:ext uri="{FF2B5EF4-FFF2-40B4-BE49-F238E27FC236}">
                    <a16:creationId xmlns:a16="http://schemas.microsoft.com/office/drawing/2014/main" id="{00000000-0008-0000-0B00-00004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8" name="Shape 1779">
                <a:extLst>
                  <a:ext uri="{FF2B5EF4-FFF2-40B4-BE49-F238E27FC236}">
                    <a16:creationId xmlns:a16="http://schemas.microsoft.com/office/drawing/2014/main" id="{00000000-0008-0000-0B00-00005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29" name="Shape 1780">
                  <a:extLst>
                    <a:ext uri="{FF2B5EF4-FFF2-40B4-BE49-F238E27FC236}">
                      <a16:creationId xmlns:a16="http://schemas.microsoft.com/office/drawing/2014/main" id="{00000000-0008-0000-0B00-000051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30" name="Shape 1781">
                  <a:extLst>
                    <a:ext uri="{FF2B5EF4-FFF2-40B4-BE49-F238E27FC236}">
                      <a16:creationId xmlns:a16="http://schemas.microsoft.com/office/drawing/2014/main" id="{00000000-0008-0000-0B00-000052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31" name="Shape 1782">
                    <a:extLst>
                      <a:ext uri="{FF2B5EF4-FFF2-40B4-BE49-F238E27FC236}">
                        <a16:creationId xmlns:a16="http://schemas.microsoft.com/office/drawing/2014/main" id="{00000000-0008-0000-0B00-000053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32" name="Shape 1783">
                    <a:extLst>
                      <a:ext uri="{FF2B5EF4-FFF2-40B4-BE49-F238E27FC236}">
                        <a16:creationId xmlns:a16="http://schemas.microsoft.com/office/drawing/2014/main" id="{00000000-0008-0000-0B00-00005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3" name="Shape 1784">
                    <a:extLst>
                      <a:ext uri="{FF2B5EF4-FFF2-40B4-BE49-F238E27FC236}">
                        <a16:creationId xmlns:a16="http://schemas.microsoft.com/office/drawing/2014/main" id="{00000000-0008-0000-0B00-00005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4" name="Shape 1785">
                    <a:extLst>
                      <a:ext uri="{FF2B5EF4-FFF2-40B4-BE49-F238E27FC236}">
                        <a16:creationId xmlns:a16="http://schemas.microsoft.com/office/drawing/2014/main" id="{00000000-0008-0000-0B00-000056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5" name="Shape 1786">
                    <a:extLst>
                      <a:ext uri="{FF2B5EF4-FFF2-40B4-BE49-F238E27FC236}">
                        <a16:creationId xmlns:a16="http://schemas.microsoft.com/office/drawing/2014/main" id="{00000000-0008-0000-0B00-00005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6" name="Shape 1787">
                    <a:extLst>
                      <a:ext uri="{FF2B5EF4-FFF2-40B4-BE49-F238E27FC236}">
                        <a16:creationId xmlns:a16="http://schemas.microsoft.com/office/drawing/2014/main" id="{00000000-0008-0000-0B00-00005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7" name="Shape 1788">
                    <a:extLst>
                      <a:ext uri="{FF2B5EF4-FFF2-40B4-BE49-F238E27FC236}">
                        <a16:creationId xmlns:a16="http://schemas.microsoft.com/office/drawing/2014/main" id="{00000000-0008-0000-0B00-00005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39" name="Shape 1789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90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2" name="Shape 1791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92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44" name="Shape 1793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45" name="Shape 1794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46" name="Shape 1795">
                    <a:extLst>
                      <a:ext uri="{FF2B5EF4-FFF2-40B4-BE49-F238E27FC236}">
                        <a16:creationId xmlns:a16="http://schemas.microsoft.com/office/drawing/2014/main" id="{00000000-0008-0000-0B00-000062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47" name="Shape 1796">
                    <a:extLst>
                      <a:ext uri="{FF2B5EF4-FFF2-40B4-BE49-F238E27FC236}">
                        <a16:creationId xmlns:a16="http://schemas.microsoft.com/office/drawing/2014/main" id="{00000000-0008-0000-0B00-00006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8" name="Shape 1797">
                    <a:extLst>
                      <a:ext uri="{FF2B5EF4-FFF2-40B4-BE49-F238E27FC236}">
                        <a16:creationId xmlns:a16="http://schemas.microsoft.com/office/drawing/2014/main" id="{00000000-0008-0000-0B00-00006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9" name="Shape 1798">
                    <a:extLst>
                      <a:ext uri="{FF2B5EF4-FFF2-40B4-BE49-F238E27FC236}">
                        <a16:creationId xmlns:a16="http://schemas.microsoft.com/office/drawing/2014/main" id="{00000000-0008-0000-0B00-000065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0" name="Shape 1799">
                    <a:extLst>
                      <a:ext uri="{FF2B5EF4-FFF2-40B4-BE49-F238E27FC236}">
                        <a16:creationId xmlns:a16="http://schemas.microsoft.com/office/drawing/2014/main" id="{00000000-0008-0000-0B00-00006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1" name="Shape 1800">
                    <a:extLst>
                      <a:ext uri="{FF2B5EF4-FFF2-40B4-BE49-F238E27FC236}">
                        <a16:creationId xmlns:a16="http://schemas.microsoft.com/office/drawing/2014/main" id="{00000000-0008-0000-0B00-00006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2" name="Shape 1801">
                    <a:extLst>
                      <a:ext uri="{FF2B5EF4-FFF2-40B4-BE49-F238E27FC236}">
                        <a16:creationId xmlns:a16="http://schemas.microsoft.com/office/drawing/2014/main" id="{00000000-0008-0000-0B00-00006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53" name="Shape 2">
          <a:extLst>
            <a:ext uri="{FF2B5EF4-FFF2-40B4-BE49-F238E27FC236}">
              <a16:creationId xmlns:a16="http://schemas.microsoft.com/office/drawing/2014/main" id="{00000000-0008-0000-0B00-000069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54" name="Shape 1802">
            <a:extLst>
              <a:ext uri="{FF2B5EF4-FFF2-40B4-BE49-F238E27FC236}">
                <a16:creationId xmlns:a16="http://schemas.microsoft.com/office/drawing/2014/main" id="{00000000-0008-0000-0B00-00006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55" name="Shape 6">
              <a:extLst>
                <a:ext uri="{FF2B5EF4-FFF2-40B4-BE49-F238E27FC236}">
                  <a16:creationId xmlns:a16="http://schemas.microsoft.com/office/drawing/2014/main" id="{00000000-0008-0000-0B00-00006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6" name="Shape 1803">
              <a:extLst>
                <a:ext uri="{FF2B5EF4-FFF2-40B4-BE49-F238E27FC236}">
                  <a16:creationId xmlns:a16="http://schemas.microsoft.com/office/drawing/2014/main" id="{00000000-0008-0000-0B00-00006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57" name="Shape 1804">
                <a:extLst>
                  <a:ext uri="{FF2B5EF4-FFF2-40B4-BE49-F238E27FC236}">
                    <a16:creationId xmlns:a16="http://schemas.microsoft.com/office/drawing/2014/main" id="{00000000-0008-0000-0B00-00006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8" name="Shape 1805">
                <a:extLst>
                  <a:ext uri="{FF2B5EF4-FFF2-40B4-BE49-F238E27FC236}">
                    <a16:creationId xmlns:a16="http://schemas.microsoft.com/office/drawing/2014/main" id="{00000000-0008-0000-0B00-00006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59" name="Shape 1806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60" name="Shape 1807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61" name="Shape 1808">
                    <a:extLst>
                      <a:ext uri="{FF2B5EF4-FFF2-40B4-BE49-F238E27FC236}">
                        <a16:creationId xmlns:a16="http://schemas.microsoft.com/office/drawing/2014/main" id="{00000000-0008-0000-0B00-000071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62" name="Shape 1809">
                    <a:extLst>
                      <a:ext uri="{FF2B5EF4-FFF2-40B4-BE49-F238E27FC236}">
                        <a16:creationId xmlns:a16="http://schemas.microsoft.com/office/drawing/2014/main" id="{00000000-0008-0000-0B00-00007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3" name="Shape 1810">
                    <a:extLst>
                      <a:ext uri="{FF2B5EF4-FFF2-40B4-BE49-F238E27FC236}">
                        <a16:creationId xmlns:a16="http://schemas.microsoft.com/office/drawing/2014/main" id="{00000000-0008-0000-0B00-00007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4" name="Shape 1811">
                    <a:extLst>
                      <a:ext uri="{FF2B5EF4-FFF2-40B4-BE49-F238E27FC236}">
                        <a16:creationId xmlns:a16="http://schemas.microsoft.com/office/drawing/2014/main" id="{00000000-0008-0000-0B00-000074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5" name="Shape 1812">
                    <a:extLst>
                      <a:ext uri="{FF2B5EF4-FFF2-40B4-BE49-F238E27FC236}">
                        <a16:creationId xmlns:a16="http://schemas.microsoft.com/office/drawing/2014/main" id="{00000000-0008-0000-0B00-00007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6" name="Shape 1813">
                    <a:extLst>
                      <a:ext uri="{FF2B5EF4-FFF2-40B4-BE49-F238E27FC236}">
                        <a16:creationId xmlns:a16="http://schemas.microsoft.com/office/drawing/2014/main" id="{00000000-0008-0000-0B00-00007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7" name="Shape 1814">
                    <a:extLst>
                      <a:ext uri="{FF2B5EF4-FFF2-40B4-BE49-F238E27FC236}">
                        <a16:creationId xmlns:a16="http://schemas.microsoft.com/office/drawing/2014/main" id="{00000000-0008-0000-0B00-00007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68" name="Shape 2">
          <a:extLst>
            <a:ext uri="{FF2B5EF4-FFF2-40B4-BE49-F238E27FC236}">
              <a16:creationId xmlns:a16="http://schemas.microsoft.com/office/drawing/2014/main" id="{00000000-0008-0000-0B00-000078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69" name="Shape 1815">
            <a:extLst>
              <a:ext uri="{FF2B5EF4-FFF2-40B4-BE49-F238E27FC236}">
                <a16:creationId xmlns:a16="http://schemas.microsoft.com/office/drawing/2014/main" id="{00000000-0008-0000-0B00-00007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0" name="Shape 6">
              <a:extLst>
                <a:ext uri="{FF2B5EF4-FFF2-40B4-BE49-F238E27FC236}">
                  <a16:creationId xmlns:a16="http://schemas.microsoft.com/office/drawing/2014/main" id="{00000000-0008-0000-0B00-00007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1" name="Shape 1816">
              <a:extLst>
                <a:ext uri="{FF2B5EF4-FFF2-40B4-BE49-F238E27FC236}">
                  <a16:creationId xmlns:a16="http://schemas.microsoft.com/office/drawing/2014/main" id="{00000000-0008-0000-0B00-00007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72" name="Shape 1817">
                <a:extLst>
                  <a:ext uri="{FF2B5EF4-FFF2-40B4-BE49-F238E27FC236}">
                    <a16:creationId xmlns:a16="http://schemas.microsoft.com/office/drawing/2014/main" id="{00000000-0008-0000-0B00-00007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73" name="Shape 1818">
                <a:extLst>
                  <a:ext uri="{FF2B5EF4-FFF2-40B4-BE49-F238E27FC236}">
                    <a16:creationId xmlns:a16="http://schemas.microsoft.com/office/drawing/2014/main" id="{00000000-0008-0000-0B00-00007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74" name="Shape 1819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5" name="Shape 1820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76" name="Shape 1821">
                    <a:extLst>
                      <a:ext uri="{FF2B5EF4-FFF2-40B4-BE49-F238E27FC236}">
                        <a16:creationId xmlns:a16="http://schemas.microsoft.com/office/drawing/2014/main" id="{00000000-0008-0000-0B00-000080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77" name="Shape 1822">
                    <a:extLst>
                      <a:ext uri="{FF2B5EF4-FFF2-40B4-BE49-F238E27FC236}">
                        <a16:creationId xmlns:a16="http://schemas.microsoft.com/office/drawing/2014/main" id="{00000000-0008-0000-0B00-00008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8" name="Shape 1823">
                    <a:extLst>
                      <a:ext uri="{FF2B5EF4-FFF2-40B4-BE49-F238E27FC236}">
                        <a16:creationId xmlns:a16="http://schemas.microsoft.com/office/drawing/2014/main" id="{00000000-0008-0000-0B00-00008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9" name="Shape 1824">
                    <a:extLst>
                      <a:ext uri="{FF2B5EF4-FFF2-40B4-BE49-F238E27FC236}">
                        <a16:creationId xmlns:a16="http://schemas.microsoft.com/office/drawing/2014/main" id="{00000000-0008-0000-0B00-000083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0" name="Shape 1825">
                    <a:extLst>
                      <a:ext uri="{FF2B5EF4-FFF2-40B4-BE49-F238E27FC236}">
                        <a16:creationId xmlns:a16="http://schemas.microsoft.com/office/drawing/2014/main" id="{00000000-0008-0000-0B00-00008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1" name="Shape 1826">
                    <a:extLst>
                      <a:ext uri="{FF2B5EF4-FFF2-40B4-BE49-F238E27FC236}">
                        <a16:creationId xmlns:a16="http://schemas.microsoft.com/office/drawing/2014/main" id="{00000000-0008-0000-0B00-00008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2" name="Shape 1827">
                    <a:extLst>
                      <a:ext uri="{FF2B5EF4-FFF2-40B4-BE49-F238E27FC236}">
                        <a16:creationId xmlns:a16="http://schemas.microsoft.com/office/drawing/2014/main" id="{00000000-0008-0000-0B00-00008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83" name="Shape 2">
          <a:extLst>
            <a:ext uri="{FF2B5EF4-FFF2-40B4-BE49-F238E27FC236}">
              <a16:creationId xmlns:a16="http://schemas.microsoft.com/office/drawing/2014/main" id="{00000000-0008-0000-0B00-000087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84" name="Shape 1828">
            <a:extLst>
              <a:ext uri="{FF2B5EF4-FFF2-40B4-BE49-F238E27FC236}">
                <a16:creationId xmlns:a16="http://schemas.microsoft.com/office/drawing/2014/main" id="{00000000-0008-0000-0B00-000088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85" name="Shape 6">
              <a:extLst>
                <a:ext uri="{FF2B5EF4-FFF2-40B4-BE49-F238E27FC236}">
                  <a16:creationId xmlns:a16="http://schemas.microsoft.com/office/drawing/2014/main" id="{00000000-0008-0000-0B00-000089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6" name="Shape 1829">
              <a:extLst>
                <a:ext uri="{FF2B5EF4-FFF2-40B4-BE49-F238E27FC236}">
                  <a16:creationId xmlns:a16="http://schemas.microsoft.com/office/drawing/2014/main" id="{00000000-0008-0000-0B00-00008A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87" name="Shape 1830">
                <a:extLst>
                  <a:ext uri="{FF2B5EF4-FFF2-40B4-BE49-F238E27FC236}">
                    <a16:creationId xmlns:a16="http://schemas.microsoft.com/office/drawing/2014/main" id="{00000000-0008-0000-0B00-00008B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8" name="Shape 1831">
                <a:extLst>
                  <a:ext uri="{FF2B5EF4-FFF2-40B4-BE49-F238E27FC236}">
                    <a16:creationId xmlns:a16="http://schemas.microsoft.com/office/drawing/2014/main" id="{00000000-0008-0000-0B00-00008C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89" name="Shape 1832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90" name="Shape 1833">
                  <a:extLst>
                    <a:ext uri="{FF2B5EF4-FFF2-40B4-BE49-F238E27FC236}">
                      <a16:creationId xmlns:a16="http://schemas.microsoft.com/office/drawing/2014/main" id="{00000000-0008-0000-0B00-00008E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91" name="Shape 1834">
                    <a:extLst>
                      <a:ext uri="{FF2B5EF4-FFF2-40B4-BE49-F238E27FC236}">
                        <a16:creationId xmlns:a16="http://schemas.microsoft.com/office/drawing/2014/main" id="{00000000-0008-0000-0B00-00008F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2" name="Shape 1835">
                    <a:extLst>
                      <a:ext uri="{FF2B5EF4-FFF2-40B4-BE49-F238E27FC236}">
                        <a16:creationId xmlns:a16="http://schemas.microsoft.com/office/drawing/2014/main" id="{00000000-0008-0000-0B00-00009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3" name="Shape 1836">
                    <a:extLst>
                      <a:ext uri="{FF2B5EF4-FFF2-40B4-BE49-F238E27FC236}">
                        <a16:creationId xmlns:a16="http://schemas.microsoft.com/office/drawing/2014/main" id="{00000000-0008-0000-0B00-00009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4" name="Shape 1837">
                    <a:extLst>
                      <a:ext uri="{FF2B5EF4-FFF2-40B4-BE49-F238E27FC236}">
                        <a16:creationId xmlns:a16="http://schemas.microsoft.com/office/drawing/2014/main" id="{00000000-0008-0000-0B00-000092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5" name="Shape 1838">
                    <a:extLst>
                      <a:ext uri="{FF2B5EF4-FFF2-40B4-BE49-F238E27FC236}">
                        <a16:creationId xmlns:a16="http://schemas.microsoft.com/office/drawing/2014/main" id="{00000000-0008-0000-0B00-00009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6" name="Shape 1839">
                    <a:extLst>
                      <a:ext uri="{FF2B5EF4-FFF2-40B4-BE49-F238E27FC236}">
                        <a16:creationId xmlns:a16="http://schemas.microsoft.com/office/drawing/2014/main" id="{00000000-0008-0000-0B00-00009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7" name="Shape 1840">
                    <a:extLst>
                      <a:ext uri="{FF2B5EF4-FFF2-40B4-BE49-F238E27FC236}">
                        <a16:creationId xmlns:a16="http://schemas.microsoft.com/office/drawing/2014/main" id="{00000000-0008-0000-0B00-00009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98" name="Shape 2">
          <a:extLst>
            <a:ext uri="{FF2B5EF4-FFF2-40B4-BE49-F238E27FC236}">
              <a16:creationId xmlns:a16="http://schemas.microsoft.com/office/drawing/2014/main" id="{00000000-0008-0000-0B00-000096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99" name="Shape 1841">
            <a:extLst>
              <a:ext uri="{FF2B5EF4-FFF2-40B4-BE49-F238E27FC236}">
                <a16:creationId xmlns:a16="http://schemas.microsoft.com/office/drawing/2014/main" id="{00000000-0008-0000-0B00-00009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0" name="Shape 6">
              <a:extLst>
                <a:ext uri="{FF2B5EF4-FFF2-40B4-BE49-F238E27FC236}">
                  <a16:creationId xmlns:a16="http://schemas.microsoft.com/office/drawing/2014/main" id="{00000000-0008-0000-0B00-00009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1" name="Shape 1842">
              <a:extLst>
                <a:ext uri="{FF2B5EF4-FFF2-40B4-BE49-F238E27FC236}">
                  <a16:creationId xmlns:a16="http://schemas.microsoft.com/office/drawing/2014/main" id="{00000000-0008-0000-0B00-00009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02" name="Shape 1843">
                <a:extLst>
                  <a:ext uri="{FF2B5EF4-FFF2-40B4-BE49-F238E27FC236}">
                    <a16:creationId xmlns:a16="http://schemas.microsoft.com/office/drawing/2014/main" id="{00000000-0008-0000-0B00-00009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3" name="Shape 1844">
                <a:extLst>
                  <a:ext uri="{FF2B5EF4-FFF2-40B4-BE49-F238E27FC236}">
                    <a16:creationId xmlns:a16="http://schemas.microsoft.com/office/drawing/2014/main" id="{00000000-0008-0000-0B00-00009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04" name="Shape 1845">
                  <a:extLst>
                    <a:ext uri="{FF2B5EF4-FFF2-40B4-BE49-F238E27FC236}">
                      <a16:creationId xmlns:a16="http://schemas.microsoft.com/office/drawing/2014/main" id="{00000000-0008-0000-0B00-00009C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05" name="Shape 1846">
                  <a:extLst>
                    <a:ext uri="{FF2B5EF4-FFF2-40B4-BE49-F238E27FC236}">
                      <a16:creationId xmlns:a16="http://schemas.microsoft.com/office/drawing/2014/main" id="{00000000-0008-0000-0B00-00009D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06" name="Shape 1847">
                    <a:extLst>
                      <a:ext uri="{FF2B5EF4-FFF2-40B4-BE49-F238E27FC236}">
                        <a16:creationId xmlns:a16="http://schemas.microsoft.com/office/drawing/2014/main" id="{00000000-0008-0000-0B00-00009E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07" name="Shape 1848">
                    <a:extLst>
                      <a:ext uri="{FF2B5EF4-FFF2-40B4-BE49-F238E27FC236}">
                        <a16:creationId xmlns:a16="http://schemas.microsoft.com/office/drawing/2014/main" id="{00000000-0008-0000-0B00-00009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8" name="Shape 1849">
                    <a:extLst>
                      <a:ext uri="{FF2B5EF4-FFF2-40B4-BE49-F238E27FC236}">
                        <a16:creationId xmlns:a16="http://schemas.microsoft.com/office/drawing/2014/main" id="{00000000-0008-0000-0B00-0000A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9" name="Shape 1850">
                    <a:extLst>
                      <a:ext uri="{FF2B5EF4-FFF2-40B4-BE49-F238E27FC236}">
                        <a16:creationId xmlns:a16="http://schemas.microsoft.com/office/drawing/2014/main" id="{00000000-0008-0000-0B00-0000A1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0" name="Shape 1851">
                    <a:extLst>
                      <a:ext uri="{FF2B5EF4-FFF2-40B4-BE49-F238E27FC236}">
                        <a16:creationId xmlns:a16="http://schemas.microsoft.com/office/drawing/2014/main" id="{00000000-0008-0000-0B00-0000A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1" name="Shape 1852">
                    <a:extLst>
                      <a:ext uri="{FF2B5EF4-FFF2-40B4-BE49-F238E27FC236}">
                        <a16:creationId xmlns:a16="http://schemas.microsoft.com/office/drawing/2014/main" id="{00000000-0008-0000-0B00-0000A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2" name="Shape 1853">
                    <a:extLst>
                      <a:ext uri="{FF2B5EF4-FFF2-40B4-BE49-F238E27FC236}">
                        <a16:creationId xmlns:a16="http://schemas.microsoft.com/office/drawing/2014/main" id="{00000000-0008-0000-0B00-0000A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13" name="Shape 2">
          <a:extLst>
            <a:ext uri="{FF2B5EF4-FFF2-40B4-BE49-F238E27FC236}">
              <a16:creationId xmlns:a16="http://schemas.microsoft.com/office/drawing/2014/main" id="{00000000-0008-0000-0B00-0000A5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14" name="Shape 1854">
            <a:extLst>
              <a:ext uri="{FF2B5EF4-FFF2-40B4-BE49-F238E27FC236}">
                <a16:creationId xmlns:a16="http://schemas.microsoft.com/office/drawing/2014/main" id="{00000000-0008-0000-0B00-0000A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5" name="Shape 6">
              <a:extLst>
                <a:ext uri="{FF2B5EF4-FFF2-40B4-BE49-F238E27FC236}">
                  <a16:creationId xmlns:a16="http://schemas.microsoft.com/office/drawing/2014/main" id="{00000000-0008-0000-0B00-0000A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6" name="Shape 1855">
              <a:extLst>
                <a:ext uri="{FF2B5EF4-FFF2-40B4-BE49-F238E27FC236}">
                  <a16:creationId xmlns:a16="http://schemas.microsoft.com/office/drawing/2014/main" id="{00000000-0008-0000-0B00-0000A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17" name="Shape 1856">
                <a:extLst>
                  <a:ext uri="{FF2B5EF4-FFF2-40B4-BE49-F238E27FC236}">
                    <a16:creationId xmlns:a16="http://schemas.microsoft.com/office/drawing/2014/main" id="{00000000-0008-0000-0B00-0000A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8" name="Shape 1857">
                <a:extLst>
                  <a:ext uri="{FF2B5EF4-FFF2-40B4-BE49-F238E27FC236}">
                    <a16:creationId xmlns:a16="http://schemas.microsoft.com/office/drawing/2014/main" id="{00000000-0008-0000-0B00-0000A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19" name="Shape 1858">
                  <a:extLst>
                    <a:ext uri="{FF2B5EF4-FFF2-40B4-BE49-F238E27FC236}">
                      <a16:creationId xmlns:a16="http://schemas.microsoft.com/office/drawing/2014/main" id="{00000000-0008-0000-0B00-0000AB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0" name="Shape 1859">
                  <a:extLst>
                    <a:ext uri="{FF2B5EF4-FFF2-40B4-BE49-F238E27FC236}">
                      <a16:creationId xmlns:a16="http://schemas.microsoft.com/office/drawing/2014/main" id="{00000000-0008-0000-0B00-0000AC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21" name="Shape 1860">
                    <a:extLst>
                      <a:ext uri="{FF2B5EF4-FFF2-40B4-BE49-F238E27FC236}">
                        <a16:creationId xmlns:a16="http://schemas.microsoft.com/office/drawing/2014/main" id="{00000000-0008-0000-0B00-0000AD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22" name="Shape 1861">
                    <a:extLst>
                      <a:ext uri="{FF2B5EF4-FFF2-40B4-BE49-F238E27FC236}">
                        <a16:creationId xmlns:a16="http://schemas.microsoft.com/office/drawing/2014/main" id="{00000000-0008-0000-0B00-0000A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3" name="Shape 1862">
                    <a:extLst>
                      <a:ext uri="{FF2B5EF4-FFF2-40B4-BE49-F238E27FC236}">
                        <a16:creationId xmlns:a16="http://schemas.microsoft.com/office/drawing/2014/main" id="{00000000-0008-0000-0B00-0000A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4" name="Shape 1863">
                    <a:extLst>
                      <a:ext uri="{FF2B5EF4-FFF2-40B4-BE49-F238E27FC236}">
                        <a16:creationId xmlns:a16="http://schemas.microsoft.com/office/drawing/2014/main" id="{00000000-0008-0000-0B00-0000B0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5" name="Shape 1864">
                    <a:extLst>
                      <a:ext uri="{FF2B5EF4-FFF2-40B4-BE49-F238E27FC236}">
                        <a16:creationId xmlns:a16="http://schemas.microsoft.com/office/drawing/2014/main" id="{00000000-0008-0000-0B00-0000B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6" name="Shape 1865">
                    <a:extLst>
                      <a:ext uri="{FF2B5EF4-FFF2-40B4-BE49-F238E27FC236}">
                        <a16:creationId xmlns:a16="http://schemas.microsoft.com/office/drawing/2014/main" id="{00000000-0008-0000-0B00-0000B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7" name="Shape 1866">
                    <a:extLst>
                      <a:ext uri="{FF2B5EF4-FFF2-40B4-BE49-F238E27FC236}">
                        <a16:creationId xmlns:a16="http://schemas.microsoft.com/office/drawing/2014/main" id="{00000000-0008-0000-0B00-0000B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28" name="Shape 2">
          <a:extLst>
            <a:ext uri="{FF2B5EF4-FFF2-40B4-BE49-F238E27FC236}">
              <a16:creationId xmlns:a16="http://schemas.microsoft.com/office/drawing/2014/main" id="{00000000-0008-0000-0B00-0000B4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29" name="Shape 1867">
            <a:extLst>
              <a:ext uri="{FF2B5EF4-FFF2-40B4-BE49-F238E27FC236}">
                <a16:creationId xmlns:a16="http://schemas.microsoft.com/office/drawing/2014/main" id="{00000000-0008-0000-0B00-0000B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0" name="Shape 6">
              <a:extLst>
                <a:ext uri="{FF2B5EF4-FFF2-40B4-BE49-F238E27FC236}">
                  <a16:creationId xmlns:a16="http://schemas.microsoft.com/office/drawing/2014/main" id="{00000000-0008-0000-0B00-0000B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1" name="Shape 1868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32" name="Shape 1869">
                <a:extLst>
                  <a:ext uri="{FF2B5EF4-FFF2-40B4-BE49-F238E27FC236}">
                    <a16:creationId xmlns:a16="http://schemas.microsoft.com/office/drawing/2014/main" id="{00000000-0008-0000-0B00-0000B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3" name="Shape 1870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34" name="Shape 1871">
                  <a:extLst>
                    <a:ext uri="{FF2B5EF4-FFF2-40B4-BE49-F238E27FC236}">
                      <a16:creationId xmlns:a16="http://schemas.microsoft.com/office/drawing/2014/main" id="{00000000-0008-0000-0B00-0000BA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35" name="Shape 1872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36" name="Shape 1873">
                    <a:extLst>
                      <a:ext uri="{FF2B5EF4-FFF2-40B4-BE49-F238E27FC236}">
                        <a16:creationId xmlns:a16="http://schemas.microsoft.com/office/drawing/2014/main" id="{00000000-0008-0000-0B00-0000BC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37" name="Shape 1874">
                    <a:extLst>
                      <a:ext uri="{FF2B5EF4-FFF2-40B4-BE49-F238E27FC236}">
                        <a16:creationId xmlns:a16="http://schemas.microsoft.com/office/drawing/2014/main" id="{00000000-0008-0000-0B00-0000B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8" name="Shape 1875">
                    <a:extLst>
                      <a:ext uri="{FF2B5EF4-FFF2-40B4-BE49-F238E27FC236}">
                        <a16:creationId xmlns:a16="http://schemas.microsoft.com/office/drawing/2014/main" id="{00000000-0008-0000-0B00-0000B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9" name="Shape 1876">
                    <a:extLst>
                      <a:ext uri="{FF2B5EF4-FFF2-40B4-BE49-F238E27FC236}">
                        <a16:creationId xmlns:a16="http://schemas.microsoft.com/office/drawing/2014/main" id="{00000000-0008-0000-0B00-0000BF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0" name="Shape 1877">
                    <a:extLst>
                      <a:ext uri="{FF2B5EF4-FFF2-40B4-BE49-F238E27FC236}">
                        <a16:creationId xmlns:a16="http://schemas.microsoft.com/office/drawing/2014/main" id="{00000000-0008-0000-0B00-0000C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1" name="Shape 1878">
                    <a:extLst>
                      <a:ext uri="{FF2B5EF4-FFF2-40B4-BE49-F238E27FC236}">
                        <a16:creationId xmlns:a16="http://schemas.microsoft.com/office/drawing/2014/main" id="{00000000-0008-0000-0B00-0000C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2" name="Shape 1879">
                    <a:extLst>
                      <a:ext uri="{FF2B5EF4-FFF2-40B4-BE49-F238E27FC236}">
                        <a16:creationId xmlns:a16="http://schemas.microsoft.com/office/drawing/2014/main" id="{00000000-0008-0000-0B00-0000C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43" name="Shape 2">
          <a:extLst>
            <a:ext uri="{FF2B5EF4-FFF2-40B4-BE49-F238E27FC236}">
              <a16:creationId xmlns:a16="http://schemas.microsoft.com/office/drawing/2014/main" id="{00000000-0008-0000-0B00-0000C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44" name="Shape 1880">
            <a:extLst>
              <a:ext uri="{FF2B5EF4-FFF2-40B4-BE49-F238E27FC236}">
                <a16:creationId xmlns:a16="http://schemas.microsoft.com/office/drawing/2014/main" id="{00000000-0008-0000-0B00-0000C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5" name="Shape 6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6" name="Shape 1881">
              <a:extLst>
                <a:ext uri="{FF2B5EF4-FFF2-40B4-BE49-F238E27FC236}">
                  <a16:creationId xmlns:a16="http://schemas.microsoft.com/office/drawing/2014/main" id="{00000000-0008-0000-0B00-0000C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47" name="Shape 1882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8" name="Shape 1883">
                <a:extLst>
                  <a:ext uri="{FF2B5EF4-FFF2-40B4-BE49-F238E27FC236}">
                    <a16:creationId xmlns:a16="http://schemas.microsoft.com/office/drawing/2014/main" id="{00000000-0008-0000-0B00-0000C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49" name="Shape 1884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50" name="Shape 1885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51" name="Shape 1886">
                    <a:extLst>
                      <a:ext uri="{FF2B5EF4-FFF2-40B4-BE49-F238E27FC236}">
                        <a16:creationId xmlns:a16="http://schemas.microsoft.com/office/drawing/2014/main" id="{00000000-0008-0000-0B00-0000CB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52" name="Shape 1887">
                    <a:extLst>
                      <a:ext uri="{FF2B5EF4-FFF2-40B4-BE49-F238E27FC236}">
                        <a16:creationId xmlns:a16="http://schemas.microsoft.com/office/drawing/2014/main" id="{00000000-0008-0000-0B00-0000C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3" name="Shape 1888">
                    <a:extLst>
                      <a:ext uri="{FF2B5EF4-FFF2-40B4-BE49-F238E27FC236}">
                        <a16:creationId xmlns:a16="http://schemas.microsoft.com/office/drawing/2014/main" id="{00000000-0008-0000-0B00-0000C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4" name="Shape 1889">
                    <a:extLst>
                      <a:ext uri="{FF2B5EF4-FFF2-40B4-BE49-F238E27FC236}">
                        <a16:creationId xmlns:a16="http://schemas.microsoft.com/office/drawing/2014/main" id="{00000000-0008-0000-0B00-0000CE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5" name="Shape 1890">
                    <a:extLst>
                      <a:ext uri="{FF2B5EF4-FFF2-40B4-BE49-F238E27FC236}">
                        <a16:creationId xmlns:a16="http://schemas.microsoft.com/office/drawing/2014/main" id="{00000000-0008-0000-0B00-0000C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6" name="Shape 1891">
                    <a:extLst>
                      <a:ext uri="{FF2B5EF4-FFF2-40B4-BE49-F238E27FC236}">
                        <a16:creationId xmlns:a16="http://schemas.microsoft.com/office/drawing/2014/main" id="{00000000-0008-0000-0B00-0000D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7" name="Shape 1892">
                    <a:extLst>
                      <a:ext uri="{FF2B5EF4-FFF2-40B4-BE49-F238E27FC236}">
                        <a16:creationId xmlns:a16="http://schemas.microsoft.com/office/drawing/2014/main" id="{00000000-0008-0000-0B00-0000D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58" name="Shape 2">
          <a:extLst>
            <a:ext uri="{FF2B5EF4-FFF2-40B4-BE49-F238E27FC236}">
              <a16:creationId xmlns:a16="http://schemas.microsoft.com/office/drawing/2014/main" id="{00000000-0008-0000-0B00-0000D2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59" name="Shape 1893">
            <a:extLst>
              <a:ext uri="{FF2B5EF4-FFF2-40B4-BE49-F238E27FC236}">
                <a16:creationId xmlns:a16="http://schemas.microsoft.com/office/drawing/2014/main" id="{00000000-0008-0000-0B00-0000D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60" name="Shape 6">
              <a:extLst>
                <a:ext uri="{FF2B5EF4-FFF2-40B4-BE49-F238E27FC236}">
                  <a16:creationId xmlns:a16="http://schemas.microsoft.com/office/drawing/2014/main" id="{00000000-0008-0000-0B00-0000D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61" name="Shape 1894">
              <a:extLst>
                <a:ext uri="{FF2B5EF4-FFF2-40B4-BE49-F238E27FC236}">
                  <a16:creationId xmlns:a16="http://schemas.microsoft.com/office/drawing/2014/main" id="{00000000-0008-0000-0B00-0000D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62" name="Shape 1895">
                <a:extLst>
                  <a:ext uri="{FF2B5EF4-FFF2-40B4-BE49-F238E27FC236}">
                    <a16:creationId xmlns:a16="http://schemas.microsoft.com/office/drawing/2014/main" id="{00000000-0008-0000-0B00-0000D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3" name="Shape 1896">
                <a:extLst>
                  <a:ext uri="{FF2B5EF4-FFF2-40B4-BE49-F238E27FC236}">
                    <a16:creationId xmlns:a16="http://schemas.microsoft.com/office/drawing/2014/main" id="{00000000-0008-0000-0B00-0000D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64" name="Shape 1897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65" name="Shape 1898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66" name="Shape 1899">
                    <a:extLst>
                      <a:ext uri="{FF2B5EF4-FFF2-40B4-BE49-F238E27FC236}">
                        <a16:creationId xmlns:a16="http://schemas.microsoft.com/office/drawing/2014/main" id="{00000000-0008-0000-0B00-0000DA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67" name="Shape 1900">
                    <a:extLst>
                      <a:ext uri="{FF2B5EF4-FFF2-40B4-BE49-F238E27FC236}">
                        <a16:creationId xmlns:a16="http://schemas.microsoft.com/office/drawing/2014/main" id="{00000000-0008-0000-0B00-0000D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8" name="Shape 1901">
                    <a:extLst>
                      <a:ext uri="{FF2B5EF4-FFF2-40B4-BE49-F238E27FC236}">
                        <a16:creationId xmlns:a16="http://schemas.microsoft.com/office/drawing/2014/main" id="{00000000-0008-0000-0B00-0000D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9" name="Shape 1902">
                    <a:extLst>
                      <a:ext uri="{FF2B5EF4-FFF2-40B4-BE49-F238E27FC236}">
                        <a16:creationId xmlns:a16="http://schemas.microsoft.com/office/drawing/2014/main" id="{00000000-0008-0000-0B00-0000DD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0" name="Shape 1903">
                    <a:extLst>
                      <a:ext uri="{FF2B5EF4-FFF2-40B4-BE49-F238E27FC236}">
                        <a16:creationId xmlns:a16="http://schemas.microsoft.com/office/drawing/2014/main" id="{00000000-0008-0000-0B00-0000D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1" name="Shape 1904">
                    <a:extLst>
                      <a:ext uri="{FF2B5EF4-FFF2-40B4-BE49-F238E27FC236}">
                        <a16:creationId xmlns:a16="http://schemas.microsoft.com/office/drawing/2014/main" id="{00000000-0008-0000-0B00-0000D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2" name="Shape 1905">
                    <a:extLst>
                      <a:ext uri="{FF2B5EF4-FFF2-40B4-BE49-F238E27FC236}">
                        <a16:creationId xmlns:a16="http://schemas.microsoft.com/office/drawing/2014/main" id="{00000000-0008-0000-0B00-0000E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73" name="Shape 2">
          <a:extLst>
            <a:ext uri="{FF2B5EF4-FFF2-40B4-BE49-F238E27FC236}">
              <a16:creationId xmlns:a16="http://schemas.microsoft.com/office/drawing/2014/main" id="{00000000-0008-0000-0B00-0000E1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74" name="Shape 1906">
            <a:extLst>
              <a:ext uri="{FF2B5EF4-FFF2-40B4-BE49-F238E27FC236}">
                <a16:creationId xmlns:a16="http://schemas.microsoft.com/office/drawing/2014/main" id="{00000000-0008-0000-0B00-0000E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5" name="Shape 6">
              <a:extLst>
                <a:ext uri="{FF2B5EF4-FFF2-40B4-BE49-F238E27FC236}">
                  <a16:creationId xmlns:a16="http://schemas.microsoft.com/office/drawing/2014/main" id="{00000000-0008-0000-0B00-0000E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6" name="Shape 1907">
              <a:extLst>
                <a:ext uri="{FF2B5EF4-FFF2-40B4-BE49-F238E27FC236}">
                  <a16:creationId xmlns:a16="http://schemas.microsoft.com/office/drawing/2014/main" id="{00000000-0008-0000-0B00-0000E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77" name="Shape 1908">
                <a:extLst>
                  <a:ext uri="{FF2B5EF4-FFF2-40B4-BE49-F238E27FC236}">
                    <a16:creationId xmlns:a16="http://schemas.microsoft.com/office/drawing/2014/main" id="{00000000-0008-0000-0B00-0000E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8" name="Shape 1909">
                <a:extLst>
                  <a:ext uri="{FF2B5EF4-FFF2-40B4-BE49-F238E27FC236}">
                    <a16:creationId xmlns:a16="http://schemas.microsoft.com/office/drawing/2014/main" id="{00000000-0008-0000-0B00-0000E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79" name="Shape 1910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80" name="Shape 1911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81" name="Shape 1912">
                    <a:extLst>
                      <a:ext uri="{FF2B5EF4-FFF2-40B4-BE49-F238E27FC236}">
                        <a16:creationId xmlns:a16="http://schemas.microsoft.com/office/drawing/2014/main" id="{00000000-0008-0000-0B00-0000E9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82" name="Shape 1913">
                    <a:extLst>
                      <a:ext uri="{FF2B5EF4-FFF2-40B4-BE49-F238E27FC236}">
                        <a16:creationId xmlns:a16="http://schemas.microsoft.com/office/drawing/2014/main" id="{00000000-0008-0000-0B00-0000E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3" name="Shape 1914">
                    <a:extLst>
                      <a:ext uri="{FF2B5EF4-FFF2-40B4-BE49-F238E27FC236}">
                        <a16:creationId xmlns:a16="http://schemas.microsoft.com/office/drawing/2014/main" id="{00000000-0008-0000-0B00-0000E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4" name="Shape 1915">
                    <a:extLst>
                      <a:ext uri="{FF2B5EF4-FFF2-40B4-BE49-F238E27FC236}">
                        <a16:creationId xmlns:a16="http://schemas.microsoft.com/office/drawing/2014/main" id="{00000000-0008-0000-0B00-0000EC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5" name="Shape 1916">
                    <a:extLst>
                      <a:ext uri="{FF2B5EF4-FFF2-40B4-BE49-F238E27FC236}">
                        <a16:creationId xmlns:a16="http://schemas.microsoft.com/office/drawing/2014/main" id="{00000000-0008-0000-0B00-0000E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6" name="Shape 1917">
                    <a:extLst>
                      <a:ext uri="{FF2B5EF4-FFF2-40B4-BE49-F238E27FC236}">
                        <a16:creationId xmlns:a16="http://schemas.microsoft.com/office/drawing/2014/main" id="{00000000-0008-0000-0B00-0000E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7" name="Shape 1918">
                    <a:extLst>
                      <a:ext uri="{FF2B5EF4-FFF2-40B4-BE49-F238E27FC236}">
                        <a16:creationId xmlns:a16="http://schemas.microsoft.com/office/drawing/2014/main" id="{00000000-0008-0000-0B00-0000E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88" name="Shape 2">
          <a:extLst>
            <a:ext uri="{FF2B5EF4-FFF2-40B4-BE49-F238E27FC236}">
              <a16:creationId xmlns:a16="http://schemas.microsoft.com/office/drawing/2014/main" id="{00000000-0008-0000-0B00-0000F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89" name="Shape 1919">
            <a:extLst>
              <a:ext uri="{FF2B5EF4-FFF2-40B4-BE49-F238E27FC236}">
                <a16:creationId xmlns:a16="http://schemas.microsoft.com/office/drawing/2014/main" id="{00000000-0008-0000-0B00-0000F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0" name="Shape 6">
              <a:extLst>
                <a:ext uri="{FF2B5EF4-FFF2-40B4-BE49-F238E27FC236}">
                  <a16:creationId xmlns:a16="http://schemas.microsoft.com/office/drawing/2014/main" id="{00000000-0008-0000-0B00-0000F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1" name="Shape 1920">
              <a:extLst>
                <a:ext uri="{FF2B5EF4-FFF2-40B4-BE49-F238E27FC236}">
                  <a16:creationId xmlns:a16="http://schemas.microsoft.com/office/drawing/2014/main" id="{00000000-0008-0000-0B00-0000F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2" name="Shape 1921">
                <a:extLst>
                  <a:ext uri="{FF2B5EF4-FFF2-40B4-BE49-F238E27FC236}">
                    <a16:creationId xmlns:a16="http://schemas.microsoft.com/office/drawing/2014/main" id="{00000000-0008-0000-0B00-0000F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3" name="Shape 1922">
                <a:extLst>
                  <a:ext uri="{FF2B5EF4-FFF2-40B4-BE49-F238E27FC236}">
                    <a16:creationId xmlns:a16="http://schemas.microsoft.com/office/drawing/2014/main" id="{00000000-0008-0000-0B00-0000F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94" name="Shape 1923">
                  <a:extLst>
                    <a:ext uri="{FF2B5EF4-FFF2-40B4-BE49-F238E27FC236}">
                      <a16:creationId xmlns:a16="http://schemas.microsoft.com/office/drawing/2014/main" id="{00000000-0008-0000-0B00-0000F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95" name="Shape 1924">
                  <a:extLst>
                    <a:ext uri="{FF2B5EF4-FFF2-40B4-BE49-F238E27FC236}">
                      <a16:creationId xmlns:a16="http://schemas.microsoft.com/office/drawing/2014/main" id="{00000000-0008-0000-0B00-0000F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96" name="Shape 1925">
                    <a:extLst>
                      <a:ext uri="{FF2B5EF4-FFF2-40B4-BE49-F238E27FC236}">
                        <a16:creationId xmlns:a16="http://schemas.microsoft.com/office/drawing/2014/main" id="{00000000-0008-0000-0B00-0000F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97" name="Shape 1926">
                    <a:extLst>
                      <a:ext uri="{FF2B5EF4-FFF2-40B4-BE49-F238E27FC236}">
                        <a16:creationId xmlns:a16="http://schemas.microsoft.com/office/drawing/2014/main" id="{00000000-0008-0000-0B00-0000F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8" name="Shape 1927">
                    <a:extLst>
                      <a:ext uri="{FF2B5EF4-FFF2-40B4-BE49-F238E27FC236}">
                        <a16:creationId xmlns:a16="http://schemas.microsoft.com/office/drawing/2014/main" id="{00000000-0008-0000-0B00-0000F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9" name="Shape 1928">
                    <a:extLst>
                      <a:ext uri="{FF2B5EF4-FFF2-40B4-BE49-F238E27FC236}">
                        <a16:creationId xmlns:a16="http://schemas.microsoft.com/office/drawing/2014/main" id="{00000000-0008-0000-0B00-0000FB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0" name="Shape 1929">
                    <a:extLst>
                      <a:ext uri="{FF2B5EF4-FFF2-40B4-BE49-F238E27FC236}">
                        <a16:creationId xmlns:a16="http://schemas.microsoft.com/office/drawing/2014/main" id="{00000000-0008-0000-0B00-0000F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1" name="Shape 1930">
                    <a:extLst>
                      <a:ext uri="{FF2B5EF4-FFF2-40B4-BE49-F238E27FC236}">
                        <a16:creationId xmlns:a16="http://schemas.microsoft.com/office/drawing/2014/main" id="{00000000-0008-0000-0B00-0000F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2" name="Shape 1931">
                    <a:extLst>
                      <a:ext uri="{FF2B5EF4-FFF2-40B4-BE49-F238E27FC236}">
                        <a16:creationId xmlns:a16="http://schemas.microsoft.com/office/drawing/2014/main" id="{00000000-0008-0000-0B00-0000F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03" name="Shape 2">
          <a:extLst>
            <a:ext uri="{FF2B5EF4-FFF2-40B4-BE49-F238E27FC236}">
              <a16:creationId xmlns:a16="http://schemas.microsoft.com/office/drawing/2014/main" id="{00000000-0008-0000-0B00-0000FF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04" name="Shape 1932">
            <a:extLst>
              <a:ext uri="{FF2B5EF4-FFF2-40B4-BE49-F238E27FC236}">
                <a16:creationId xmlns:a16="http://schemas.microsoft.com/office/drawing/2014/main" id="{00000000-0008-0000-0B00-00000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5" name="Shape 6">
              <a:extLst>
                <a:ext uri="{FF2B5EF4-FFF2-40B4-BE49-F238E27FC236}">
                  <a16:creationId xmlns:a16="http://schemas.microsoft.com/office/drawing/2014/main" id="{00000000-0008-0000-0B00-00000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6" name="Shape 1933">
              <a:extLst>
                <a:ext uri="{FF2B5EF4-FFF2-40B4-BE49-F238E27FC236}">
                  <a16:creationId xmlns:a16="http://schemas.microsoft.com/office/drawing/2014/main" id="{00000000-0008-0000-0B00-00000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07" name="Shape 1934">
                <a:extLst>
                  <a:ext uri="{FF2B5EF4-FFF2-40B4-BE49-F238E27FC236}">
                    <a16:creationId xmlns:a16="http://schemas.microsoft.com/office/drawing/2014/main" id="{00000000-0008-0000-0B00-00000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8" name="Shape 1935">
                <a:extLst>
                  <a:ext uri="{FF2B5EF4-FFF2-40B4-BE49-F238E27FC236}">
                    <a16:creationId xmlns:a16="http://schemas.microsoft.com/office/drawing/2014/main" id="{00000000-0008-0000-0B00-00000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09" name="Shape 1936">
                  <a:extLst>
                    <a:ext uri="{FF2B5EF4-FFF2-40B4-BE49-F238E27FC236}">
                      <a16:creationId xmlns:a16="http://schemas.microsoft.com/office/drawing/2014/main" id="{00000000-0008-0000-0B00-000005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10" name="Shape 1937">
                  <a:extLst>
                    <a:ext uri="{FF2B5EF4-FFF2-40B4-BE49-F238E27FC236}">
                      <a16:creationId xmlns:a16="http://schemas.microsoft.com/office/drawing/2014/main" id="{00000000-0008-0000-0B00-000006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11" name="Shape 1938">
                    <a:extLst>
                      <a:ext uri="{FF2B5EF4-FFF2-40B4-BE49-F238E27FC236}">
                        <a16:creationId xmlns:a16="http://schemas.microsoft.com/office/drawing/2014/main" id="{00000000-0008-0000-0B00-000007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12" name="Shape 1939">
                    <a:extLst>
                      <a:ext uri="{FF2B5EF4-FFF2-40B4-BE49-F238E27FC236}">
                        <a16:creationId xmlns:a16="http://schemas.microsoft.com/office/drawing/2014/main" id="{00000000-0008-0000-0B00-00000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3" name="Shape 1940">
                    <a:extLst>
                      <a:ext uri="{FF2B5EF4-FFF2-40B4-BE49-F238E27FC236}">
                        <a16:creationId xmlns:a16="http://schemas.microsoft.com/office/drawing/2014/main" id="{00000000-0008-0000-0B00-00000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4" name="Shape 1941">
                    <a:extLst>
                      <a:ext uri="{FF2B5EF4-FFF2-40B4-BE49-F238E27FC236}">
                        <a16:creationId xmlns:a16="http://schemas.microsoft.com/office/drawing/2014/main" id="{00000000-0008-0000-0B00-00000A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5" name="Shape 1942">
                    <a:extLst>
                      <a:ext uri="{FF2B5EF4-FFF2-40B4-BE49-F238E27FC236}">
                        <a16:creationId xmlns:a16="http://schemas.microsoft.com/office/drawing/2014/main" id="{00000000-0008-0000-0B00-00000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6" name="Shape 1943">
                    <a:extLst>
                      <a:ext uri="{FF2B5EF4-FFF2-40B4-BE49-F238E27FC236}">
                        <a16:creationId xmlns:a16="http://schemas.microsoft.com/office/drawing/2014/main" id="{00000000-0008-0000-0B00-00000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7" name="Shape 1944">
                    <a:extLst>
                      <a:ext uri="{FF2B5EF4-FFF2-40B4-BE49-F238E27FC236}">
                        <a16:creationId xmlns:a16="http://schemas.microsoft.com/office/drawing/2014/main" id="{00000000-0008-0000-0B00-00000D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18" name="Shape 2">
          <a:extLst>
            <a:ext uri="{FF2B5EF4-FFF2-40B4-BE49-F238E27FC236}">
              <a16:creationId xmlns:a16="http://schemas.microsoft.com/office/drawing/2014/main" id="{00000000-0008-0000-0B00-00000E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19" name="Shape 1945">
            <a:extLst>
              <a:ext uri="{FF2B5EF4-FFF2-40B4-BE49-F238E27FC236}">
                <a16:creationId xmlns:a16="http://schemas.microsoft.com/office/drawing/2014/main" id="{00000000-0008-0000-0B00-00000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0" name="Shape 6">
              <a:extLst>
                <a:ext uri="{FF2B5EF4-FFF2-40B4-BE49-F238E27FC236}">
                  <a16:creationId xmlns:a16="http://schemas.microsoft.com/office/drawing/2014/main" id="{00000000-0008-0000-0B00-00001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1" name="Shape 1946">
              <a:extLst>
                <a:ext uri="{FF2B5EF4-FFF2-40B4-BE49-F238E27FC236}">
                  <a16:creationId xmlns:a16="http://schemas.microsoft.com/office/drawing/2014/main" id="{00000000-0008-0000-0B00-00001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22" name="Shape 1947">
                <a:extLst>
                  <a:ext uri="{FF2B5EF4-FFF2-40B4-BE49-F238E27FC236}">
                    <a16:creationId xmlns:a16="http://schemas.microsoft.com/office/drawing/2014/main" id="{00000000-0008-0000-0B00-00001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3" name="Shape 1948">
                <a:extLst>
                  <a:ext uri="{FF2B5EF4-FFF2-40B4-BE49-F238E27FC236}">
                    <a16:creationId xmlns:a16="http://schemas.microsoft.com/office/drawing/2014/main" id="{00000000-0008-0000-0B00-00001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24" name="Shape 1949">
                  <a:extLst>
                    <a:ext uri="{FF2B5EF4-FFF2-40B4-BE49-F238E27FC236}">
                      <a16:creationId xmlns:a16="http://schemas.microsoft.com/office/drawing/2014/main" id="{00000000-0008-0000-0B00-00001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5" name="Shape 1950">
                  <a:extLst>
                    <a:ext uri="{FF2B5EF4-FFF2-40B4-BE49-F238E27FC236}">
                      <a16:creationId xmlns:a16="http://schemas.microsoft.com/office/drawing/2014/main" id="{00000000-0008-0000-0B00-00001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26" name="Shape 1951">
                    <a:extLst>
                      <a:ext uri="{FF2B5EF4-FFF2-40B4-BE49-F238E27FC236}">
                        <a16:creationId xmlns:a16="http://schemas.microsoft.com/office/drawing/2014/main" id="{00000000-0008-0000-0B00-00001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27" name="Shape 1952">
                    <a:extLst>
                      <a:ext uri="{FF2B5EF4-FFF2-40B4-BE49-F238E27FC236}">
                        <a16:creationId xmlns:a16="http://schemas.microsoft.com/office/drawing/2014/main" id="{00000000-0008-0000-0B00-00001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8" name="Shape 1953">
                    <a:extLst>
                      <a:ext uri="{FF2B5EF4-FFF2-40B4-BE49-F238E27FC236}">
                        <a16:creationId xmlns:a16="http://schemas.microsoft.com/office/drawing/2014/main" id="{00000000-0008-0000-0B00-00001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9" name="Shape 1954">
                    <a:extLst>
                      <a:ext uri="{FF2B5EF4-FFF2-40B4-BE49-F238E27FC236}">
                        <a16:creationId xmlns:a16="http://schemas.microsoft.com/office/drawing/2014/main" id="{00000000-0008-0000-0B00-00001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0" name="Shape 1955">
                    <a:extLst>
                      <a:ext uri="{FF2B5EF4-FFF2-40B4-BE49-F238E27FC236}">
                        <a16:creationId xmlns:a16="http://schemas.microsoft.com/office/drawing/2014/main" id="{00000000-0008-0000-0B00-00001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1" name="Shape 1956">
                    <a:extLst>
                      <a:ext uri="{FF2B5EF4-FFF2-40B4-BE49-F238E27FC236}">
                        <a16:creationId xmlns:a16="http://schemas.microsoft.com/office/drawing/2014/main" id="{00000000-0008-0000-0B00-00001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2" name="Shape 1957">
                    <a:extLst>
                      <a:ext uri="{FF2B5EF4-FFF2-40B4-BE49-F238E27FC236}">
                        <a16:creationId xmlns:a16="http://schemas.microsoft.com/office/drawing/2014/main" id="{00000000-0008-0000-0B00-00001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34" name="Shape 1958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959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37" name="Shape 1960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61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39" name="Shape 1962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0" name="Shape 1963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41" name="Shape 1964">
                    <a:extLst>
                      <a:ext uri="{FF2B5EF4-FFF2-40B4-BE49-F238E27FC236}">
                        <a16:creationId xmlns:a16="http://schemas.microsoft.com/office/drawing/2014/main" id="{00000000-0008-0000-0B00-00002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2" name="Shape 1965">
                    <a:extLst>
                      <a:ext uri="{FF2B5EF4-FFF2-40B4-BE49-F238E27FC236}">
                        <a16:creationId xmlns:a16="http://schemas.microsoft.com/office/drawing/2014/main" id="{00000000-0008-0000-0B00-00002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3" name="Shape 1966">
                    <a:extLst>
                      <a:ext uri="{FF2B5EF4-FFF2-40B4-BE49-F238E27FC236}">
                        <a16:creationId xmlns:a16="http://schemas.microsoft.com/office/drawing/2014/main" id="{00000000-0008-0000-0B00-00002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4" name="Shape 1967">
                    <a:extLst>
                      <a:ext uri="{FF2B5EF4-FFF2-40B4-BE49-F238E27FC236}">
                        <a16:creationId xmlns:a16="http://schemas.microsoft.com/office/drawing/2014/main" id="{00000000-0008-0000-0B00-000028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5" name="Shape 1968">
                    <a:extLst>
                      <a:ext uri="{FF2B5EF4-FFF2-40B4-BE49-F238E27FC236}">
                        <a16:creationId xmlns:a16="http://schemas.microsoft.com/office/drawing/2014/main" id="{00000000-0008-0000-0B00-00002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6" name="Shape 1969">
                    <a:extLst>
                      <a:ext uri="{FF2B5EF4-FFF2-40B4-BE49-F238E27FC236}">
                        <a16:creationId xmlns:a16="http://schemas.microsoft.com/office/drawing/2014/main" id="{00000000-0008-0000-0B00-00002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7" name="Shape 1970">
                    <a:extLst>
                      <a:ext uri="{FF2B5EF4-FFF2-40B4-BE49-F238E27FC236}">
                        <a16:creationId xmlns:a16="http://schemas.microsoft.com/office/drawing/2014/main" id="{00000000-0008-0000-0B00-00002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48" name="Shape 2">
          <a:extLst>
            <a:ext uri="{FF2B5EF4-FFF2-40B4-BE49-F238E27FC236}">
              <a16:creationId xmlns:a16="http://schemas.microsoft.com/office/drawing/2014/main" id="{00000000-0008-0000-0B00-00002C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49" name="Shape 1971">
            <a:extLst>
              <a:ext uri="{FF2B5EF4-FFF2-40B4-BE49-F238E27FC236}">
                <a16:creationId xmlns:a16="http://schemas.microsoft.com/office/drawing/2014/main" id="{00000000-0008-0000-0B00-00002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50" name="Shape 6">
              <a:extLst>
                <a:ext uri="{FF2B5EF4-FFF2-40B4-BE49-F238E27FC236}">
                  <a16:creationId xmlns:a16="http://schemas.microsoft.com/office/drawing/2014/main" id="{00000000-0008-0000-0B00-00002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51" name="Shape 1972">
              <a:extLst>
                <a:ext uri="{FF2B5EF4-FFF2-40B4-BE49-F238E27FC236}">
                  <a16:creationId xmlns:a16="http://schemas.microsoft.com/office/drawing/2014/main" id="{00000000-0008-0000-0B00-00002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52" name="Shape 1973">
                <a:extLst>
                  <a:ext uri="{FF2B5EF4-FFF2-40B4-BE49-F238E27FC236}">
                    <a16:creationId xmlns:a16="http://schemas.microsoft.com/office/drawing/2014/main" id="{00000000-0008-0000-0B00-00003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3" name="Shape 1974">
                <a:extLst>
                  <a:ext uri="{FF2B5EF4-FFF2-40B4-BE49-F238E27FC236}">
                    <a16:creationId xmlns:a16="http://schemas.microsoft.com/office/drawing/2014/main" id="{00000000-0008-0000-0B00-00003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54" name="Shape 1975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55" name="Shape 1976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56" name="Shape 1977">
                    <a:extLst>
                      <a:ext uri="{FF2B5EF4-FFF2-40B4-BE49-F238E27FC236}">
                        <a16:creationId xmlns:a16="http://schemas.microsoft.com/office/drawing/2014/main" id="{00000000-0008-0000-0B00-00003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57" name="Shape 1978">
                    <a:extLst>
                      <a:ext uri="{FF2B5EF4-FFF2-40B4-BE49-F238E27FC236}">
                        <a16:creationId xmlns:a16="http://schemas.microsoft.com/office/drawing/2014/main" id="{00000000-0008-0000-0B00-00003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8" name="Shape 1979">
                    <a:extLst>
                      <a:ext uri="{FF2B5EF4-FFF2-40B4-BE49-F238E27FC236}">
                        <a16:creationId xmlns:a16="http://schemas.microsoft.com/office/drawing/2014/main" id="{00000000-0008-0000-0B00-00003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9" name="Shape 1980">
                    <a:extLst>
                      <a:ext uri="{FF2B5EF4-FFF2-40B4-BE49-F238E27FC236}">
                        <a16:creationId xmlns:a16="http://schemas.microsoft.com/office/drawing/2014/main" id="{00000000-0008-0000-0B00-000037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0" name="Shape 1981">
                    <a:extLst>
                      <a:ext uri="{FF2B5EF4-FFF2-40B4-BE49-F238E27FC236}">
                        <a16:creationId xmlns:a16="http://schemas.microsoft.com/office/drawing/2014/main" id="{00000000-0008-0000-0B00-00003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1" name="Shape 1982">
                    <a:extLst>
                      <a:ext uri="{FF2B5EF4-FFF2-40B4-BE49-F238E27FC236}">
                        <a16:creationId xmlns:a16="http://schemas.microsoft.com/office/drawing/2014/main" id="{00000000-0008-0000-0B00-00003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2" name="Shape 1983">
                    <a:extLst>
                      <a:ext uri="{FF2B5EF4-FFF2-40B4-BE49-F238E27FC236}">
                        <a16:creationId xmlns:a16="http://schemas.microsoft.com/office/drawing/2014/main" id="{00000000-0008-0000-0B00-00003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63" name="Shape 2">
          <a:extLst>
            <a:ext uri="{FF2B5EF4-FFF2-40B4-BE49-F238E27FC236}">
              <a16:creationId xmlns:a16="http://schemas.microsoft.com/office/drawing/2014/main" id="{00000000-0008-0000-0B00-00003B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64" name="Shape 1984">
            <a:extLst>
              <a:ext uri="{FF2B5EF4-FFF2-40B4-BE49-F238E27FC236}">
                <a16:creationId xmlns:a16="http://schemas.microsoft.com/office/drawing/2014/main" id="{00000000-0008-0000-0B00-00003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5" name="Shape 6">
              <a:extLst>
                <a:ext uri="{FF2B5EF4-FFF2-40B4-BE49-F238E27FC236}">
                  <a16:creationId xmlns:a16="http://schemas.microsoft.com/office/drawing/2014/main" id="{00000000-0008-0000-0B00-00003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6" name="Shape 1985">
              <a:extLst>
                <a:ext uri="{FF2B5EF4-FFF2-40B4-BE49-F238E27FC236}">
                  <a16:creationId xmlns:a16="http://schemas.microsoft.com/office/drawing/2014/main" id="{00000000-0008-0000-0B00-00003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67" name="Shape 1986">
                <a:extLst>
                  <a:ext uri="{FF2B5EF4-FFF2-40B4-BE49-F238E27FC236}">
                    <a16:creationId xmlns:a16="http://schemas.microsoft.com/office/drawing/2014/main" id="{00000000-0008-0000-0B00-00003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8" name="Shape 1987">
                <a:extLst>
                  <a:ext uri="{FF2B5EF4-FFF2-40B4-BE49-F238E27FC236}">
                    <a16:creationId xmlns:a16="http://schemas.microsoft.com/office/drawing/2014/main" id="{00000000-0008-0000-0B00-00004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69" name="Shape 1988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70" name="Shape 1989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71" name="Shape 1990">
                    <a:extLst>
                      <a:ext uri="{FF2B5EF4-FFF2-40B4-BE49-F238E27FC236}">
                        <a16:creationId xmlns:a16="http://schemas.microsoft.com/office/drawing/2014/main" id="{00000000-0008-0000-0B00-00004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72" name="Shape 1991">
                    <a:extLst>
                      <a:ext uri="{FF2B5EF4-FFF2-40B4-BE49-F238E27FC236}">
                        <a16:creationId xmlns:a16="http://schemas.microsoft.com/office/drawing/2014/main" id="{00000000-0008-0000-0B00-00004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3" name="Shape 1992">
                    <a:extLst>
                      <a:ext uri="{FF2B5EF4-FFF2-40B4-BE49-F238E27FC236}">
                        <a16:creationId xmlns:a16="http://schemas.microsoft.com/office/drawing/2014/main" id="{00000000-0008-0000-0B00-00004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4" name="Shape 1993">
                    <a:extLst>
                      <a:ext uri="{FF2B5EF4-FFF2-40B4-BE49-F238E27FC236}">
                        <a16:creationId xmlns:a16="http://schemas.microsoft.com/office/drawing/2014/main" id="{00000000-0008-0000-0B00-000046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5" name="Shape 1994">
                    <a:extLst>
                      <a:ext uri="{FF2B5EF4-FFF2-40B4-BE49-F238E27FC236}">
                        <a16:creationId xmlns:a16="http://schemas.microsoft.com/office/drawing/2014/main" id="{00000000-0008-0000-0B00-00004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6" name="Shape 1995">
                    <a:extLst>
                      <a:ext uri="{FF2B5EF4-FFF2-40B4-BE49-F238E27FC236}">
                        <a16:creationId xmlns:a16="http://schemas.microsoft.com/office/drawing/2014/main" id="{00000000-0008-0000-0B00-00004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7" name="Shape 1996">
                    <a:extLst>
                      <a:ext uri="{FF2B5EF4-FFF2-40B4-BE49-F238E27FC236}">
                        <a16:creationId xmlns:a16="http://schemas.microsoft.com/office/drawing/2014/main" id="{00000000-0008-0000-0B00-00004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78" name="Shape 2">
          <a:extLst>
            <a:ext uri="{FF2B5EF4-FFF2-40B4-BE49-F238E27FC236}">
              <a16:creationId xmlns:a16="http://schemas.microsoft.com/office/drawing/2014/main" id="{00000000-0008-0000-0B00-00004A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79" name="Shape 1997">
            <a:extLst>
              <a:ext uri="{FF2B5EF4-FFF2-40B4-BE49-F238E27FC236}">
                <a16:creationId xmlns:a16="http://schemas.microsoft.com/office/drawing/2014/main" id="{00000000-0008-0000-0B00-00004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0" name="Shape 6">
              <a:extLst>
                <a:ext uri="{FF2B5EF4-FFF2-40B4-BE49-F238E27FC236}">
                  <a16:creationId xmlns:a16="http://schemas.microsoft.com/office/drawing/2014/main" id="{00000000-0008-0000-0B00-00004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1" name="Shape 1998">
              <a:extLst>
                <a:ext uri="{FF2B5EF4-FFF2-40B4-BE49-F238E27FC236}">
                  <a16:creationId xmlns:a16="http://schemas.microsoft.com/office/drawing/2014/main" id="{00000000-0008-0000-0B00-00004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82" name="Shape 1999">
                <a:extLst>
                  <a:ext uri="{FF2B5EF4-FFF2-40B4-BE49-F238E27FC236}">
                    <a16:creationId xmlns:a16="http://schemas.microsoft.com/office/drawing/2014/main" id="{00000000-0008-0000-0B00-00004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83" name="Shape 2000">
                <a:extLst>
                  <a:ext uri="{FF2B5EF4-FFF2-40B4-BE49-F238E27FC236}">
                    <a16:creationId xmlns:a16="http://schemas.microsoft.com/office/drawing/2014/main" id="{00000000-0008-0000-0B00-00004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84" name="Shape 2001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5" name="Shape 2002">
                  <a:extLst>
                    <a:ext uri="{FF2B5EF4-FFF2-40B4-BE49-F238E27FC236}">
                      <a16:creationId xmlns:a16="http://schemas.microsoft.com/office/drawing/2014/main" id="{00000000-0008-0000-0B00-00005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86" name="Shape 2003">
                    <a:extLst>
                      <a:ext uri="{FF2B5EF4-FFF2-40B4-BE49-F238E27FC236}">
                        <a16:creationId xmlns:a16="http://schemas.microsoft.com/office/drawing/2014/main" id="{00000000-0008-0000-0B00-00005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87" name="Shape 2004">
                    <a:extLst>
                      <a:ext uri="{FF2B5EF4-FFF2-40B4-BE49-F238E27FC236}">
                        <a16:creationId xmlns:a16="http://schemas.microsoft.com/office/drawing/2014/main" id="{00000000-0008-0000-0B00-00005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8" name="Shape 2005">
                    <a:extLst>
                      <a:ext uri="{FF2B5EF4-FFF2-40B4-BE49-F238E27FC236}">
                        <a16:creationId xmlns:a16="http://schemas.microsoft.com/office/drawing/2014/main" id="{00000000-0008-0000-0B00-00005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9" name="Shape 2006">
                    <a:extLst>
                      <a:ext uri="{FF2B5EF4-FFF2-40B4-BE49-F238E27FC236}">
                        <a16:creationId xmlns:a16="http://schemas.microsoft.com/office/drawing/2014/main" id="{00000000-0008-0000-0B00-00005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0" name="Shape 2007">
                    <a:extLst>
                      <a:ext uri="{FF2B5EF4-FFF2-40B4-BE49-F238E27FC236}">
                        <a16:creationId xmlns:a16="http://schemas.microsoft.com/office/drawing/2014/main" id="{00000000-0008-0000-0B00-00005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1" name="Shape 2008">
                    <a:extLst>
                      <a:ext uri="{FF2B5EF4-FFF2-40B4-BE49-F238E27FC236}">
                        <a16:creationId xmlns:a16="http://schemas.microsoft.com/office/drawing/2014/main" id="{00000000-0008-0000-0B00-00005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2" name="Shape 2009">
                    <a:extLst>
                      <a:ext uri="{FF2B5EF4-FFF2-40B4-BE49-F238E27FC236}">
                        <a16:creationId xmlns:a16="http://schemas.microsoft.com/office/drawing/2014/main" id="{00000000-0008-0000-0B00-00005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93" name="Shape 2">
          <a:extLst>
            <a:ext uri="{FF2B5EF4-FFF2-40B4-BE49-F238E27FC236}">
              <a16:creationId xmlns:a16="http://schemas.microsoft.com/office/drawing/2014/main" id="{00000000-0008-0000-0B00-000059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94" name="Shape 2010">
            <a:extLst>
              <a:ext uri="{FF2B5EF4-FFF2-40B4-BE49-F238E27FC236}">
                <a16:creationId xmlns:a16="http://schemas.microsoft.com/office/drawing/2014/main" id="{00000000-0008-0000-0B00-00005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95" name="Shape 6">
              <a:extLst>
                <a:ext uri="{FF2B5EF4-FFF2-40B4-BE49-F238E27FC236}">
                  <a16:creationId xmlns:a16="http://schemas.microsoft.com/office/drawing/2014/main" id="{00000000-0008-0000-0B00-00005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6" name="Shape 2011">
              <a:extLst>
                <a:ext uri="{FF2B5EF4-FFF2-40B4-BE49-F238E27FC236}">
                  <a16:creationId xmlns:a16="http://schemas.microsoft.com/office/drawing/2014/main" id="{00000000-0008-0000-0B00-00005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97" name="Shape 2012">
                <a:extLst>
                  <a:ext uri="{FF2B5EF4-FFF2-40B4-BE49-F238E27FC236}">
                    <a16:creationId xmlns:a16="http://schemas.microsoft.com/office/drawing/2014/main" id="{00000000-0008-0000-0B00-00005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8" name="Shape 2013">
                <a:extLst>
                  <a:ext uri="{FF2B5EF4-FFF2-40B4-BE49-F238E27FC236}">
                    <a16:creationId xmlns:a16="http://schemas.microsoft.com/office/drawing/2014/main" id="{00000000-0008-0000-0B00-00005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99" name="Shape 2014">
                  <a:extLst>
                    <a:ext uri="{FF2B5EF4-FFF2-40B4-BE49-F238E27FC236}">
                      <a16:creationId xmlns:a16="http://schemas.microsoft.com/office/drawing/2014/main" id="{00000000-0008-0000-0B00-00005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00" name="Shape 2015">
                  <a:extLst>
                    <a:ext uri="{FF2B5EF4-FFF2-40B4-BE49-F238E27FC236}">
                      <a16:creationId xmlns:a16="http://schemas.microsoft.com/office/drawing/2014/main" id="{00000000-0008-0000-0B00-00006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01" name="Shape 2016">
                    <a:extLst>
                      <a:ext uri="{FF2B5EF4-FFF2-40B4-BE49-F238E27FC236}">
                        <a16:creationId xmlns:a16="http://schemas.microsoft.com/office/drawing/2014/main" id="{00000000-0008-0000-0B00-00006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02" name="Shape 2017">
                    <a:extLst>
                      <a:ext uri="{FF2B5EF4-FFF2-40B4-BE49-F238E27FC236}">
                        <a16:creationId xmlns:a16="http://schemas.microsoft.com/office/drawing/2014/main" id="{00000000-0008-0000-0B00-00006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3" name="Shape 2018">
                    <a:extLst>
                      <a:ext uri="{FF2B5EF4-FFF2-40B4-BE49-F238E27FC236}">
                        <a16:creationId xmlns:a16="http://schemas.microsoft.com/office/drawing/2014/main" id="{00000000-0008-0000-0B00-00006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4" name="Shape 2019">
                    <a:extLst>
                      <a:ext uri="{FF2B5EF4-FFF2-40B4-BE49-F238E27FC236}">
                        <a16:creationId xmlns:a16="http://schemas.microsoft.com/office/drawing/2014/main" id="{00000000-0008-0000-0B00-00006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5" name="Shape 2020">
                    <a:extLst>
                      <a:ext uri="{FF2B5EF4-FFF2-40B4-BE49-F238E27FC236}">
                        <a16:creationId xmlns:a16="http://schemas.microsoft.com/office/drawing/2014/main" id="{00000000-0008-0000-0B00-00006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6" name="Shape 2021">
                    <a:extLst>
                      <a:ext uri="{FF2B5EF4-FFF2-40B4-BE49-F238E27FC236}">
                        <a16:creationId xmlns:a16="http://schemas.microsoft.com/office/drawing/2014/main" id="{00000000-0008-0000-0B00-00006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7" name="Shape 2022">
                    <a:extLst>
                      <a:ext uri="{FF2B5EF4-FFF2-40B4-BE49-F238E27FC236}">
                        <a16:creationId xmlns:a16="http://schemas.microsoft.com/office/drawing/2014/main" id="{00000000-0008-0000-0B00-00006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19050</xdr:rowOff>
    </xdr:from>
    <xdr:ext cx="438150" cy="361950"/>
    <xdr:sp macro="" textlink="">
      <xdr:nvSpPr>
        <xdr:cNvPr id="2408" name="Shape 2023">
          <a:extLst>
            <a:ext uri="{FF2B5EF4-FFF2-40B4-BE49-F238E27FC236}">
              <a16:creationId xmlns:a16="http://schemas.microsoft.com/office/drawing/2014/main" id="{00000000-0008-0000-0B00-000068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523875</xdr:colOff>
      <xdr:row>55</xdr:row>
      <xdr:rowOff>19050</xdr:rowOff>
    </xdr:from>
    <xdr:ext cx="447675" cy="361950"/>
    <xdr:sp macro="" textlink="">
      <xdr:nvSpPr>
        <xdr:cNvPr id="2409" name="Shape 2024">
          <a:extLst>
            <a:ext uri="{FF2B5EF4-FFF2-40B4-BE49-F238E27FC236}">
              <a16:creationId xmlns:a16="http://schemas.microsoft.com/office/drawing/2014/main" id="{00000000-0008-0000-0B00-0000690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19050</xdr:rowOff>
    </xdr:from>
    <xdr:ext cx="428625" cy="361950"/>
    <xdr:sp macro="" textlink="">
      <xdr:nvSpPr>
        <xdr:cNvPr id="2410" name="Shape 1004">
          <a:extLst>
            <a:ext uri="{FF2B5EF4-FFF2-40B4-BE49-F238E27FC236}">
              <a16:creationId xmlns:a16="http://schemas.microsoft.com/office/drawing/2014/main" id="{00000000-0008-0000-0B00-00006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19050</xdr:rowOff>
    </xdr:from>
    <xdr:ext cx="438150" cy="361950"/>
    <xdr:sp macro="" textlink="">
      <xdr:nvSpPr>
        <xdr:cNvPr id="2411" name="Shape 1006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19050</xdr:rowOff>
    </xdr:from>
    <xdr:ext cx="438150" cy="361950"/>
    <xdr:sp macro="" textlink="">
      <xdr:nvSpPr>
        <xdr:cNvPr id="2412" name="Shape 1007">
          <a:extLst>
            <a:ext uri="{FF2B5EF4-FFF2-40B4-BE49-F238E27FC236}">
              <a16:creationId xmlns:a16="http://schemas.microsoft.com/office/drawing/2014/main" id="{00000000-0008-0000-0B00-00006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19050</xdr:rowOff>
    </xdr:from>
    <xdr:ext cx="438150" cy="361950"/>
    <xdr:sp macro="" textlink="">
      <xdr:nvSpPr>
        <xdr:cNvPr id="2413" name="Shape 2025">
          <a:extLst>
            <a:ext uri="{FF2B5EF4-FFF2-40B4-BE49-F238E27FC236}">
              <a16:creationId xmlns:a16="http://schemas.microsoft.com/office/drawing/2014/main" id="{00000000-0008-0000-0B00-00006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19050</xdr:rowOff>
    </xdr:from>
    <xdr:ext cx="438150" cy="361950"/>
    <xdr:sp macro="" textlink="">
      <xdr:nvSpPr>
        <xdr:cNvPr id="2414" name="Shape 2025">
          <a:extLst>
            <a:ext uri="{FF2B5EF4-FFF2-40B4-BE49-F238E27FC236}">
              <a16:creationId xmlns:a16="http://schemas.microsoft.com/office/drawing/2014/main" id="{00000000-0008-0000-0B00-00006E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19050</xdr:rowOff>
    </xdr:from>
    <xdr:ext cx="438150" cy="361950"/>
    <xdr:sp macro="" textlink="">
      <xdr:nvSpPr>
        <xdr:cNvPr id="2415" name="Shape 2025">
          <a:extLst>
            <a:ext uri="{FF2B5EF4-FFF2-40B4-BE49-F238E27FC236}">
              <a16:creationId xmlns:a16="http://schemas.microsoft.com/office/drawing/2014/main" id="{00000000-0008-0000-0B00-00006F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19050</xdr:rowOff>
    </xdr:from>
    <xdr:ext cx="428625" cy="361950"/>
    <xdr:sp macro="" textlink="">
      <xdr:nvSpPr>
        <xdr:cNvPr id="2416" name="Shape 2026">
          <a:extLst>
            <a:ext uri="{FF2B5EF4-FFF2-40B4-BE49-F238E27FC236}">
              <a16:creationId xmlns:a16="http://schemas.microsoft.com/office/drawing/2014/main" id="{00000000-0008-0000-0B00-000070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19050</xdr:rowOff>
    </xdr:from>
    <xdr:ext cx="428625" cy="361950"/>
    <xdr:sp macro="" textlink="">
      <xdr:nvSpPr>
        <xdr:cNvPr id="2417" name="Shape 2026">
          <a:extLst>
            <a:ext uri="{FF2B5EF4-FFF2-40B4-BE49-F238E27FC236}">
              <a16:creationId xmlns:a16="http://schemas.microsoft.com/office/drawing/2014/main" id="{00000000-0008-0000-0B00-000071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19050</xdr:rowOff>
    </xdr:from>
    <xdr:ext cx="438150" cy="361950"/>
    <xdr:sp macro="" textlink="">
      <xdr:nvSpPr>
        <xdr:cNvPr id="2418" name="Shape 2025">
          <a:extLst>
            <a:ext uri="{FF2B5EF4-FFF2-40B4-BE49-F238E27FC236}">
              <a16:creationId xmlns:a16="http://schemas.microsoft.com/office/drawing/2014/main" id="{00000000-0008-0000-0B00-000072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19050</xdr:rowOff>
    </xdr:from>
    <xdr:ext cx="438150" cy="361950"/>
    <xdr:sp macro="" textlink="">
      <xdr:nvSpPr>
        <xdr:cNvPr id="2419" name="Shape 2025">
          <a:extLst>
            <a:ext uri="{FF2B5EF4-FFF2-40B4-BE49-F238E27FC236}">
              <a16:creationId xmlns:a16="http://schemas.microsoft.com/office/drawing/2014/main" id="{00000000-0008-0000-0B00-000073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19050</xdr:rowOff>
    </xdr:from>
    <xdr:ext cx="438150" cy="361950"/>
    <xdr:sp macro="" textlink="">
      <xdr:nvSpPr>
        <xdr:cNvPr id="2420" name="Shape 2025">
          <a:extLst>
            <a:ext uri="{FF2B5EF4-FFF2-40B4-BE49-F238E27FC236}">
              <a16:creationId xmlns:a16="http://schemas.microsoft.com/office/drawing/2014/main" id="{00000000-0008-0000-0B00-000074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19050</xdr:rowOff>
    </xdr:from>
    <xdr:ext cx="438150" cy="361950"/>
    <xdr:sp macro="" textlink="">
      <xdr:nvSpPr>
        <xdr:cNvPr id="2421" name="Shape 1005">
          <a:extLst>
            <a:ext uri="{FF2B5EF4-FFF2-40B4-BE49-F238E27FC236}">
              <a16:creationId xmlns:a16="http://schemas.microsoft.com/office/drawing/2014/main" id="{00000000-0008-0000-0B00-000075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19050</xdr:rowOff>
    </xdr:from>
    <xdr:ext cx="438150" cy="361950"/>
    <xdr:sp macro="" textlink="">
      <xdr:nvSpPr>
        <xdr:cNvPr id="2422" name="Shape 1005">
          <a:extLst>
            <a:ext uri="{FF2B5EF4-FFF2-40B4-BE49-F238E27FC236}">
              <a16:creationId xmlns:a16="http://schemas.microsoft.com/office/drawing/2014/main" id="{00000000-0008-0000-0B00-000076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19050</xdr:rowOff>
    </xdr:from>
    <xdr:ext cx="438150" cy="361950"/>
    <xdr:sp macro="" textlink="">
      <xdr:nvSpPr>
        <xdr:cNvPr id="2423" name="Shape 1007">
          <a:extLst>
            <a:ext uri="{FF2B5EF4-FFF2-40B4-BE49-F238E27FC236}">
              <a16:creationId xmlns:a16="http://schemas.microsoft.com/office/drawing/2014/main" id="{00000000-0008-0000-0B00-000077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19050</xdr:rowOff>
    </xdr:from>
    <xdr:ext cx="428625" cy="361950"/>
    <xdr:sp macro="" textlink="">
      <xdr:nvSpPr>
        <xdr:cNvPr id="2424" name="Shape 1004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19050</xdr:rowOff>
    </xdr:from>
    <xdr:ext cx="438150" cy="361950"/>
    <xdr:sp macro="" textlink="">
      <xdr:nvSpPr>
        <xdr:cNvPr id="2425" name="Shape 1006">
          <a:extLst>
            <a:ext uri="{FF2B5EF4-FFF2-40B4-BE49-F238E27FC236}">
              <a16:creationId xmlns:a16="http://schemas.microsoft.com/office/drawing/2014/main" id="{00000000-0008-0000-0B00-000079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19050</xdr:rowOff>
    </xdr:from>
    <xdr:ext cx="428625" cy="361950"/>
    <xdr:sp macro="" textlink="">
      <xdr:nvSpPr>
        <xdr:cNvPr id="2426" name="Shape 1004">
          <a:extLst>
            <a:ext uri="{FF2B5EF4-FFF2-40B4-BE49-F238E27FC236}">
              <a16:creationId xmlns:a16="http://schemas.microsoft.com/office/drawing/2014/main" id="{00000000-0008-0000-0B00-00007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19050</xdr:rowOff>
    </xdr:from>
    <xdr:ext cx="438150" cy="361950"/>
    <xdr:sp macro="" textlink="">
      <xdr:nvSpPr>
        <xdr:cNvPr id="2427" name="Shape 2025">
          <a:extLst>
            <a:ext uri="{FF2B5EF4-FFF2-40B4-BE49-F238E27FC236}">
              <a16:creationId xmlns:a16="http://schemas.microsoft.com/office/drawing/2014/main" id="{00000000-0008-0000-0B00-00007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19050</xdr:rowOff>
    </xdr:from>
    <xdr:ext cx="438150" cy="361950"/>
    <xdr:sp macro="" textlink="">
      <xdr:nvSpPr>
        <xdr:cNvPr id="2428" name="Shape 1006">
          <a:extLst>
            <a:ext uri="{FF2B5EF4-FFF2-40B4-BE49-F238E27FC236}">
              <a16:creationId xmlns:a16="http://schemas.microsoft.com/office/drawing/2014/main" id="{00000000-0008-0000-0B00-00007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19050</xdr:rowOff>
    </xdr:from>
    <xdr:ext cx="438150" cy="361950"/>
    <xdr:sp macro="" textlink="">
      <xdr:nvSpPr>
        <xdr:cNvPr id="2429" name="Shape 1006">
          <a:extLst>
            <a:ext uri="{FF2B5EF4-FFF2-40B4-BE49-F238E27FC236}">
              <a16:creationId xmlns:a16="http://schemas.microsoft.com/office/drawing/2014/main" id="{00000000-0008-0000-0B00-00007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0" name="Shape 2">
          <a:extLst>
            <a:ext uri="{FF2B5EF4-FFF2-40B4-BE49-F238E27FC236}">
              <a16:creationId xmlns:a16="http://schemas.microsoft.com/office/drawing/2014/main" id="{00000000-0008-0000-0B00-00007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1" name="Shape 2027">
            <a:extLst>
              <a:ext uri="{FF2B5EF4-FFF2-40B4-BE49-F238E27FC236}">
                <a16:creationId xmlns:a16="http://schemas.microsoft.com/office/drawing/2014/main" id="{00000000-0008-0000-0B00-00007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2" name="Shape 6">
              <a:extLst>
                <a:ext uri="{FF2B5EF4-FFF2-40B4-BE49-F238E27FC236}">
                  <a16:creationId xmlns:a16="http://schemas.microsoft.com/office/drawing/2014/main" id="{00000000-0008-0000-0B00-00008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3" name="Shape 2028">
              <a:extLst>
                <a:ext uri="{FF2B5EF4-FFF2-40B4-BE49-F238E27FC236}">
                  <a16:creationId xmlns:a16="http://schemas.microsoft.com/office/drawing/2014/main" id="{00000000-0008-0000-0B00-00008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34" name="Shape 2029">
                <a:extLst>
                  <a:ext uri="{FF2B5EF4-FFF2-40B4-BE49-F238E27FC236}">
                    <a16:creationId xmlns:a16="http://schemas.microsoft.com/office/drawing/2014/main" id="{00000000-0008-0000-0B00-00008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35" name="Shape 2030">
                <a:extLst>
                  <a:ext uri="{FF2B5EF4-FFF2-40B4-BE49-F238E27FC236}">
                    <a16:creationId xmlns:a16="http://schemas.microsoft.com/office/drawing/2014/main" id="{00000000-0008-0000-0B00-00008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36" name="Shape 2031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37" name="Shape 2032">
                  <a:extLst>
                    <a:ext uri="{FF2B5EF4-FFF2-40B4-BE49-F238E27FC236}">
                      <a16:creationId xmlns:a16="http://schemas.microsoft.com/office/drawing/2014/main" id="{00000000-0008-0000-0B00-00008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38" name="Shape 2033">
                    <a:extLst>
                      <a:ext uri="{FF2B5EF4-FFF2-40B4-BE49-F238E27FC236}">
                        <a16:creationId xmlns:a16="http://schemas.microsoft.com/office/drawing/2014/main" id="{00000000-0008-0000-0B00-00008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39" name="Shape 2034">
                    <a:extLst>
                      <a:ext uri="{FF2B5EF4-FFF2-40B4-BE49-F238E27FC236}">
                        <a16:creationId xmlns:a16="http://schemas.microsoft.com/office/drawing/2014/main" id="{00000000-0008-0000-0B00-00008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0" name="Shape 2035">
                    <a:extLst>
                      <a:ext uri="{FF2B5EF4-FFF2-40B4-BE49-F238E27FC236}">
                        <a16:creationId xmlns:a16="http://schemas.microsoft.com/office/drawing/2014/main" id="{00000000-0008-0000-0B00-00008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1" name="Shape 2036">
                    <a:extLst>
                      <a:ext uri="{FF2B5EF4-FFF2-40B4-BE49-F238E27FC236}">
                        <a16:creationId xmlns:a16="http://schemas.microsoft.com/office/drawing/2014/main" id="{00000000-0008-0000-0B00-00008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2" name="Shape 2037">
                    <a:extLst>
                      <a:ext uri="{FF2B5EF4-FFF2-40B4-BE49-F238E27FC236}">
                        <a16:creationId xmlns:a16="http://schemas.microsoft.com/office/drawing/2014/main" id="{00000000-0008-0000-0B00-00008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3" name="Shape 2038">
                    <a:extLst>
                      <a:ext uri="{FF2B5EF4-FFF2-40B4-BE49-F238E27FC236}">
                        <a16:creationId xmlns:a16="http://schemas.microsoft.com/office/drawing/2014/main" id="{00000000-0008-0000-0B00-00008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4" name="Shape 2039">
                    <a:extLst>
                      <a:ext uri="{FF2B5EF4-FFF2-40B4-BE49-F238E27FC236}">
                        <a16:creationId xmlns:a16="http://schemas.microsoft.com/office/drawing/2014/main" id="{00000000-0008-0000-0B00-00008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45" name="Shape 2">
          <a:extLst>
            <a:ext uri="{FF2B5EF4-FFF2-40B4-BE49-F238E27FC236}">
              <a16:creationId xmlns:a16="http://schemas.microsoft.com/office/drawing/2014/main" id="{00000000-0008-0000-0B00-00008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46" name="Shape 2040">
            <a:extLst>
              <a:ext uri="{FF2B5EF4-FFF2-40B4-BE49-F238E27FC236}">
                <a16:creationId xmlns:a16="http://schemas.microsoft.com/office/drawing/2014/main" id="{00000000-0008-0000-0B00-00008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47" name="Shape 6">
              <a:extLst>
                <a:ext uri="{FF2B5EF4-FFF2-40B4-BE49-F238E27FC236}">
                  <a16:creationId xmlns:a16="http://schemas.microsoft.com/office/drawing/2014/main" id="{00000000-0008-0000-0B00-00008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8" name="Shape 2041">
              <a:extLst>
                <a:ext uri="{FF2B5EF4-FFF2-40B4-BE49-F238E27FC236}">
                  <a16:creationId xmlns:a16="http://schemas.microsoft.com/office/drawing/2014/main" id="{00000000-0008-0000-0B00-00009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49" name="Shape 2042">
                <a:extLst>
                  <a:ext uri="{FF2B5EF4-FFF2-40B4-BE49-F238E27FC236}">
                    <a16:creationId xmlns:a16="http://schemas.microsoft.com/office/drawing/2014/main" id="{00000000-0008-0000-0B00-00009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0" name="Shape 2043">
                <a:extLst>
                  <a:ext uri="{FF2B5EF4-FFF2-40B4-BE49-F238E27FC236}">
                    <a16:creationId xmlns:a16="http://schemas.microsoft.com/office/drawing/2014/main" id="{00000000-0008-0000-0B00-00009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51" name="Shape 2044">
                  <a:extLst>
                    <a:ext uri="{FF2B5EF4-FFF2-40B4-BE49-F238E27FC236}">
                      <a16:creationId xmlns:a16="http://schemas.microsoft.com/office/drawing/2014/main" id="{00000000-0008-0000-0B00-00009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2" name="Shape 2045">
                  <a:extLst>
                    <a:ext uri="{FF2B5EF4-FFF2-40B4-BE49-F238E27FC236}">
                      <a16:creationId xmlns:a16="http://schemas.microsoft.com/office/drawing/2014/main" id="{00000000-0008-0000-0B00-00009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53" name="Shape 2046">
                    <a:extLst>
                      <a:ext uri="{FF2B5EF4-FFF2-40B4-BE49-F238E27FC236}">
                        <a16:creationId xmlns:a16="http://schemas.microsoft.com/office/drawing/2014/main" id="{00000000-0008-0000-0B00-00009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54" name="Shape 2047">
                    <a:extLst>
                      <a:ext uri="{FF2B5EF4-FFF2-40B4-BE49-F238E27FC236}">
                        <a16:creationId xmlns:a16="http://schemas.microsoft.com/office/drawing/2014/main" id="{00000000-0008-0000-0B00-00009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5" name="Shape 2048">
                    <a:extLst>
                      <a:ext uri="{FF2B5EF4-FFF2-40B4-BE49-F238E27FC236}">
                        <a16:creationId xmlns:a16="http://schemas.microsoft.com/office/drawing/2014/main" id="{00000000-0008-0000-0B00-00009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6" name="Shape 2049">
                    <a:extLst>
                      <a:ext uri="{FF2B5EF4-FFF2-40B4-BE49-F238E27FC236}">
                        <a16:creationId xmlns:a16="http://schemas.microsoft.com/office/drawing/2014/main" id="{00000000-0008-0000-0B00-00009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7" name="Shape 2050">
                    <a:extLst>
                      <a:ext uri="{FF2B5EF4-FFF2-40B4-BE49-F238E27FC236}">
                        <a16:creationId xmlns:a16="http://schemas.microsoft.com/office/drawing/2014/main" id="{00000000-0008-0000-0B00-00009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8" name="Shape 2051">
                    <a:extLst>
                      <a:ext uri="{FF2B5EF4-FFF2-40B4-BE49-F238E27FC236}">
                        <a16:creationId xmlns:a16="http://schemas.microsoft.com/office/drawing/2014/main" id="{00000000-0008-0000-0B00-00009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9" name="Shape 2052">
                    <a:extLst>
                      <a:ext uri="{FF2B5EF4-FFF2-40B4-BE49-F238E27FC236}">
                        <a16:creationId xmlns:a16="http://schemas.microsoft.com/office/drawing/2014/main" id="{00000000-0008-0000-0B00-00009B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460" name="Shape 2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461" name="Shape 2053">
            <a:extLst>
              <a:ext uri="{FF2B5EF4-FFF2-40B4-BE49-F238E27FC236}">
                <a16:creationId xmlns:a16="http://schemas.microsoft.com/office/drawing/2014/main" id="{00000000-0008-0000-0B00-00009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2" name="Shape 6">
              <a:extLst>
                <a:ext uri="{FF2B5EF4-FFF2-40B4-BE49-F238E27FC236}">
                  <a16:creationId xmlns:a16="http://schemas.microsoft.com/office/drawing/2014/main" id="{00000000-0008-0000-0B00-00009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3" name="Shape 2054">
              <a:extLst>
                <a:ext uri="{FF2B5EF4-FFF2-40B4-BE49-F238E27FC236}">
                  <a16:creationId xmlns:a16="http://schemas.microsoft.com/office/drawing/2014/main" id="{00000000-0008-0000-0B00-00009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64" name="Shape 2055">
                <a:extLst>
                  <a:ext uri="{FF2B5EF4-FFF2-40B4-BE49-F238E27FC236}">
                    <a16:creationId xmlns:a16="http://schemas.microsoft.com/office/drawing/2014/main" id="{00000000-0008-0000-0B00-0000A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5" name="Shape 2056">
                <a:extLst>
                  <a:ext uri="{FF2B5EF4-FFF2-40B4-BE49-F238E27FC236}">
                    <a16:creationId xmlns:a16="http://schemas.microsoft.com/office/drawing/2014/main" id="{00000000-0008-0000-0B00-0000A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66" name="Shape 2057">
                  <a:extLst>
                    <a:ext uri="{FF2B5EF4-FFF2-40B4-BE49-F238E27FC236}">
                      <a16:creationId xmlns:a16="http://schemas.microsoft.com/office/drawing/2014/main" id="{00000000-0008-0000-0B00-0000A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67" name="Shape 2058">
                  <a:extLst>
                    <a:ext uri="{FF2B5EF4-FFF2-40B4-BE49-F238E27FC236}">
                      <a16:creationId xmlns:a16="http://schemas.microsoft.com/office/drawing/2014/main" id="{00000000-0008-0000-0B00-0000A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68" name="Shape 2059">
                    <a:extLst>
                      <a:ext uri="{FF2B5EF4-FFF2-40B4-BE49-F238E27FC236}">
                        <a16:creationId xmlns:a16="http://schemas.microsoft.com/office/drawing/2014/main" id="{00000000-0008-0000-0B00-0000A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69" name="Shape 2060">
                    <a:extLst>
                      <a:ext uri="{FF2B5EF4-FFF2-40B4-BE49-F238E27FC236}">
                        <a16:creationId xmlns:a16="http://schemas.microsoft.com/office/drawing/2014/main" id="{00000000-0008-0000-0B00-0000A5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0" name="Shape 2061">
                    <a:extLst>
                      <a:ext uri="{FF2B5EF4-FFF2-40B4-BE49-F238E27FC236}">
                        <a16:creationId xmlns:a16="http://schemas.microsoft.com/office/drawing/2014/main" id="{00000000-0008-0000-0B00-0000A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1" name="Shape 2062">
                    <a:extLst>
                      <a:ext uri="{FF2B5EF4-FFF2-40B4-BE49-F238E27FC236}">
                        <a16:creationId xmlns:a16="http://schemas.microsoft.com/office/drawing/2014/main" id="{00000000-0008-0000-0B00-0000A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2" name="Shape 2063">
                    <a:extLst>
                      <a:ext uri="{FF2B5EF4-FFF2-40B4-BE49-F238E27FC236}">
                        <a16:creationId xmlns:a16="http://schemas.microsoft.com/office/drawing/2014/main" id="{00000000-0008-0000-0B00-0000A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3" name="Shape 2064">
                    <a:extLst>
                      <a:ext uri="{FF2B5EF4-FFF2-40B4-BE49-F238E27FC236}">
                        <a16:creationId xmlns:a16="http://schemas.microsoft.com/office/drawing/2014/main" id="{00000000-0008-0000-0B00-0000A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4" name="Shape 2065">
                    <a:extLst>
                      <a:ext uri="{FF2B5EF4-FFF2-40B4-BE49-F238E27FC236}">
                        <a16:creationId xmlns:a16="http://schemas.microsoft.com/office/drawing/2014/main" id="{00000000-0008-0000-0B00-0000A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475" name="Shape 2">
          <a:extLst>
            <a:ext uri="{FF2B5EF4-FFF2-40B4-BE49-F238E27FC236}">
              <a16:creationId xmlns:a16="http://schemas.microsoft.com/office/drawing/2014/main" id="{00000000-0008-0000-0B00-0000AB09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476" name="Shape 2066">
            <a:extLst>
              <a:ext uri="{FF2B5EF4-FFF2-40B4-BE49-F238E27FC236}">
                <a16:creationId xmlns:a16="http://schemas.microsoft.com/office/drawing/2014/main" id="{00000000-0008-0000-0B00-0000AC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477" name="Shape 6">
              <a:extLst>
                <a:ext uri="{FF2B5EF4-FFF2-40B4-BE49-F238E27FC236}">
                  <a16:creationId xmlns:a16="http://schemas.microsoft.com/office/drawing/2014/main" id="{00000000-0008-0000-0B00-0000AD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8" name="Shape 2067">
              <a:extLst>
                <a:ext uri="{FF2B5EF4-FFF2-40B4-BE49-F238E27FC236}">
                  <a16:creationId xmlns:a16="http://schemas.microsoft.com/office/drawing/2014/main" id="{00000000-0008-0000-0B00-0000AE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479" name="Shape 2068">
                <a:extLst>
                  <a:ext uri="{FF2B5EF4-FFF2-40B4-BE49-F238E27FC236}">
                    <a16:creationId xmlns:a16="http://schemas.microsoft.com/office/drawing/2014/main" id="{00000000-0008-0000-0B00-0000AF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0" name="Shape 2069">
                <a:extLst>
                  <a:ext uri="{FF2B5EF4-FFF2-40B4-BE49-F238E27FC236}">
                    <a16:creationId xmlns:a16="http://schemas.microsoft.com/office/drawing/2014/main" id="{00000000-0008-0000-0B00-0000B0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481" name="Shape 2070">
                  <a:extLst>
                    <a:ext uri="{FF2B5EF4-FFF2-40B4-BE49-F238E27FC236}">
                      <a16:creationId xmlns:a16="http://schemas.microsoft.com/office/drawing/2014/main" id="{00000000-0008-0000-0B00-0000B10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2" name="Shape 2071">
                  <a:extLst>
                    <a:ext uri="{FF2B5EF4-FFF2-40B4-BE49-F238E27FC236}">
                      <a16:creationId xmlns:a16="http://schemas.microsoft.com/office/drawing/2014/main" id="{00000000-0008-0000-0B00-0000B20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483" name="Shape 2072">
                    <a:extLst>
                      <a:ext uri="{FF2B5EF4-FFF2-40B4-BE49-F238E27FC236}">
                        <a16:creationId xmlns:a16="http://schemas.microsoft.com/office/drawing/2014/main" id="{00000000-0008-0000-0B00-0000B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84" name="Shape 2073">
                    <a:extLst>
                      <a:ext uri="{FF2B5EF4-FFF2-40B4-BE49-F238E27FC236}">
                        <a16:creationId xmlns:a16="http://schemas.microsoft.com/office/drawing/2014/main" id="{00000000-0008-0000-0B00-0000B4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5" name="Shape 2074">
                    <a:extLst>
                      <a:ext uri="{FF2B5EF4-FFF2-40B4-BE49-F238E27FC236}">
                        <a16:creationId xmlns:a16="http://schemas.microsoft.com/office/drawing/2014/main" id="{00000000-0008-0000-0B00-0000B5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6" name="Shape 2075">
                    <a:extLst>
                      <a:ext uri="{FF2B5EF4-FFF2-40B4-BE49-F238E27FC236}">
                        <a16:creationId xmlns:a16="http://schemas.microsoft.com/office/drawing/2014/main" id="{00000000-0008-0000-0B00-0000B6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7" name="Shape 2076">
                    <a:extLst>
                      <a:ext uri="{FF2B5EF4-FFF2-40B4-BE49-F238E27FC236}">
                        <a16:creationId xmlns:a16="http://schemas.microsoft.com/office/drawing/2014/main" id="{00000000-0008-0000-0B00-0000B7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8" name="Shape 2077">
                    <a:extLst>
                      <a:ext uri="{FF2B5EF4-FFF2-40B4-BE49-F238E27FC236}">
                        <a16:creationId xmlns:a16="http://schemas.microsoft.com/office/drawing/2014/main" id="{00000000-0008-0000-0B00-0000B8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9" name="Shape 2078">
                    <a:extLst>
                      <a:ext uri="{FF2B5EF4-FFF2-40B4-BE49-F238E27FC236}">
                        <a16:creationId xmlns:a16="http://schemas.microsoft.com/office/drawing/2014/main" id="{00000000-0008-0000-0B00-0000B9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90" name="Shape 2">
          <a:extLst>
            <a:ext uri="{FF2B5EF4-FFF2-40B4-BE49-F238E27FC236}">
              <a16:creationId xmlns:a16="http://schemas.microsoft.com/office/drawing/2014/main" id="{00000000-0008-0000-0B00-0000B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91" name="Shape 2079">
            <a:extLst>
              <a:ext uri="{FF2B5EF4-FFF2-40B4-BE49-F238E27FC236}">
                <a16:creationId xmlns:a16="http://schemas.microsoft.com/office/drawing/2014/main" id="{00000000-0008-0000-0B00-0000B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2" name="Shape 6">
              <a:extLst>
                <a:ext uri="{FF2B5EF4-FFF2-40B4-BE49-F238E27FC236}">
                  <a16:creationId xmlns:a16="http://schemas.microsoft.com/office/drawing/2014/main" id="{00000000-0008-0000-0B00-0000B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3" name="Shape 2080">
              <a:extLst>
                <a:ext uri="{FF2B5EF4-FFF2-40B4-BE49-F238E27FC236}">
                  <a16:creationId xmlns:a16="http://schemas.microsoft.com/office/drawing/2014/main" id="{00000000-0008-0000-0B00-0000B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94" name="Shape 2081">
                <a:extLst>
                  <a:ext uri="{FF2B5EF4-FFF2-40B4-BE49-F238E27FC236}">
                    <a16:creationId xmlns:a16="http://schemas.microsoft.com/office/drawing/2014/main" id="{00000000-0008-0000-0B00-0000B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5" name="Shape 2082">
                <a:extLst>
                  <a:ext uri="{FF2B5EF4-FFF2-40B4-BE49-F238E27FC236}">
                    <a16:creationId xmlns:a16="http://schemas.microsoft.com/office/drawing/2014/main" id="{00000000-0008-0000-0B00-0000B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96" name="Shape 2083">
                  <a:extLst>
                    <a:ext uri="{FF2B5EF4-FFF2-40B4-BE49-F238E27FC236}">
                      <a16:creationId xmlns:a16="http://schemas.microsoft.com/office/drawing/2014/main" id="{00000000-0008-0000-0B00-0000C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97" name="Shape 2084">
                  <a:extLst>
                    <a:ext uri="{FF2B5EF4-FFF2-40B4-BE49-F238E27FC236}">
                      <a16:creationId xmlns:a16="http://schemas.microsoft.com/office/drawing/2014/main" id="{00000000-0008-0000-0B00-0000C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8" name="Shape 2085">
                    <a:extLst>
                      <a:ext uri="{FF2B5EF4-FFF2-40B4-BE49-F238E27FC236}">
                        <a16:creationId xmlns:a16="http://schemas.microsoft.com/office/drawing/2014/main" id="{00000000-0008-0000-0B00-0000C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99" name="Shape 2086">
                    <a:extLst>
                      <a:ext uri="{FF2B5EF4-FFF2-40B4-BE49-F238E27FC236}">
                        <a16:creationId xmlns:a16="http://schemas.microsoft.com/office/drawing/2014/main" id="{00000000-0008-0000-0B00-0000C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0" name="Shape 2087">
                    <a:extLst>
                      <a:ext uri="{FF2B5EF4-FFF2-40B4-BE49-F238E27FC236}">
                        <a16:creationId xmlns:a16="http://schemas.microsoft.com/office/drawing/2014/main" id="{00000000-0008-0000-0B00-0000C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1" name="Shape 2088">
                    <a:extLst>
                      <a:ext uri="{FF2B5EF4-FFF2-40B4-BE49-F238E27FC236}">
                        <a16:creationId xmlns:a16="http://schemas.microsoft.com/office/drawing/2014/main" id="{00000000-0008-0000-0B00-0000C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2" name="Shape 2089">
                    <a:extLst>
                      <a:ext uri="{FF2B5EF4-FFF2-40B4-BE49-F238E27FC236}">
                        <a16:creationId xmlns:a16="http://schemas.microsoft.com/office/drawing/2014/main" id="{00000000-0008-0000-0B00-0000C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3" name="Shape 2090">
                    <a:extLst>
                      <a:ext uri="{FF2B5EF4-FFF2-40B4-BE49-F238E27FC236}">
                        <a16:creationId xmlns:a16="http://schemas.microsoft.com/office/drawing/2014/main" id="{00000000-0008-0000-0B00-0000C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4" name="Shape 2091">
                    <a:extLst>
                      <a:ext uri="{FF2B5EF4-FFF2-40B4-BE49-F238E27FC236}">
                        <a16:creationId xmlns:a16="http://schemas.microsoft.com/office/drawing/2014/main" id="{00000000-0008-0000-0B00-0000C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06" name="Shape 2092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93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09" name="Shape 2094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95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11" name="Shape 2096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2" name="Shape 2097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13" name="Shape 2098">
                    <a:extLst>
                      <a:ext uri="{FF2B5EF4-FFF2-40B4-BE49-F238E27FC236}">
                        <a16:creationId xmlns:a16="http://schemas.microsoft.com/office/drawing/2014/main" id="{00000000-0008-0000-0B00-0000D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14" name="Shape 2099">
                    <a:extLst>
                      <a:ext uri="{FF2B5EF4-FFF2-40B4-BE49-F238E27FC236}">
                        <a16:creationId xmlns:a16="http://schemas.microsoft.com/office/drawing/2014/main" id="{00000000-0008-0000-0B00-0000D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5" name="Shape 2100">
                    <a:extLst>
                      <a:ext uri="{FF2B5EF4-FFF2-40B4-BE49-F238E27FC236}">
                        <a16:creationId xmlns:a16="http://schemas.microsoft.com/office/drawing/2014/main" id="{00000000-0008-0000-0B00-0000D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6" name="Shape 2101">
                    <a:extLst>
                      <a:ext uri="{FF2B5EF4-FFF2-40B4-BE49-F238E27FC236}">
                        <a16:creationId xmlns:a16="http://schemas.microsoft.com/office/drawing/2014/main" id="{00000000-0008-0000-0B00-0000D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7" name="Shape 2102">
                    <a:extLst>
                      <a:ext uri="{FF2B5EF4-FFF2-40B4-BE49-F238E27FC236}">
                        <a16:creationId xmlns:a16="http://schemas.microsoft.com/office/drawing/2014/main" id="{00000000-0008-0000-0B00-0000D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8" name="Shape 2103">
                    <a:extLst>
                      <a:ext uri="{FF2B5EF4-FFF2-40B4-BE49-F238E27FC236}">
                        <a16:creationId xmlns:a16="http://schemas.microsoft.com/office/drawing/2014/main" id="{00000000-0008-0000-0B00-0000D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9" name="Shape 2104">
                    <a:extLst>
                      <a:ext uri="{FF2B5EF4-FFF2-40B4-BE49-F238E27FC236}">
                        <a16:creationId xmlns:a16="http://schemas.microsoft.com/office/drawing/2014/main" id="{00000000-0008-0000-0B00-0000D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20" name="Shape 2">
          <a:extLst>
            <a:ext uri="{FF2B5EF4-FFF2-40B4-BE49-F238E27FC236}">
              <a16:creationId xmlns:a16="http://schemas.microsoft.com/office/drawing/2014/main" id="{00000000-0008-0000-0B00-0000D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21" name="Shape 2105">
            <a:extLst>
              <a:ext uri="{FF2B5EF4-FFF2-40B4-BE49-F238E27FC236}">
                <a16:creationId xmlns:a16="http://schemas.microsoft.com/office/drawing/2014/main" id="{00000000-0008-0000-0B00-0000D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2" name="Shape 6">
              <a:extLst>
                <a:ext uri="{FF2B5EF4-FFF2-40B4-BE49-F238E27FC236}">
                  <a16:creationId xmlns:a16="http://schemas.microsoft.com/office/drawing/2014/main" id="{00000000-0008-0000-0B00-0000D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3" name="Shape 2106">
              <a:extLst>
                <a:ext uri="{FF2B5EF4-FFF2-40B4-BE49-F238E27FC236}">
                  <a16:creationId xmlns:a16="http://schemas.microsoft.com/office/drawing/2014/main" id="{00000000-0008-0000-0B00-0000D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24" name="Shape 2107">
                <a:extLst>
                  <a:ext uri="{FF2B5EF4-FFF2-40B4-BE49-F238E27FC236}">
                    <a16:creationId xmlns:a16="http://schemas.microsoft.com/office/drawing/2014/main" id="{00000000-0008-0000-0B00-0000D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5" name="Shape 2108">
                <a:extLst>
                  <a:ext uri="{FF2B5EF4-FFF2-40B4-BE49-F238E27FC236}">
                    <a16:creationId xmlns:a16="http://schemas.microsoft.com/office/drawing/2014/main" id="{00000000-0008-0000-0B00-0000D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26" name="Shape 2109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27" name="Shape 2110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28" name="Shape 2111">
                    <a:extLst>
                      <a:ext uri="{FF2B5EF4-FFF2-40B4-BE49-F238E27FC236}">
                        <a16:creationId xmlns:a16="http://schemas.microsoft.com/office/drawing/2014/main" id="{00000000-0008-0000-0B00-0000E0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29" name="Shape 2112">
                    <a:extLst>
                      <a:ext uri="{FF2B5EF4-FFF2-40B4-BE49-F238E27FC236}">
                        <a16:creationId xmlns:a16="http://schemas.microsoft.com/office/drawing/2014/main" id="{00000000-0008-0000-0B00-0000E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0" name="Shape 2113">
                    <a:extLst>
                      <a:ext uri="{FF2B5EF4-FFF2-40B4-BE49-F238E27FC236}">
                        <a16:creationId xmlns:a16="http://schemas.microsoft.com/office/drawing/2014/main" id="{00000000-0008-0000-0B00-0000E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1" name="Shape 2114">
                    <a:extLst>
                      <a:ext uri="{FF2B5EF4-FFF2-40B4-BE49-F238E27FC236}">
                        <a16:creationId xmlns:a16="http://schemas.microsoft.com/office/drawing/2014/main" id="{00000000-0008-0000-0B00-0000E3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2" name="Shape 2115">
                    <a:extLst>
                      <a:ext uri="{FF2B5EF4-FFF2-40B4-BE49-F238E27FC236}">
                        <a16:creationId xmlns:a16="http://schemas.microsoft.com/office/drawing/2014/main" id="{00000000-0008-0000-0B00-0000E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3" name="Shape 2116">
                    <a:extLst>
                      <a:ext uri="{FF2B5EF4-FFF2-40B4-BE49-F238E27FC236}">
                        <a16:creationId xmlns:a16="http://schemas.microsoft.com/office/drawing/2014/main" id="{00000000-0008-0000-0B00-0000E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4" name="Shape 2117">
                    <a:extLst>
                      <a:ext uri="{FF2B5EF4-FFF2-40B4-BE49-F238E27FC236}">
                        <a16:creationId xmlns:a16="http://schemas.microsoft.com/office/drawing/2014/main" id="{00000000-0008-0000-0B00-0000E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35" name="Shape 2">
          <a:extLst>
            <a:ext uri="{FF2B5EF4-FFF2-40B4-BE49-F238E27FC236}">
              <a16:creationId xmlns:a16="http://schemas.microsoft.com/office/drawing/2014/main" id="{00000000-0008-0000-0B00-0000E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36" name="Shape 2118">
            <a:extLst>
              <a:ext uri="{FF2B5EF4-FFF2-40B4-BE49-F238E27FC236}">
                <a16:creationId xmlns:a16="http://schemas.microsoft.com/office/drawing/2014/main" id="{00000000-0008-0000-0B00-0000E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7" name="Shape 6">
              <a:extLst>
                <a:ext uri="{FF2B5EF4-FFF2-40B4-BE49-F238E27FC236}">
                  <a16:creationId xmlns:a16="http://schemas.microsoft.com/office/drawing/2014/main" id="{00000000-0008-0000-0B00-0000E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8" name="Shape 2119">
              <a:extLst>
                <a:ext uri="{FF2B5EF4-FFF2-40B4-BE49-F238E27FC236}">
                  <a16:creationId xmlns:a16="http://schemas.microsoft.com/office/drawing/2014/main" id="{00000000-0008-0000-0B00-0000E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39" name="Shape 2120">
                <a:extLst>
                  <a:ext uri="{FF2B5EF4-FFF2-40B4-BE49-F238E27FC236}">
                    <a16:creationId xmlns:a16="http://schemas.microsoft.com/office/drawing/2014/main" id="{00000000-0008-0000-0B00-0000E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0" name="Shape 2121">
                <a:extLst>
                  <a:ext uri="{FF2B5EF4-FFF2-40B4-BE49-F238E27FC236}">
                    <a16:creationId xmlns:a16="http://schemas.microsoft.com/office/drawing/2014/main" id="{00000000-0008-0000-0B00-0000E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41" name="Shape 2122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2" name="Shape 2123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43" name="Shape 2124">
                    <a:extLst>
                      <a:ext uri="{FF2B5EF4-FFF2-40B4-BE49-F238E27FC236}">
                        <a16:creationId xmlns:a16="http://schemas.microsoft.com/office/drawing/2014/main" id="{00000000-0008-0000-0B00-0000EF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44" name="Shape 2125">
                    <a:extLst>
                      <a:ext uri="{FF2B5EF4-FFF2-40B4-BE49-F238E27FC236}">
                        <a16:creationId xmlns:a16="http://schemas.microsoft.com/office/drawing/2014/main" id="{00000000-0008-0000-0B00-0000F0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5" name="Shape 2126">
                    <a:extLst>
                      <a:ext uri="{FF2B5EF4-FFF2-40B4-BE49-F238E27FC236}">
                        <a16:creationId xmlns:a16="http://schemas.microsoft.com/office/drawing/2014/main" id="{00000000-0008-0000-0B00-0000F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6" name="Shape 2127">
                    <a:extLst>
                      <a:ext uri="{FF2B5EF4-FFF2-40B4-BE49-F238E27FC236}">
                        <a16:creationId xmlns:a16="http://schemas.microsoft.com/office/drawing/2014/main" id="{00000000-0008-0000-0B00-0000F2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7" name="Shape 2128">
                    <a:extLst>
                      <a:ext uri="{FF2B5EF4-FFF2-40B4-BE49-F238E27FC236}">
                        <a16:creationId xmlns:a16="http://schemas.microsoft.com/office/drawing/2014/main" id="{00000000-0008-0000-0B00-0000F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8" name="Shape 2129">
                    <a:extLst>
                      <a:ext uri="{FF2B5EF4-FFF2-40B4-BE49-F238E27FC236}">
                        <a16:creationId xmlns:a16="http://schemas.microsoft.com/office/drawing/2014/main" id="{00000000-0008-0000-0B00-0000F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9" name="Shape 2130">
                    <a:extLst>
                      <a:ext uri="{FF2B5EF4-FFF2-40B4-BE49-F238E27FC236}">
                        <a16:creationId xmlns:a16="http://schemas.microsoft.com/office/drawing/2014/main" id="{00000000-0008-0000-0B00-0000F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50" name="Shape 2">
          <a:extLst>
            <a:ext uri="{FF2B5EF4-FFF2-40B4-BE49-F238E27FC236}">
              <a16:creationId xmlns:a16="http://schemas.microsoft.com/office/drawing/2014/main" id="{00000000-0008-0000-0B00-0000F6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51" name="Shape 2131">
            <a:extLst>
              <a:ext uri="{FF2B5EF4-FFF2-40B4-BE49-F238E27FC236}">
                <a16:creationId xmlns:a16="http://schemas.microsoft.com/office/drawing/2014/main" id="{00000000-0008-0000-0B00-0000F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2" name="Shape 6">
              <a:extLst>
                <a:ext uri="{FF2B5EF4-FFF2-40B4-BE49-F238E27FC236}">
                  <a16:creationId xmlns:a16="http://schemas.microsoft.com/office/drawing/2014/main" id="{00000000-0008-0000-0B00-0000F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3" name="Shape 2132">
              <a:extLst>
                <a:ext uri="{FF2B5EF4-FFF2-40B4-BE49-F238E27FC236}">
                  <a16:creationId xmlns:a16="http://schemas.microsoft.com/office/drawing/2014/main" id="{00000000-0008-0000-0B00-0000F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54" name="Shape 2133">
                <a:extLst>
                  <a:ext uri="{FF2B5EF4-FFF2-40B4-BE49-F238E27FC236}">
                    <a16:creationId xmlns:a16="http://schemas.microsoft.com/office/drawing/2014/main" id="{00000000-0008-0000-0B00-0000F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55" name="Shape 2134">
                <a:extLst>
                  <a:ext uri="{FF2B5EF4-FFF2-40B4-BE49-F238E27FC236}">
                    <a16:creationId xmlns:a16="http://schemas.microsoft.com/office/drawing/2014/main" id="{00000000-0008-0000-0B00-0000F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56" name="Shape 2135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57" name="Shape 2136">
                  <a:extLst>
                    <a:ext uri="{FF2B5EF4-FFF2-40B4-BE49-F238E27FC236}">
                      <a16:creationId xmlns:a16="http://schemas.microsoft.com/office/drawing/2014/main" id="{00000000-0008-0000-0B00-0000FD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58" name="Shape 2137">
                    <a:extLst>
                      <a:ext uri="{FF2B5EF4-FFF2-40B4-BE49-F238E27FC236}">
                        <a16:creationId xmlns:a16="http://schemas.microsoft.com/office/drawing/2014/main" id="{00000000-0008-0000-0B00-0000FE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59" name="Shape 2138">
                    <a:extLst>
                      <a:ext uri="{FF2B5EF4-FFF2-40B4-BE49-F238E27FC236}">
                        <a16:creationId xmlns:a16="http://schemas.microsoft.com/office/drawing/2014/main" id="{00000000-0008-0000-0B00-0000FF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0" name="Shape 2139">
                    <a:extLst>
                      <a:ext uri="{FF2B5EF4-FFF2-40B4-BE49-F238E27FC236}">
                        <a16:creationId xmlns:a16="http://schemas.microsoft.com/office/drawing/2014/main" id="{00000000-0008-0000-0B00-00000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1" name="Shape 2140">
                    <a:extLst>
                      <a:ext uri="{FF2B5EF4-FFF2-40B4-BE49-F238E27FC236}">
                        <a16:creationId xmlns:a16="http://schemas.microsoft.com/office/drawing/2014/main" id="{00000000-0008-0000-0B00-00000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2" name="Shape 2141">
                    <a:extLst>
                      <a:ext uri="{FF2B5EF4-FFF2-40B4-BE49-F238E27FC236}">
                        <a16:creationId xmlns:a16="http://schemas.microsoft.com/office/drawing/2014/main" id="{00000000-0008-0000-0B00-00000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3" name="Shape 2142">
                    <a:extLst>
                      <a:ext uri="{FF2B5EF4-FFF2-40B4-BE49-F238E27FC236}">
                        <a16:creationId xmlns:a16="http://schemas.microsoft.com/office/drawing/2014/main" id="{00000000-0008-0000-0B00-00000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4" name="Shape 2143">
                    <a:extLst>
                      <a:ext uri="{FF2B5EF4-FFF2-40B4-BE49-F238E27FC236}">
                        <a16:creationId xmlns:a16="http://schemas.microsoft.com/office/drawing/2014/main" id="{00000000-0008-0000-0B00-00000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65" name="Shape 2">
          <a:extLst>
            <a:ext uri="{FF2B5EF4-FFF2-40B4-BE49-F238E27FC236}">
              <a16:creationId xmlns:a16="http://schemas.microsoft.com/office/drawing/2014/main" id="{00000000-0008-0000-0B00-00000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66" name="Shape 2144">
            <a:extLst>
              <a:ext uri="{FF2B5EF4-FFF2-40B4-BE49-F238E27FC236}">
                <a16:creationId xmlns:a16="http://schemas.microsoft.com/office/drawing/2014/main" id="{00000000-0008-0000-0B00-00000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67" name="Shape 6">
              <a:extLst>
                <a:ext uri="{FF2B5EF4-FFF2-40B4-BE49-F238E27FC236}">
                  <a16:creationId xmlns:a16="http://schemas.microsoft.com/office/drawing/2014/main" id="{00000000-0008-0000-0B00-00000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8" name="Shape 2145">
              <a:extLst>
                <a:ext uri="{FF2B5EF4-FFF2-40B4-BE49-F238E27FC236}">
                  <a16:creationId xmlns:a16="http://schemas.microsoft.com/office/drawing/2014/main" id="{00000000-0008-0000-0B00-00000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69" name="Shape 2146">
                <a:extLst>
                  <a:ext uri="{FF2B5EF4-FFF2-40B4-BE49-F238E27FC236}">
                    <a16:creationId xmlns:a16="http://schemas.microsoft.com/office/drawing/2014/main" id="{00000000-0008-0000-0B00-00000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0" name="Shape 2147">
                <a:extLst>
                  <a:ext uri="{FF2B5EF4-FFF2-40B4-BE49-F238E27FC236}">
                    <a16:creationId xmlns:a16="http://schemas.microsoft.com/office/drawing/2014/main" id="{00000000-0008-0000-0B00-00000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71" name="Shape 2148">
                  <a:extLst>
                    <a:ext uri="{FF2B5EF4-FFF2-40B4-BE49-F238E27FC236}">
                      <a16:creationId xmlns:a16="http://schemas.microsoft.com/office/drawing/2014/main" id="{00000000-0008-0000-0B00-00000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2" name="Shape 2149">
                  <a:extLst>
                    <a:ext uri="{FF2B5EF4-FFF2-40B4-BE49-F238E27FC236}">
                      <a16:creationId xmlns:a16="http://schemas.microsoft.com/office/drawing/2014/main" id="{00000000-0008-0000-0B00-00000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73" name="Shape 2150">
                    <a:extLst>
                      <a:ext uri="{FF2B5EF4-FFF2-40B4-BE49-F238E27FC236}">
                        <a16:creationId xmlns:a16="http://schemas.microsoft.com/office/drawing/2014/main" id="{00000000-0008-0000-0B00-00000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74" name="Shape 2151">
                    <a:extLst>
                      <a:ext uri="{FF2B5EF4-FFF2-40B4-BE49-F238E27FC236}">
                        <a16:creationId xmlns:a16="http://schemas.microsoft.com/office/drawing/2014/main" id="{00000000-0008-0000-0B00-00000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5" name="Shape 2152">
                    <a:extLst>
                      <a:ext uri="{FF2B5EF4-FFF2-40B4-BE49-F238E27FC236}">
                        <a16:creationId xmlns:a16="http://schemas.microsoft.com/office/drawing/2014/main" id="{00000000-0008-0000-0B00-00000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6" name="Shape 2153">
                    <a:extLst>
                      <a:ext uri="{FF2B5EF4-FFF2-40B4-BE49-F238E27FC236}">
                        <a16:creationId xmlns:a16="http://schemas.microsoft.com/office/drawing/2014/main" id="{00000000-0008-0000-0B00-000010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7" name="Shape 2154">
                    <a:extLst>
                      <a:ext uri="{FF2B5EF4-FFF2-40B4-BE49-F238E27FC236}">
                        <a16:creationId xmlns:a16="http://schemas.microsoft.com/office/drawing/2014/main" id="{00000000-0008-0000-0B00-00001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8" name="Shape 2155">
                    <a:extLst>
                      <a:ext uri="{FF2B5EF4-FFF2-40B4-BE49-F238E27FC236}">
                        <a16:creationId xmlns:a16="http://schemas.microsoft.com/office/drawing/2014/main" id="{00000000-0008-0000-0B00-00001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9" name="Shape 2156">
                    <a:extLst>
                      <a:ext uri="{FF2B5EF4-FFF2-40B4-BE49-F238E27FC236}">
                        <a16:creationId xmlns:a16="http://schemas.microsoft.com/office/drawing/2014/main" id="{00000000-0008-0000-0B00-00001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80" name="Shape 2">
          <a:extLst>
            <a:ext uri="{FF2B5EF4-FFF2-40B4-BE49-F238E27FC236}">
              <a16:creationId xmlns:a16="http://schemas.microsoft.com/office/drawing/2014/main" id="{00000000-0008-0000-0B00-000014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81" name="Shape 2157">
            <a:extLst>
              <a:ext uri="{FF2B5EF4-FFF2-40B4-BE49-F238E27FC236}">
                <a16:creationId xmlns:a16="http://schemas.microsoft.com/office/drawing/2014/main" id="{00000000-0008-0000-0B00-00001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2" name="Shape 6">
              <a:extLst>
                <a:ext uri="{FF2B5EF4-FFF2-40B4-BE49-F238E27FC236}">
                  <a16:creationId xmlns:a16="http://schemas.microsoft.com/office/drawing/2014/main" id="{00000000-0008-0000-0B00-00001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3" name="Shape 2158">
              <a:extLst>
                <a:ext uri="{FF2B5EF4-FFF2-40B4-BE49-F238E27FC236}">
                  <a16:creationId xmlns:a16="http://schemas.microsoft.com/office/drawing/2014/main" id="{00000000-0008-0000-0B00-00001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84" name="Shape 2159">
                <a:extLst>
                  <a:ext uri="{FF2B5EF4-FFF2-40B4-BE49-F238E27FC236}">
                    <a16:creationId xmlns:a16="http://schemas.microsoft.com/office/drawing/2014/main" id="{00000000-0008-0000-0B00-00001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5" name="Shape 2160">
                <a:extLst>
                  <a:ext uri="{FF2B5EF4-FFF2-40B4-BE49-F238E27FC236}">
                    <a16:creationId xmlns:a16="http://schemas.microsoft.com/office/drawing/2014/main" id="{00000000-0008-0000-0B00-00001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86" name="Shape 2161">
                  <a:extLst>
                    <a:ext uri="{FF2B5EF4-FFF2-40B4-BE49-F238E27FC236}">
                      <a16:creationId xmlns:a16="http://schemas.microsoft.com/office/drawing/2014/main" id="{00000000-0008-0000-0B00-00001A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87" name="Shape 2162">
                  <a:extLst>
                    <a:ext uri="{FF2B5EF4-FFF2-40B4-BE49-F238E27FC236}">
                      <a16:creationId xmlns:a16="http://schemas.microsoft.com/office/drawing/2014/main" id="{00000000-0008-0000-0B00-00001B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88" name="Shape 2163">
                    <a:extLst>
                      <a:ext uri="{FF2B5EF4-FFF2-40B4-BE49-F238E27FC236}">
                        <a16:creationId xmlns:a16="http://schemas.microsoft.com/office/drawing/2014/main" id="{00000000-0008-0000-0B00-00001C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89" name="Shape 2164">
                    <a:extLst>
                      <a:ext uri="{FF2B5EF4-FFF2-40B4-BE49-F238E27FC236}">
                        <a16:creationId xmlns:a16="http://schemas.microsoft.com/office/drawing/2014/main" id="{00000000-0008-0000-0B00-00001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0" name="Shape 2165">
                    <a:extLst>
                      <a:ext uri="{FF2B5EF4-FFF2-40B4-BE49-F238E27FC236}">
                        <a16:creationId xmlns:a16="http://schemas.microsoft.com/office/drawing/2014/main" id="{00000000-0008-0000-0B00-00001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1" name="Shape 2166">
                    <a:extLst>
                      <a:ext uri="{FF2B5EF4-FFF2-40B4-BE49-F238E27FC236}">
                        <a16:creationId xmlns:a16="http://schemas.microsoft.com/office/drawing/2014/main" id="{00000000-0008-0000-0B00-00001F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2" name="Shape 2167">
                    <a:extLst>
                      <a:ext uri="{FF2B5EF4-FFF2-40B4-BE49-F238E27FC236}">
                        <a16:creationId xmlns:a16="http://schemas.microsoft.com/office/drawing/2014/main" id="{00000000-0008-0000-0B00-00002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3" name="Shape 2168">
                    <a:extLst>
                      <a:ext uri="{FF2B5EF4-FFF2-40B4-BE49-F238E27FC236}">
                        <a16:creationId xmlns:a16="http://schemas.microsoft.com/office/drawing/2014/main" id="{00000000-0008-0000-0B00-00002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4" name="Shape 2169">
                    <a:extLst>
                      <a:ext uri="{FF2B5EF4-FFF2-40B4-BE49-F238E27FC236}">
                        <a16:creationId xmlns:a16="http://schemas.microsoft.com/office/drawing/2014/main" id="{00000000-0008-0000-0B00-00002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95" name="Shape 2">
          <a:extLst>
            <a:ext uri="{FF2B5EF4-FFF2-40B4-BE49-F238E27FC236}">
              <a16:creationId xmlns:a16="http://schemas.microsoft.com/office/drawing/2014/main" id="{00000000-0008-0000-0B00-000023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96" name="Shape 2170">
            <a:extLst>
              <a:ext uri="{FF2B5EF4-FFF2-40B4-BE49-F238E27FC236}">
                <a16:creationId xmlns:a16="http://schemas.microsoft.com/office/drawing/2014/main" id="{00000000-0008-0000-0B00-00002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7" name="Shape 6">
              <a:extLst>
                <a:ext uri="{FF2B5EF4-FFF2-40B4-BE49-F238E27FC236}">
                  <a16:creationId xmlns:a16="http://schemas.microsoft.com/office/drawing/2014/main" id="{00000000-0008-0000-0B00-00002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8" name="Shape 2171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99" name="Shape 2172">
                <a:extLst>
                  <a:ext uri="{FF2B5EF4-FFF2-40B4-BE49-F238E27FC236}">
                    <a16:creationId xmlns:a16="http://schemas.microsoft.com/office/drawing/2014/main" id="{00000000-0008-0000-0B00-00002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0" name="Shape 2173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01" name="Shape 2174">
                  <a:extLst>
                    <a:ext uri="{FF2B5EF4-FFF2-40B4-BE49-F238E27FC236}">
                      <a16:creationId xmlns:a16="http://schemas.microsoft.com/office/drawing/2014/main" id="{00000000-0008-0000-0B00-000029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2" name="Shape 2175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03" name="Shape 2176">
                    <a:extLst>
                      <a:ext uri="{FF2B5EF4-FFF2-40B4-BE49-F238E27FC236}">
                        <a16:creationId xmlns:a16="http://schemas.microsoft.com/office/drawing/2014/main" id="{00000000-0008-0000-0B00-00002B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04" name="Shape 2177">
                    <a:extLst>
                      <a:ext uri="{FF2B5EF4-FFF2-40B4-BE49-F238E27FC236}">
                        <a16:creationId xmlns:a16="http://schemas.microsoft.com/office/drawing/2014/main" id="{00000000-0008-0000-0B00-00002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5" name="Shape 2178">
                    <a:extLst>
                      <a:ext uri="{FF2B5EF4-FFF2-40B4-BE49-F238E27FC236}">
                        <a16:creationId xmlns:a16="http://schemas.microsoft.com/office/drawing/2014/main" id="{00000000-0008-0000-0B00-00002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6" name="Shape 2179">
                    <a:extLst>
                      <a:ext uri="{FF2B5EF4-FFF2-40B4-BE49-F238E27FC236}">
                        <a16:creationId xmlns:a16="http://schemas.microsoft.com/office/drawing/2014/main" id="{00000000-0008-0000-0B00-00002E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7" name="Shape 2180">
                    <a:extLst>
                      <a:ext uri="{FF2B5EF4-FFF2-40B4-BE49-F238E27FC236}">
                        <a16:creationId xmlns:a16="http://schemas.microsoft.com/office/drawing/2014/main" id="{00000000-0008-0000-0B00-00002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8" name="Shape 2181">
                    <a:extLst>
                      <a:ext uri="{FF2B5EF4-FFF2-40B4-BE49-F238E27FC236}">
                        <a16:creationId xmlns:a16="http://schemas.microsoft.com/office/drawing/2014/main" id="{00000000-0008-0000-0B00-00003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9" name="Shape 2182">
                    <a:extLst>
                      <a:ext uri="{FF2B5EF4-FFF2-40B4-BE49-F238E27FC236}">
                        <a16:creationId xmlns:a16="http://schemas.microsoft.com/office/drawing/2014/main" id="{00000000-0008-0000-0B00-00003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10" name="Shape 2">
          <a:extLst>
            <a:ext uri="{FF2B5EF4-FFF2-40B4-BE49-F238E27FC236}">
              <a16:creationId xmlns:a16="http://schemas.microsoft.com/office/drawing/2014/main" id="{00000000-0008-0000-0B00-000032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11" name="Shape 2183">
            <a:extLst>
              <a:ext uri="{FF2B5EF4-FFF2-40B4-BE49-F238E27FC236}">
                <a16:creationId xmlns:a16="http://schemas.microsoft.com/office/drawing/2014/main" id="{00000000-0008-0000-0B00-00003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2" name="Shape 6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3" name="Shape 2184">
              <a:extLst>
                <a:ext uri="{FF2B5EF4-FFF2-40B4-BE49-F238E27FC236}">
                  <a16:creationId xmlns:a16="http://schemas.microsoft.com/office/drawing/2014/main" id="{00000000-0008-0000-0B00-00003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14" name="Shape 2185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5" name="Shape 2186">
                <a:extLst>
                  <a:ext uri="{FF2B5EF4-FFF2-40B4-BE49-F238E27FC236}">
                    <a16:creationId xmlns:a16="http://schemas.microsoft.com/office/drawing/2014/main" id="{00000000-0008-0000-0B00-00003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16" name="Shape 2187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17" name="Shape 2188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18" name="Shape 2189">
                    <a:extLst>
                      <a:ext uri="{FF2B5EF4-FFF2-40B4-BE49-F238E27FC236}">
                        <a16:creationId xmlns:a16="http://schemas.microsoft.com/office/drawing/2014/main" id="{00000000-0008-0000-0B00-00003A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19" name="Shape 2190">
                    <a:extLst>
                      <a:ext uri="{FF2B5EF4-FFF2-40B4-BE49-F238E27FC236}">
                        <a16:creationId xmlns:a16="http://schemas.microsoft.com/office/drawing/2014/main" id="{00000000-0008-0000-0B00-00003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0" name="Shape 2191">
                    <a:extLst>
                      <a:ext uri="{FF2B5EF4-FFF2-40B4-BE49-F238E27FC236}">
                        <a16:creationId xmlns:a16="http://schemas.microsoft.com/office/drawing/2014/main" id="{00000000-0008-0000-0B00-00003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1" name="Shape 2192">
                    <a:extLst>
                      <a:ext uri="{FF2B5EF4-FFF2-40B4-BE49-F238E27FC236}">
                        <a16:creationId xmlns:a16="http://schemas.microsoft.com/office/drawing/2014/main" id="{00000000-0008-0000-0B00-00003D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2" name="Shape 2193">
                    <a:extLst>
                      <a:ext uri="{FF2B5EF4-FFF2-40B4-BE49-F238E27FC236}">
                        <a16:creationId xmlns:a16="http://schemas.microsoft.com/office/drawing/2014/main" id="{00000000-0008-0000-0B00-00003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3" name="Shape 2194">
                    <a:extLst>
                      <a:ext uri="{FF2B5EF4-FFF2-40B4-BE49-F238E27FC236}">
                        <a16:creationId xmlns:a16="http://schemas.microsoft.com/office/drawing/2014/main" id="{00000000-0008-0000-0B00-00003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4" name="Shape 2195">
                    <a:extLst>
                      <a:ext uri="{FF2B5EF4-FFF2-40B4-BE49-F238E27FC236}">
                        <a16:creationId xmlns:a16="http://schemas.microsoft.com/office/drawing/2014/main" id="{00000000-0008-0000-0B00-00004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25" name="Shape 2">
          <a:extLst>
            <a:ext uri="{FF2B5EF4-FFF2-40B4-BE49-F238E27FC236}">
              <a16:creationId xmlns:a16="http://schemas.microsoft.com/office/drawing/2014/main" id="{00000000-0008-0000-0B00-000041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26" name="Shape 2196">
            <a:extLst>
              <a:ext uri="{FF2B5EF4-FFF2-40B4-BE49-F238E27FC236}">
                <a16:creationId xmlns:a16="http://schemas.microsoft.com/office/drawing/2014/main" id="{00000000-0008-0000-0B00-00004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7" name="Shape 6">
              <a:extLst>
                <a:ext uri="{FF2B5EF4-FFF2-40B4-BE49-F238E27FC236}">
                  <a16:creationId xmlns:a16="http://schemas.microsoft.com/office/drawing/2014/main" id="{00000000-0008-0000-0B00-00004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8" name="Shape 2197">
              <a:extLst>
                <a:ext uri="{FF2B5EF4-FFF2-40B4-BE49-F238E27FC236}">
                  <a16:creationId xmlns:a16="http://schemas.microsoft.com/office/drawing/2014/main" id="{00000000-0008-0000-0B00-00004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29" name="Shape 2198">
                <a:extLst>
                  <a:ext uri="{FF2B5EF4-FFF2-40B4-BE49-F238E27FC236}">
                    <a16:creationId xmlns:a16="http://schemas.microsoft.com/office/drawing/2014/main" id="{00000000-0008-0000-0B00-00004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0" name="Shape 2199">
                <a:extLst>
                  <a:ext uri="{FF2B5EF4-FFF2-40B4-BE49-F238E27FC236}">
                    <a16:creationId xmlns:a16="http://schemas.microsoft.com/office/drawing/2014/main" id="{00000000-0008-0000-0B00-00004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31" name="Shape 2200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2" name="Shape 2201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33" name="Shape 2202">
                    <a:extLst>
                      <a:ext uri="{FF2B5EF4-FFF2-40B4-BE49-F238E27FC236}">
                        <a16:creationId xmlns:a16="http://schemas.microsoft.com/office/drawing/2014/main" id="{00000000-0008-0000-0B00-000049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34" name="Shape 2203">
                    <a:extLst>
                      <a:ext uri="{FF2B5EF4-FFF2-40B4-BE49-F238E27FC236}">
                        <a16:creationId xmlns:a16="http://schemas.microsoft.com/office/drawing/2014/main" id="{00000000-0008-0000-0B00-00004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5" name="Shape 2204">
                    <a:extLst>
                      <a:ext uri="{FF2B5EF4-FFF2-40B4-BE49-F238E27FC236}">
                        <a16:creationId xmlns:a16="http://schemas.microsoft.com/office/drawing/2014/main" id="{00000000-0008-0000-0B00-00004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6" name="Shape 2205">
                    <a:extLst>
                      <a:ext uri="{FF2B5EF4-FFF2-40B4-BE49-F238E27FC236}">
                        <a16:creationId xmlns:a16="http://schemas.microsoft.com/office/drawing/2014/main" id="{00000000-0008-0000-0B00-00004C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7" name="Shape 2206">
                    <a:extLst>
                      <a:ext uri="{FF2B5EF4-FFF2-40B4-BE49-F238E27FC236}">
                        <a16:creationId xmlns:a16="http://schemas.microsoft.com/office/drawing/2014/main" id="{00000000-0008-0000-0B00-00004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8" name="Shape 2207">
                    <a:extLst>
                      <a:ext uri="{FF2B5EF4-FFF2-40B4-BE49-F238E27FC236}">
                        <a16:creationId xmlns:a16="http://schemas.microsoft.com/office/drawing/2014/main" id="{00000000-0008-0000-0B00-00004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9" name="Shape 2208">
                    <a:extLst>
                      <a:ext uri="{FF2B5EF4-FFF2-40B4-BE49-F238E27FC236}">
                        <a16:creationId xmlns:a16="http://schemas.microsoft.com/office/drawing/2014/main" id="{00000000-0008-0000-0B00-00004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40" name="Shape 2">
          <a:extLst>
            <a:ext uri="{FF2B5EF4-FFF2-40B4-BE49-F238E27FC236}">
              <a16:creationId xmlns:a16="http://schemas.microsoft.com/office/drawing/2014/main" id="{00000000-0008-0000-0B00-000050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41" name="Shape 2209">
            <a:extLst>
              <a:ext uri="{FF2B5EF4-FFF2-40B4-BE49-F238E27FC236}">
                <a16:creationId xmlns:a16="http://schemas.microsoft.com/office/drawing/2014/main" id="{00000000-0008-0000-0B00-00005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42" name="Shape 6">
              <a:extLst>
                <a:ext uri="{FF2B5EF4-FFF2-40B4-BE49-F238E27FC236}">
                  <a16:creationId xmlns:a16="http://schemas.microsoft.com/office/drawing/2014/main" id="{00000000-0008-0000-0B00-00005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43" name="Shape 2210">
              <a:extLst>
                <a:ext uri="{FF2B5EF4-FFF2-40B4-BE49-F238E27FC236}">
                  <a16:creationId xmlns:a16="http://schemas.microsoft.com/office/drawing/2014/main" id="{00000000-0008-0000-0B00-00005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44" name="Shape 2211">
                <a:extLst>
                  <a:ext uri="{FF2B5EF4-FFF2-40B4-BE49-F238E27FC236}">
                    <a16:creationId xmlns:a16="http://schemas.microsoft.com/office/drawing/2014/main" id="{00000000-0008-0000-0B00-00005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5" name="Shape 2212">
                <a:extLst>
                  <a:ext uri="{FF2B5EF4-FFF2-40B4-BE49-F238E27FC236}">
                    <a16:creationId xmlns:a16="http://schemas.microsoft.com/office/drawing/2014/main" id="{00000000-0008-0000-0B00-00005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46" name="Shape 2213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47" name="Shape 2214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8" name="Shape 2215">
                    <a:extLst>
                      <a:ext uri="{FF2B5EF4-FFF2-40B4-BE49-F238E27FC236}">
                        <a16:creationId xmlns:a16="http://schemas.microsoft.com/office/drawing/2014/main" id="{00000000-0008-0000-0B00-000058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49" name="Shape 2216">
                    <a:extLst>
                      <a:ext uri="{FF2B5EF4-FFF2-40B4-BE49-F238E27FC236}">
                        <a16:creationId xmlns:a16="http://schemas.microsoft.com/office/drawing/2014/main" id="{00000000-0008-0000-0B00-00005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0" name="Shape 2217">
                    <a:extLst>
                      <a:ext uri="{FF2B5EF4-FFF2-40B4-BE49-F238E27FC236}">
                        <a16:creationId xmlns:a16="http://schemas.microsoft.com/office/drawing/2014/main" id="{00000000-0008-0000-0B00-00005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1" name="Shape 2218">
                    <a:extLst>
                      <a:ext uri="{FF2B5EF4-FFF2-40B4-BE49-F238E27FC236}">
                        <a16:creationId xmlns:a16="http://schemas.microsoft.com/office/drawing/2014/main" id="{00000000-0008-0000-0B00-00005B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2" name="Shape 2219">
                    <a:extLst>
                      <a:ext uri="{FF2B5EF4-FFF2-40B4-BE49-F238E27FC236}">
                        <a16:creationId xmlns:a16="http://schemas.microsoft.com/office/drawing/2014/main" id="{00000000-0008-0000-0B00-00005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3" name="Shape 2220">
                    <a:extLst>
                      <a:ext uri="{FF2B5EF4-FFF2-40B4-BE49-F238E27FC236}">
                        <a16:creationId xmlns:a16="http://schemas.microsoft.com/office/drawing/2014/main" id="{00000000-0008-0000-0B00-00005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4" name="Shape 2221">
                    <a:extLst>
                      <a:ext uri="{FF2B5EF4-FFF2-40B4-BE49-F238E27FC236}">
                        <a16:creationId xmlns:a16="http://schemas.microsoft.com/office/drawing/2014/main" id="{00000000-0008-0000-0B00-00005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55" name="Shape 2">
          <a:extLst>
            <a:ext uri="{FF2B5EF4-FFF2-40B4-BE49-F238E27FC236}">
              <a16:creationId xmlns:a16="http://schemas.microsoft.com/office/drawing/2014/main" id="{00000000-0008-0000-0B00-00005F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56" name="Shape 2222">
            <a:extLst>
              <a:ext uri="{FF2B5EF4-FFF2-40B4-BE49-F238E27FC236}">
                <a16:creationId xmlns:a16="http://schemas.microsoft.com/office/drawing/2014/main" id="{00000000-0008-0000-0B00-00006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7" name="Shape 6">
              <a:extLst>
                <a:ext uri="{FF2B5EF4-FFF2-40B4-BE49-F238E27FC236}">
                  <a16:creationId xmlns:a16="http://schemas.microsoft.com/office/drawing/2014/main" id="{00000000-0008-0000-0B00-00006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8" name="Shape 2223">
              <a:extLst>
                <a:ext uri="{FF2B5EF4-FFF2-40B4-BE49-F238E27FC236}">
                  <a16:creationId xmlns:a16="http://schemas.microsoft.com/office/drawing/2014/main" id="{00000000-0008-0000-0B00-00006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59" name="Shape 2224">
                <a:extLst>
                  <a:ext uri="{FF2B5EF4-FFF2-40B4-BE49-F238E27FC236}">
                    <a16:creationId xmlns:a16="http://schemas.microsoft.com/office/drawing/2014/main" id="{00000000-0008-0000-0B00-00006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0" name="Shape 2225">
                <a:extLst>
                  <a:ext uri="{FF2B5EF4-FFF2-40B4-BE49-F238E27FC236}">
                    <a16:creationId xmlns:a16="http://schemas.microsoft.com/office/drawing/2014/main" id="{00000000-0008-0000-0B00-00006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61" name="Shape 2226">
                  <a:extLst>
                    <a:ext uri="{FF2B5EF4-FFF2-40B4-BE49-F238E27FC236}">
                      <a16:creationId xmlns:a16="http://schemas.microsoft.com/office/drawing/2014/main" id="{00000000-0008-0000-0B00-000065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2" name="Shape 2227">
                  <a:extLst>
                    <a:ext uri="{FF2B5EF4-FFF2-40B4-BE49-F238E27FC236}">
                      <a16:creationId xmlns:a16="http://schemas.microsoft.com/office/drawing/2014/main" id="{00000000-0008-0000-0B00-000066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63" name="Shape 2228">
                    <a:extLst>
                      <a:ext uri="{FF2B5EF4-FFF2-40B4-BE49-F238E27FC236}">
                        <a16:creationId xmlns:a16="http://schemas.microsoft.com/office/drawing/2014/main" id="{00000000-0008-0000-0B00-000067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64" name="Shape 2229">
                    <a:extLst>
                      <a:ext uri="{FF2B5EF4-FFF2-40B4-BE49-F238E27FC236}">
                        <a16:creationId xmlns:a16="http://schemas.microsoft.com/office/drawing/2014/main" id="{00000000-0008-0000-0B00-00006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5" name="Shape 2230">
                    <a:extLst>
                      <a:ext uri="{FF2B5EF4-FFF2-40B4-BE49-F238E27FC236}">
                        <a16:creationId xmlns:a16="http://schemas.microsoft.com/office/drawing/2014/main" id="{00000000-0008-0000-0B00-00006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6" name="Shape 2231">
                    <a:extLst>
                      <a:ext uri="{FF2B5EF4-FFF2-40B4-BE49-F238E27FC236}">
                        <a16:creationId xmlns:a16="http://schemas.microsoft.com/office/drawing/2014/main" id="{00000000-0008-0000-0B00-00006A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7" name="Shape 2232">
                    <a:extLst>
                      <a:ext uri="{FF2B5EF4-FFF2-40B4-BE49-F238E27FC236}">
                        <a16:creationId xmlns:a16="http://schemas.microsoft.com/office/drawing/2014/main" id="{00000000-0008-0000-0B00-00006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8" name="Shape 2233">
                    <a:extLst>
                      <a:ext uri="{FF2B5EF4-FFF2-40B4-BE49-F238E27FC236}">
                        <a16:creationId xmlns:a16="http://schemas.microsoft.com/office/drawing/2014/main" id="{00000000-0008-0000-0B00-00006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9" name="Shape 2234">
                    <a:extLst>
                      <a:ext uri="{FF2B5EF4-FFF2-40B4-BE49-F238E27FC236}">
                        <a16:creationId xmlns:a16="http://schemas.microsoft.com/office/drawing/2014/main" id="{00000000-0008-0000-0B00-00006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70" name="Shape 2">
          <a:extLst>
            <a:ext uri="{FF2B5EF4-FFF2-40B4-BE49-F238E27FC236}">
              <a16:creationId xmlns:a16="http://schemas.microsoft.com/office/drawing/2014/main" id="{00000000-0008-0000-0B00-00006E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71" name="Shape 2235">
            <a:extLst>
              <a:ext uri="{FF2B5EF4-FFF2-40B4-BE49-F238E27FC236}">
                <a16:creationId xmlns:a16="http://schemas.microsoft.com/office/drawing/2014/main" id="{00000000-0008-0000-0B00-00006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2" name="Shape 6">
              <a:extLst>
                <a:ext uri="{FF2B5EF4-FFF2-40B4-BE49-F238E27FC236}">
                  <a16:creationId xmlns:a16="http://schemas.microsoft.com/office/drawing/2014/main" id="{00000000-0008-0000-0B00-00007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3" name="Shape 2236">
              <a:extLst>
                <a:ext uri="{FF2B5EF4-FFF2-40B4-BE49-F238E27FC236}">
                  <a16:creationId xmlns:a16="http://schemas.microsoft.com/office/drawing/2014/main" id="{00000000-0008-0000-0B00-00007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74" name="Shape 2237">
                <a:extLst>
                  <a:ext uri="{FF2B5EF4-FFF2-40B4-BE49-F238E27FC236}">
                    <a16:creationId xmlns:a16="http://schemas.microsoft.com/office/drawing/2014/main" id="{00000000-0008-0000-0B00-00007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5" name="Shape 2238">
                <a:extLst>
                  <a:ext uri="{FF2B5EF4-FFF2-40B4-BE49-F238E27FC236}">
                    <a16:creationId xmlns:a16="http://schemas.microsoft.com/office/drawing/2014/main" id="{00000000-0008-0000-0B00-00007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76" name="Shape 2239">
                  <a:extLst>
                    <a:ext uri="{FF2B5EF4-FFF2-40B4-BE49-F238E27FC236}">
                      <a16:creationId xmlns:a16="http://schemas.microsoft.com/office/drawing/2014/main" id="{00000000-0008-0000-0B00-000074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77" name="Shape 2240">
                  <a:extLst>
                    <a:ext uri="{FF2B5EF4-FFF2-40B4-BE49-F238E27FC236}">
                      <a16:creationId xmlns:a16="http://schemas.microsoft.com/office/drawing/2014/main" id="{00000000-0008-0000-0B00-000075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78" name="Shape 2241">
                    <a:extLst>
                      <a:ext uri="{FF2B5EF4-FFF2-40B4-BE49-F238E27FC236}">
                        <a16:creationId xmlns:a16="http://schemas.microsoft.com/office/drawing/2014/main" id="{00000000-0008-0000-0B00-000076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79" name="Shape 2242">
                    <a:extLst>
                      <a:ext uri="{FF2B5EF4-FFF2-40B4-BE49-F238E27FC236}">
                        <a16:creationId xmlns:a16="http://schemas.microsoft.com/office/drawing/2014/main" id="{00000000-0008-0000-0B00-00007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0" name="Shape 2243">
                    <a:extLst>
                      <a:ext uri="{FF2B5EF4-FFF2-40B4-BE49-F238E27FC236}">
                        <a16:creationId xmlns:a16="http://schemas.microsoft.com/office/drawing/2014/main" id="{00000000-0008-0000-0B00-00007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1" name="Shape 2244">
                    <a:extLst>
                      <a:ext uri="{FF2B5EF4-FFF2-40B4-BE49-F238E27FC236}">
                        <a16:creationId xmlns:a16="http://schemas.microsoft.com/office/drawing/2014/main" id="{00000000-0008-0000-0B00-000079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2" name="Shape 2245">
                    <a:extLst>
                      <a:ext uri="{FF2B5EF4-FFF2-40B4-BE49-F238E27FC236}">
                        <a16:creationId xmlns:a16="http://schemas.microsoft.com/office/drawing/2014/main" id="{00000000-0008-0000-0B00-00007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3" name="Shape 2246">
                    <a:extLst>
                      <a:ext uri="{FF2B5EF4-FFF2-40B4-BE49-F238E27FC236}">
                        <a16:creationId xmlns:a16="http://schemas.microsoft.com/office/drawing/2014/main" id="{00000000-0008-0000-0B00-00007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4" name="Shape 2247">
                    <a:extLst>
                      <a:ext uri="{FF2B5EF4-FFF2-40B4-BE49-F238E27FC236}">
                        <a16:creationId xmlns:a16="http://schemas.microsoft.com/office/drawing/2014/main" id="{00000000-0008-0000-0B00-00007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85" name="Shape 2">
          <a:extLst>
            <a:ext uri="{FF2B5EF4-FFF2-40B4-BE49-F238E27FC236}">
              <a16:creationId xmlns:a16="http://schemas.microsoft.com/office/drawing/2014/main" id="{00000000-0008-0000-0B00-00007D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86" name="Shape 2248">
            <a:extLst>
              <a:ext uri="{FF2B5EF4-FFF2-40B4-BE49-F238E27FC236}">
                <a16:creationId xmlns:a16="http://schemas.microsoft.com/office/drawing/2014/main" id="{00000000-0008-0000-0B00-00007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7" name="Shape 6">
              <a:extLst>
                <a:ext uri="{FF2B5EF4-FFF2-40B4-BE49-F238E27FC236}">
                  <a16:creationId xmlns:a16="http://schemas.microsoft.com/office/drawing/2014/main" id="{00000000-0008-0000-0B00-00007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88" name="Shape 2249">
              <a:extLst>
                <a:ext uri="{FF2B5EF4-FFF2-40B4-BE49-F238E27FC236}">
                  <a16:creationId xmlns:a16="http://schemas.microsoft.com/office/drawing/2014/main" id="{00000000-0008-0000-0B00-00008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89" name="Shape 2250">
                <a:extLst>
                  <a:ext uri="{FF2B5EF4-FFF2-40B4-BE49-F238E27FC236}">
                    <a16:creationId xmlns:a16="http://schemas.microsoft.com/office/drawing/2014/main" id="{00000000-0008-0000-0B00-00008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0" name="Shape 2251">
                <a:extLst>
                  <a:ext uri="{FF2B5EF4-FFF2-40B4-BE49-F238E27FC236}">
                    <a16:creationId xmlns:a16="http://schemas.microsoft.com/office/drawing/2014/main" id="{00000000-0008-0000-0B00-00008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91" name="Shape 2252">
                  <a:extLst>
                    <a:ext uri="{FF2B5EF4-FFF2-40B4-BE49-F238E27FC236}">
                      <a16:creationId xmlns:a16="http://schemas.microsoft.com/office/drawing/2014/main" id="{00000000-0008-0000-0B00-000083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2" name="Shape 2253">
                  <a:extLst>
                    <a:ext uri="{FF2B5EF4-FFF2-40B4-BE49-F238E27FC236}">
                      <a16:creationId xmlns:a16="http://schemas.microsoft.com/office/drawing/2014/main" id="{00000000-0008-0000-0B00-000084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93" name="Shape 2254">
                    <a:extLst>
                      <a:ext uri="{FF2B5EF4-FFF2-40B4-BE49-F238E27FC236}">
                        <a16:creationId xmlns:a16="http://schemas.microsoft.com/office/drawing/2014/main" id="{00000000-0008-0000-0B00-000085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94" name="Shape 2255">
                    <a:extLst>
                      <a:ext uri="{FF2B5EF4-FFF2-40B4-BE49-F238E27FC236}">
                        <a16:creationId xmlns:a16="http://schemas.microsoft.com/office/drawing/2014/main" id="{00000000-0008-0000-0B00-00008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5" name="Shape 2256">
                    <a:extLst>
                      <a:ext uri="{FF2B5EF4-FFF2-40B4-BE49-F238E27FC236}">
                        <a16:creationId xmlns:a16="http://schemas.microsoft.com/office/drawing/2014/main" id="{00000000-0008-0000-0B00-00008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6" name="Shape 2257">
                    <a:extLst>
                      <a:ext uri="{FF2B5EF4-FFF2-40B4-BE49-F238E27FC236}">
                        <a16:creationId xmlns:a16="http://schemas.microsoft.com/office/drawing/2014/main" id="{00000000-0008-0000-0B00-000088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7" name="Shape 2258">
                    <a:extLst>
                      <a:ext uri="{FF2B5EF4-FFF2-40B4-BE49-F238E27FC236}">
                        <a16:creationId xmlns:a16="http://schemas.microsoft.com/office/drawing/2014/main" id="{00000000-0008-0000-0B00-00008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8" name="Shape 2259">
                    <a:extLst>
                      <a:ext uri="{FF2B5EF4-FFF2-40B4-BE49-F238E27FC236}">
                        <a16:creationId xmlns:a16="http://schemas.microsoft.com/office/drawing/2014/main" id="{00000000-0008-0000-0B00-00008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9" name="Shape 2260">
                    <a:extLst>
                      <a:ext uri="{FF2B5EF4-FFF2-40B4-BE49-F238E27FC236}">
                        <a16:creationId xmlns:a16="http://schemas.microsoft.com/office/drawing/2014/main" id="{00000000-0008-0000-0B00-00008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01" name="Shape 2261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262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04" name="Shape 2263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264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06" name="Shape 2265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07" name="Shape 2266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08" name="Shape 2267">
                    <a:extLst>
                      <a:ext uri="{FF2B5EF4-FFF2-40B4-BE49-F238E27FC236}">
                        <a16:creationId xmlns:a16="http://schemas.microsoft.com/office/drawing/2014/main" id="{00000000-0008-0000-0B00-000094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09" name="Shape 2268">
                    <a:extLst>
                      <a:ext uri="{FF2B5EF4-FFF2-40B4-BE49-F238E27FC236}">
                        <a16:creationId xmlns:a16="http://schemas.microsoft.com/office/drawing/2014/main" id="{00000000-0008-0000-0B00-00009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0" name="Shape 2269">
                    <a:extLst>
                      <a:ext uri="{FF2B5EF4-FFF2-40B4-BE49-F238E27FC236}">
                        <a16:creationId xmlns:a16="http://schemas.microsoft.com/office/drawing/2014/main" id="{00000000-0008-0000-0B00-00009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1" name="Shape 2270">
                    <a:extLst>
                      <a:ext uri="{FF2B5EF4-FFF2-40B4-BE49-F238E27FC236}">
                        <a16:creationId xmlns:a16="http://schemas.microsoft.com/office/drawing/2014/main" id="{00000000-0008-0000-0B00-000097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2" name="Shape 2271">
                    <a:extLst>
                      <a:ext uri="{FF2B5EF4-FFF2-40B4-BE49-F238E27FC236}">
                        <a16:creationId xmlns:a16="http://schemas.microsoft.com/office/drawing/2014/main" id="{00000000-0008-0000-0B00-00009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3" name="Shape 2272">
                    <a:extLst>
                      <a:ext uri="{FF2B5EF4-FFF2-40B4-BE49-F238E27FC236}">
                        <a16:creationId xmlns:a16="http://schemas.microsoft.com/office/drawing/2014/main" id="{00000000-0008-0000-0B00-00009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4" name="Shape 2273">
                    <a:extLst>
                      <a:ext uri="{FF2B5EF4-FFF2-40B4-BE49-F238E27FC236}">
                        <a16:creationId xmlns:a16="http://schemas.microsoft.com/office/drawing/2014/main" id="{00000000-0008-0000-0B00-00009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15" name="Shape 2">
          <a:extLst>
            <a:ext uri="{FF2B5EF4-FFF2-40B4-BE49-F238E27FC236}">
              <a16:creationId xmlns:a16="http://schemas.microsoft.com/office/drawing/2014/main" id="{00000000-0008-0000-0B00-00009B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16" name="Shape 2274">
            <a:extLst>
              <a:ext uri="{FF2B5EF4-FFF2-40B4-BE49-F238E27FC236}">
                <a16:creationId xmlns:a16="http://schemas.microsoft.com/office/drawing/2014/main" id="{00000000-0008-0000-0B00-00009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7" name="Shape 6">
              <a:extLst>
                <a:ext uri="{FF2B5EF4-FFF2-40B4-BE49-F238E27FC236}">
                  <a16:creationId xmlns:a16="http://schemas.microsoft.com/office/drawing/2014/main" id="{00000000-0008-0000-0B00-00009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8" name="Shape 2275">
              <a:extLst>
                <a:ext uri="{FF2B5EF4-FFF2-40B4-BE49-F238E27FC236}">
                  <a16:creationId xmlns:a16="http://schemas.microsoft.com/office/drawing/2014/main" id="{00000000-0008-0000-0B00-00009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19" name="Shape 2276">
                <a:extLst>
                  <a:ext uri="{FF2B5EF4-FFF2-40B4-BE49-F238E27FC236}">
                    <a16:creationId xmlns:a16="http://schemas.microsoft.com/office/drawing/2014/main" id="{00000000-0008-0000-0B00-00009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0" name="Shape 2277">
                <a:extLst>
                  <a:ext uri="{FF2B5EF4-FFF2-40B4-BE49-F238E27FC236}">
                    <a16:creationId xmlns:a16="http://schemas.microsoft.com/office/drawing/2014/main" id="{00000000-0008-0000-0B00-0000A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21" name="Shape 2278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2" name="Shape 2279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23" name="Shape 2280">
                    <a:extLst>
                      <a:ext uri="{FF2B5EF4-FFF2-40B4-BE49-F238E27FC236}">
                        <a16:creationId xmlns:a16="http://schemas.microsoft.com/office/drawing/2014/main" id="{00000000-0008-0000-0B00-0000A3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24" name="Shape 2281">
                    <a:extLst>
                      <a:ext uri="{FF2B5EF4-FFF2-40B4-BE49-F238E27FC236}">
                        <a16:creationId xmlns:a16="http://schemas.microsoft.com/office/drawing/2014/main" id="{00000000-0008-0000-0B00-0000A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5" name="Shape 2282">
                    <a:extLst>
                      <a:ext uri="{FF2B5EF4-FFF2-40B4-BE49-F238E27FC236}">
                        <a16:creationId xmlns:a16="http://schemas.microsoft.com/office/drawing/2014/main" id="{00000000-0008-0000-0B00-0000A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6" name="Shape 2283">
                    <a:extLst>
                      <a:ext uri="{FF2B5EF4-FFF2-40B4-BE49-F238E27FC236}">
                        <a16:creationId xmlns:a16="http://schemas.microsoft.com/office/drawing/2014/main" id="{00000000-0008-0000-0B00-0000A6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7" name="Shape 2284">
                    <a:extLst>
                      <a:ext uri="{FF2B5EF4-FFF2-40B4-BE49-F238E27FC236}">
                        <a16:creationId xmlns:a16="http://schemas.microsoft.com/office/drawing/2014/main" id="{00000000-0008-0000-0B00-0000A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8" name="Shape 2285">
                    <a:extLst>
                      <a:ext uri="{FF2B5EF4-FFF2-40B4-BE49-F238E27FC236}">
                        <a16:creationId xmlns:a16="http://schemas.microsoft.com/office/drawing/2014/main" id="{00000000-0008-0000-0B00-0000A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9" name="Shape 2286">
                    <a:extLst>
                      <a:ext uri="{FF2B5EF4-FFF2-40B4-BE49-F238E27FC236}">
                        <a16:creationId xmlns:a16="http://schemas.microsoft.com/office/drawing/2014/main" id="{00000000-0008-0000-0B00-0000A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30" name="Shape 2">
          <a:extLst>
            <a:ext uri="{FF2B5EF4-FFF2-40B4-BE49-F238E27FC236}">
              <a16:creationId xmlns:a16="http://schemas.microsoft.com/office/drawing/2014/main" id="{00000000-0008-0000-0B00-0000AA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31" name="Shape 2287">
            <a:extLst>
              <a:ext uri="{FF2B5EF4-FFF2-40B4-BE49-F238E27FC236}">
                <a16:creationId xmlns:a16="http://schemas.microsoft.com/office/drawing/2014/main" id="{00000000-0008-0000-0B00-0000A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2" name="Shape 6">
              <a:extLst>
                <a:ext uri="{FF2B5EF4-FFF2-40B4-BE49-F238E27FC236}">
                  <a16:creationId xmlns:a16="http://schemas.microsoft.com/office/drawing/2014/main" id="{00000000-0008-0000-0B00-0000A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33" name="Shape 2288">
              <a:extLst>
                <a:ext uri="{FF2B5EF4-FFF2-40B4-BE49-F238E27FC236}">
                  <a16:creationId xmlns:a16="http://schemas.microsoft.com/office/drawing/2014/main" id="{00000000-0008-0000-0B00-0000A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34" name="Shape 2289">
                <a:extLst>
                  <a:ext uri="{FF2B5EF4-FFF2-40B4-BE49-F238E27FC236}">
                    <a16:creationId xmlns:a16="http://schemas.microsoft.com/office/drawing/2014/main" id="{00000000-0008-0000-0B00-0000A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5" name="Shape 2290">
                <a:extLst>
                  <a:ext uri="{FF2B5EF4-FFF2-40B4-BE49-F238E27FC236}">
                    <a16:creationId xmlns:a16="http://schemas.microsoft.com/office/drawing/2014/main" id="{00000000-0008-0000-0B00-0000A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36" name="Shape 2291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37" name="Shape 2292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38" name="Shape 2293">
                    <a:extLst>
                      <a:ext uri="{FF2B5EF4-FFF2-40B4-BE49-F238E27FC236}">
                        <a16:creationId xmlns:a16="http://schemas.microsoft.com/office/drawing/2014/main" id="{00000000-0008-0000-0B00-0000B2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39" name="Shape 2294">
                    <a:extLst>
                      <a:ext uri="{FF2B5EF4-FFF2-40B4-BE49-F238E27FC236}">
                        <a16:creationId xmlns:a16="http://schemas.microsoft.com/office/drawing/2014/main" id="{00000000-0008-0000-0B00-0000B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0" name="Shape 2295">
                    <a:extLst>
                      <a:ext uri="{FF2B5EF4-FFF2-40B4-BE49-F238E27FC236}">
                        <a16:creationId xmlns:a16="http://schemas.microsoft.com/office/drawing/2014/main" id="{00000000-0008-0000-0B00-0000B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1" name="Shape 2296">
                    <a:extLst>
                      <a:ext uri="{FF2B5EF4-FFF2-40B4-BE49-F238E27FC236}">
                        <a16:creationId xmlns:a16="http://schemas.microsoft.com/office/drawing/2014/main" id="{00000000-0008-0000-0B00-0000B5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2" name="Shape 2297">
                    <a:extLst>
                      <a:ext uri="{FF2B5EF4-FFF2-40B4-BE49-F238E27FC236}">
                        <a16:creationId xmlns:a16="http://schemas.microsoft.com/office/drawing/2014/main" id="{00000000-0008-0000-0B00-0000B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3" name="Shape 2298">
                    <a:extLst>
                      <a:ext uri="{FF2B5EF4-FFF2-40B4-BE49-F238E27FC236}">
                        <a16:creationId xmlns:a16="http://schemas.microsoft.com/office/drawing/2014/main" id="{00000000-0008-0000-0B00-0000B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4" name="Shape 2299">
                    <a:extLst>
                      <a:ext uri="{FF2B5EF4-FFF2-40B4-BE49-F238E27FC236}">
                        <a16:creationId xmlns:a16="http://schemas.microsoft.com/office/drawing/2014/main" id="{00000000-0008-0000-0B00-0000B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45" name="Shape 2">
          <a:extLst>
            <a:ext uri="{FF2B5EF4-FFF2-40B4-BE49-F238E27FC236}">
              <a16:creationId xmlns:a16="http://schemas.microsoft.com/office/drawing/2014/main" id="{00000000-0008-0000-0B00-0000B9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46" name="Shape 2300">
            <a:extLst>
              <a:ext uri="{FF2B5EF4-FFF2-40B4-BE49-F238E27FC236}">
                <a16:creationId xmlns:a16="http://schemas.microsoft.com/office/drawing/2014/main" id="{00000000-0008-0000-0B00-0000B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7" name="Shape 6">
              <a:extLst>
                <a:ext uri="{FF2B5EF4-FFF2-40B4-BE49-F238E27FC236}">
                  <a16:creationId xmlns:a16="http://schemas.microsoft.com/office/drawing/2014/main" id="{00000000-0008-0000-0B00-0000B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8" name="Shape 2301">
              <a:extLst>
                <a:ext uri="{FF2B5EF4-FFF2-40B4-BE49-F238E27FC236}">
                  <a16:creationId xmlns:a16="http://schemas.microsoft.com/office/drawing/2014/main" id="{00000000-0008-0000-0B00-0000B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49" name="Shape 2302">
                <a:extLst>
                  <a:ext uri="{FF2B5EF4-FFF2-40B4-BE49-F238E27FC236}">
                    <a16:creationId xmlns:a16="http://schemas.microsoft.com/office/drawing/2014/main" id="{00000000-0008-0000-0B00-0000B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0" name="Shape 2303">
                <a:extLst>
                  <a:ext uri="{FF2B5EF4-FFF2-40B4-BE49-F238E27FC236}">
                    <a16:creationId xmlns:a16="http://schemas.microsoft.com/office/drawing/2014/main" id="{00000000-0008-0000-0B00-0000B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51" name="Shape 2304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2" name="Shape 2305">
                  <a:extLst>
                    <a:ext uri="{FF2B5EF4-FFF2-40B4-BE49-F238E27FC236}">
                      <a16:creationId xmlns:a16="http://schemas.microsoft.com/office/drawing/2014/main" id="{00000000-0008-0000-0B00-0000C0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53" name="Shape 2306">
                    <a:extLst>
                      <a:ext uri="{FF2B5EF4-FFF2-40B4-BE49-F238E27FC236}">
                        <a16:creationId xmlns:a16="http://schemas.microsoft.com/office/drawing/2014/main" id="{00000000-0008-0000-0B00-0000C1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54" name="Shape 2307">
                    <a:extLst>
                      <a:ext uri="{FF2B5EF4-FFF2-40B4-BE49-F238E27FC236}">
                        <a16:creationId xmlns:a16="http://schemas.microsoft.com/office/drawing/2014/main" id="{00000000-0008-0000-0B00-0000C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5" name="Shape 2308">
                    <a:extLst>
                      <a:ext uri="{FF2B5EF4-FFF2-40B4-BE49-F238E27FC236}">
                        <a16:creationId xmlns:a16="http://schemas.microsoft.com/office/drawing/2014/main" id="{00000000-0008-0000-0B00-0000C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6" name="Shape 2309">
                    <a:extLst>
                      <a:ext uri="{FF2B5EF4-FFF2-40B4-BE49-F238E27FC236}">
                        <a16:creationId xmlns:a16="http://schemas.microsoft.com/office/drawing/2014/main" id="{00000000-0008-0000-0B00-0000C4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7" name="Shape 2310">
                    <a:extLst>
                      <a:ext uri="{FF2B5EF4-FFF2-40B4-BE49-F238E27FC236}">
                        <a16:creationId xmlns:a16="http://schemas.microsoft.com/office/drawing/2014/main" id="{00000000-0008-0000-0B00-0000C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8" name="Shape 2311">
                    <a:extLst>
                      <a:ext uri="{FF2B5EF4-FFF2-40B4-BE49-F238E27FC236}">
                        <a16:creationId xmlns:a16="http://schemas.microsoft.com/office/drawing/2014/main" id="{00000000-0008-0000-0B00-0000C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9" name="Shape 2312">
                    <a:extLst>
                      <a:ext uri="{FF2B5EF4-FFF2-40B4-BE49-F238E27FC236}">
                        <a16:creationId xmlns:a16="http://schemas.microsoft.com/office/drawing/2014/main" id="{00000000-0008-0000-0B00-0000C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60" name="Shape 2">
          <a:extLst>
            <a:ext uri="{FF2B5EF4-FFF2-40B4-BE49-F238E27FC236}">
              <a16:creationId xmlns:a16="http://schemas.microsoft.com/office/drawing/2014/main" id="{00000000-0008-0000-0B00-0000C8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61" name="Shape 2313">
            <a:extLst>
              <a:ext uri="{FF2B5EF4-FFF2-40B4-BE49-F238E27FC236}">
                <a16:creationId xmlns:a16="http://schemas.microsoft.com/office/drawing/2014/main" id="{00000000-0008-0000-0B00-0000C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2" name="Shape 6">
              <a:extLst>
                <a:ext uri="{FF2B5EF4-FFF2-40B4-BE49-F238E27FC236}">
                  <a16:creationId xmlns:a16="http://schemas.microsoft.com/office/drawing/2014/main" id="{00000000-0008-0000-0B00-0000C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3" name="Shape 2314">
              <a:extLst>
                <a:ext uri="{FF2B5EF4-FFF2-40B4-BE49-F238E27FC236}">
                  <a16:creationId xmlns:a16="http://schemas.microsoft.com/office/drawing/2014/main" id="{00000000-0008-0000-0B00-0000C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64" name="Shape 2315">
                <a:extLst>
                  <a:ext uri="{FF2B5EF4-FFF2-40B4-BE49-F238E27FC236}">
                    <a16:creationId xmlns:a16="http://schemas.microsoft.com/office/drawing/2014/main" id="{00000000-0008-0000-0B00-0000C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5" name="Shape 2316">
                <a:extLst>
                  <a:ext uri="{FF2B5EF4-FFF2-40B4-BE49-F238E27FC236}">
                    <a16:creationId xmlns:a16="http://schemas.microsoft.com/office/drawing/2014/main" id="{00000000-0008-0000-0B00-0000C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66" name="Shape 2317">
                  <a:extLst>
                    <a:ext uri="{FF2B5EF4-FFF2-40B4-BE49-F238E27FC236}">
                      <a16:creationId xmlns:a16="http://schemas.microsoft.com/office/drawing/2014/main" id="{00000000-0008-0000-0B00-0000CE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7" name="Shape 2318">
                  <a:extLst>
                    <a:ext uri="{FF2B5EF4-FFF2-40B4-BE49-F238E27FC236}">
                      <a16:creationId xmlns:a16="http://schemas.microsoft.com/office/drawing/2014/main" id="{00000000-0008-0000-0B00-0000CF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68" name="Shape 2319">
                    <a:extLst>
                      <a:ext uri="{FF2B5EF4-FFF2-40B4-BE49-F238E27FC236}">
                        <a16:creationId xmlns:a16="http://schemas.microsoft.com/office/drawing/2014/main" id="{00000000-0008-0000-0B00-0000D0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69" name="Shape 2320">
                    <a:extLst>
                      <a:ext uri="{FF2B5EF4-FFF2-40B4-BE49-F238E27FC236}">
                        <a16:creationId xmlns:a16="http://schemas.microsoft.com/office/drawing/2014/main" id="{00000000-0008-0000-0B00-0000D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0" name="Shape 2321">
                    <a:extLst>
                      <a:ext uri="{FF2B5EF4-FFF2-40B4-BE49-F238E27FC236}">
                        <a16:creationId xmlns:a16="http://schemas.microsoft.com/office/drawing/2014/main" id="{00000000-0008-0000-0B00-0000D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1" name="Shape 2322">
                    <a:extLst>
                      <a:ext uri="{FF2B5EF4-FFF2-40B4-BE49-F238E27FC236}">
                        <a16:creationId xmlns:a16="http://schemas.microsoft.com/office/drawing/2014/main" id="{00000000-0008-0000-0B00-0000D3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2" name="Shape 2323">
                    <a:extLst>
                      <a:ext uri="{FF2B5EF4-FFF2-40B4-BE49-F238E27FC236}">
                        <a16:creationId xmlns:a16="http://schemas.microsoft.com/office/drawing/2014/main" id="{00000000-0008-0000-0B00-0000D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3" name="Shape 2324">
                    <a:extLst>
                      <a:ext uri="{FF2B5EF4-FFF2-40B4-BE49-F238E27FC236}">
                        <a16:creationId xmlns:a16="http://schemas.microsoft.com/office/drawing/2014/main" id="{00000000-0008-0000-0B00-0000D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4" name="Shape 2325">
                    <a:extLst>
                      <a:ext uri="{FF2B5EF4-FFF2-40B4-BE49-F238E27FC236}">
                        <a16:creationId xmlns:a16="http://schemas.microsoft.com/office/drawing/2014/main" id="{00000000-0008-0000-0B00-0000D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75" name="Shape 2">
          <a:extLst>
            <a:ext uri="{FF2B5EF4-FFF2-40B4-BE49-F238E27FC236}">
              <a16:creationId xmlns:a16="http://schemas.microsoft.com/office/drawing/2014/main" id="{00000000-0008-0000-0B00-0000D7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76" name="Shape 2326">
            <a:extLst>
              <a:ext uri="{FF2B5EF4-FFF2-40B4-BE49-F238E27FC236}">
                <a16:creationId xmlns:a16="http://schemas.microsoft.com/office/drawing/2014/main" id="{00000000-0008-0000-0B00-0000D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77" name="Shape 6">
              <a:extLst>
                <a:ext uri="{FF2B5EF4-FFF2-40B4-BE49-F238E27FC236}">
                  <a16:creationId xmlns:a16="http://schemas.microsoft.com/office/drawing/2014/main" id="{00000000-0008-0000-0B00-0000D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78" name="Shape 2327">
              <a:extLst>
                <a:ext uri="{FF2B5EF4-FFF2-40B4-BE49-F238E27FC236}">
                  <a16:creationId xmlns:a16="http://schemas.microsoft.com/office/drawing/2014/main" id="{00000000-0008-0000-0B00-0000D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79" name="Shape 2328">
                <a:extLst>
                  <a:ext uri="{FF2B5EF4-FFF2-40B4-BE49-F238E27FC236}">
                    <a16:creationId xmlns:a16="http://schemas.microsoft.com/office/drawing/2014/main" id="{00000000-0008-0000-0B00-0000D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0" name="Shape 2329">
                <a:extLst>
                  <a:ext uri="{FF2B5EF4-FFF2-40B4-BE49-F238E27FC236}">
                    <a16:creationId xmlns:a16="http://schemas.microsoft.com/office/drawing/2014/main" id="{00000000-0008-0000-0B00-0000D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81" name="Shape 2330">
                  <a:extLst>
                    <a:ext uri="{FF2B5EF4-FFF2-40B4-BE49-F238E27FC236}">
                      <a16:creationId xmlns:a16="http://schemas.microsoft.com/office/drawing/2014/main" id="{00000000-0008-0000-0B00-0000DD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2" name="Shape 2331">
                  <a:extLst>
                    <a:ext uri="{FF2B5EF4-FFF2-40B4-BE49-F238E27FC236}">
                      <a16:creationId xmlns:a16="http://schemas.microsoft.com/office/drawing/2014/main" id="{00000000-0008-0000-0B00-0000DE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83" name="Shape 2332">
                    <a:extLst>
                      <a:ext uri="{FF2B5EF4-FFF2-40B4-BE49-F238E27FC236}">
                        <a16:creationId xmlns:a16="http://schemas.microsoft.com/office/drawing/2014/main" id="{00000000-0008-0000-0B00-0000DF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84" name="Shape 2333">
                    <a:extLst>
                      <a:ext uri="{FF2B5EF4-FFF2-40B4-BE49-F238E27FC236}">
                        <a16:creationId xmlns:a16="http://schemas.microsoft.com/office/drawing/2014/main" id="{00000000-0008-0000-0B00-0000E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5" name="Shape 2334">
                    <a:extLst>
                      <a:ext uri="{FF2B5EF4-FFF2-40B4-BE49-F238E27FC236}">
                        <a16:creationId xmlns:a16="http://schemas.microsoft.com/office/drawing/2014/main" id="{00000000-0008-0000-0B00-0000E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6" name="Shape 2335">
                    <a:extLst>
                      <a:ext uri="{FF2B5EF4-FFF2-40B4-BE49-F238E27FC236}">
                        <a16:creationId xmlns:a16="http://schemas.microsoft.com/office/drawing/2014/main" id="{00000000-0008-0000-0B00-0000E2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7" name="Shape 2336">
                    <a:extLst>
                      <a:ext uri="{FF2B5EF4-FFF2-40B4-BE49-F238E27FC236}">
                        <a16:creationId xmlns:a16="http://schemas.microsoft.com/office/drawing/2014/main" id="{00000000-0008-0000-0B00-0000E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8" name="Shape 2337">
                    <a:extLst>
                      <a:ext uri="{FF2B5EF4-FFF2-40B4-BE49-F238E27FC236}">
                        <a16:creationId xmlns:a16="http://schemas.microsoft.com/office/drawing/2014/main" id="{00000000-0008-0000-0B00-0000E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9" name="Shape 2338">
                    <a:extLst>
                      <a:ext uri="{FF2B5EF4-FFF2-40B4-BE49-F238E27FC236}">
                        <a16:creationId xmlns:a16="http://schemas.microsoft.com/office/drawing/2014/main" id="{00000000-0008-0000-0B00-0000E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90" name="Shape 2">
          <a:extLst>
            <a:ext uri="{FF2B5EF4-FFF2-40B4-BE49-F238E27FC236}">
              <a16:creationId xmlns:a16="http://schemas.microsoft.com/office/drawing/2014/main" id="{00000000-0008-0000-0B00-0000E6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91" name="Shape 2339">
            <a:extLst>
              <a:ext uri="{FF2B5EF4-FFF2-40B4-BE49-F238E27FC236}">
                <a16:creationId xmlns:a16="http://schemas.microsoft.com/office/drawing/2014/main" id="{00000000-0008-0000-0B00-0000E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2" name="Shape 6">
              <a:extLst>
                <a:ext uri="{FF2B5EF4-FFF2-40B4-BE49-F238E27FC236}">
                  <a16:creationId xmlns:a16="http://schemas.microsoft.com/office/drawing/2014/main" id="{00000000-0008-0000-0B00-0000E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3" name="Shape 2340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94" name="Shape 2341">
                <a:extLst>
                  <a:ext uri="{FF2B5EF4-FFF2-40B4-BE49-F238E27FC236}">
                    <a16:creationId xmlns:a16="http://schemas.microsoft.com/office/drawing/2014/main" id="{00000000-0008-0000-0B00-0000E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5" name="Shape 2342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96" name="Shape 2343">
                  <a:extLst>
                    <a:ext uri="{FF2B5EF4-FFF2-40B4-BE49-F238E27FC236}">
                      <a16:creationId xmlns:a16="http://schemas.microsoft.com/office/drawing/2014/main" id="{00000000-0008-0000-0B00-0000EC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97" name="Shape 2344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8" name="Shape 2345">
                    <a:extLst>
                      <a:ext uri="{FF2B5EF4-FFF2-40B4-BE49-F238E27FC236}">
                        <a16:creationId xmlns:a16="http://schemas.microsoft.com/office/drawing/2014/main" id="{00000000-0008-0000-0B00-0000EE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99" name="Shape 2346">
                    <a:extLst>
                      <a:ext uri="{FF2B5EF4-FFF2-40B4-BE49-F238E27FC236}">
                        <a16:creationId xmlns:a16="http://schemas.microsoft.com/office/drawing/2014/main" id="{00000000-0008-0000-0B00-0000E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0" name="Shape 2347">
                    <a:extLst>
                      <a:ext uri="{FF2B5EF4-FFF2-40B4-BE49-F238E27FC236}">
                        <a16:creationId xmlns:a16="http://schemas.microsoft.com/office/drawing/2014/main" id="{00000000-0008-0000-0B00-0000F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1" name="Shape 2348">
                    <a:extLst>
                      <a:ext uri="{FF2B5EF4-FFF2-40B4-BE49-F238E27FC236}">
                        <a16:creationId xmlns:a16="http://schemas.microsoft.com/office/drawing/2014/main" id="{00000000-0008-0000-0B00-0000F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2" name="Shape 2349">
                    <a:extLst>
                      <a:ext uri="{FF2B5EF4-FFF2-40B4-BE49-F238E27FC236}">
                        <a16:creationId xmlns:a16="http://schemas.microsoft.com/office/drawing/2014/main" id="{00000000-0008-0000-0B00-0000F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3" name="Shape 2350">
                    <a:extLst>
                      <a:ext uri="{FF2B5EF4-FFF2-40B4-BE49-F238E27FC236}">
                        <a16:creationId xmlns:a16="http://schemas.microsoft.com/office/drawing/2014/main" id="{00000000-0008-0000-0B00-0000F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4" name="Shape 2351">
                    <a:extLst>
                      <a:ext uri="{FF2B5EF4-FFF2-40B4-BE49-F238E27FC236}">
                        <a16:creationId xmlns:a16="http://schemas.microsoft.com/office/drawing/2014/main" id="{00000000-0008-0000-0B00-0000F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805" name="Shape 2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806" name="Shape 2352">
            <a:extLst>
              <a:ext uri="{FF2B5EF4-FFF2-40B4-BE49-F238E27FC236}">
                <a16:creationId xmlns:a16="http://schemas.microsoft.com/office/drawing/2014/main" id="{00000000-0008-0000-0B00-0000F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07" name="Shape 6">
              <a:extLst>
                <a:ext uri="{FF2B5EF4-FFF2-40B4-BE49-F238E27FC236}">
                  <a16:creationId xmlns:a16="http://schemas.microsoft.com/office/drawing/2014/main" id="{00000000-0008-0000-0B00-0000F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8" name="Shape 2353">
              <a:extLst>
                <a:ext uri="{FF2B5EF4-FFF2-40B4-BE49-F238E27FC236}">
                  <a16:creationId xmlns:a16="http://schemas.microsoft.com/office/drawing/2014/main" id="{00000000-0008-0000-0B00-0000F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09" name="Shape 2354">
                <a:extLst>
                  <a:ext uri="{FF2B5EF4-FFF2-40B4-BE49-F238E27FC236}">
                    <a16:creationId xmlns:a16="http://schemas.microsoft.com/office/drawing/2014/main" id="{00000000-0008-0000-0B00-0000F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0" name="Shape 2355">
                <a:extLst>
                  <a:ext uri="{FF2B5EF4-FFF2-40B4-BE49-F238E27FC236}">
                    <a16:creationId xmlns:a16="http://schemas.microsoft.com/office/drawing/2014/main" id="{00000000-0008-0000-0B00-0000F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11" name="Shape 2356">
                  <a:extLst>
                    <a:ext uri="{FF2B5EF4-FFF2-40B4-BE49-F238E27FC236}">
                      <a16:creationId xmlns:a16="http://schemas.microsoft.com/office/drawing/2014/main" id="{00000000-0008-0000-0B00-0000F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2" name="Shape 2357">
                  <a:extLst>
                    <a:ext uri="{FF2B5EF4-FFF2-40B4-BE49-F238E27FC236}">
                      <a16:creationId xmlns:a16="http://schemas.microsoft.com/office/drawing/2014/main" id="{00000000-0008-0000-0B00-0000F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13" name="Shape 2358">
                    <a:extLst>
                      <a:ext uri="{FF2B5EF4-FFF2-40B4-BE49-F238E27FC236}">
                        <a16:creationId xmlns:a16="http://schemas.microsoft.com/office/drawing/2014/main" id="{00000000-0008-0000-0B00-0000F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14" name="Shape 2359">
                    <a:extLst>
                      <a:ext uri="{FF2B5EF4-FFF2-40B4-BE49-F238E27FC236}">
                        <a16:creationId xmlns:a16="http://schemas.microsoft.com/office/drawing/2014/main" id="{00000000-0008-0000-0B00-0000F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5" name="Shape 2360">
                    <a:extLst>
                      <a:ext uri="{FF2B5EF4-FFF2-40B4-BE49-F238E27FC236}">
                        <a16:creationId xmlns:a16="http://schemas.microsoft.com/office/drawing/2014/main" id="{00000000-0008-0000-0B00-0000F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6" name="Shape 2361">
                    <a:extLst>
                      <a:ext uri="{FF2B5EF4-FFF2-40B4-BE49-F238E27FC236}">
                        <a16:creationId xmlns:a16="http://schemas.microsoft.com/office/drawing/2014/main" id="{00000000-0008-0000-0B00-000000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7" name="Shape 2362">
                    <a:extLst>
                      <a:ext uri="{FF2B5EF4-FFF2-40B4-BE49-F238E27FC236}">
                        <a16:creationId xmlns:a16="http://schemas.microsoft.com/office/drawing/2014/main" id="{00000000-0008-0000-0B00-00000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8" name="Shape 2363">
                    <a:extLst>
                      <a:ext uri="{FF2B5EF4-FFF2-40B4-BE49-F238E27FC236}">
                        <a16:creationId xmlns:a16="http://schemas.microsoft.com/office/drawing/2014/main" id="{00000000-0008-0000-0B00-00000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9" name="Shape 2364">
                    <a:extLst>
                      <a:ext uri="{FF2B5EF4-FFF2-40B4-BE49-F238E27FC236}">
                        <a16:creationId xmlns:a16="http://schemas.microsoft.com/office/drawing/2014/main" id="{00000000-0008-0000-0B00-00000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19050</xdr:rowOff>
    </xdr:from>
    <xdr:ext cx="447675" cy="361950"/>
    <xdr:sp macro="" textlink="">
      <xdr:nvSpPr>
        <xdr:cNvPr id="2820" name="Shape 2365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19050</xdr:rowOff>
    </xdr:from>
    <xdr:ext cx="447675" cy="361950"/>
    <xdr:sp macro="" textlink="">
      <xdr:nvSpPr>
        <xdr:cNvPr id="2821" name="Shape 2365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19050</xdr:rowOff>
    </xdr:from>
    <xdr:ext cx="447675" cy="361950"/>
    <xdr:sp macro="" textlink="">
      <xdr:nvSpPr>
        <xdr:cNvPr id="2822" name="Shape 2365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19050</xdr:rowOff>
    </xdr:from>
    <xdr:ext cx="447675" cy="361950"/>
    <xdr:sp macro="" textlink="">
      <xdr:nvSpPr>
        <xdr:cNvPr id="2823" name="Shape 2365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19050</xdr:rowOff>
    </xdr:from>
    <xdr:ext cx="447675" cy="361950"/>
    <xdr:sp macro="" textlink="">
      <xdr:nvSpPr>
        <xdr:cNvPr id="2824" name="Shape 2365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19050</xdr:rowOff>
    </xdr:from>
    <xdr:ext cx="447675" cy="361950"/>
    <xdr:sp macro="" textlink="">
      <xdr:nvSpPr>
        <xdr:cNvPr id="2825" name="Shape 2365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19050</xdr:rowOff>
    </xdr:from>
    <xdr:ext cx="447675" cy="361950"/>
    <xdr:sp macro="" textlink="">
      <xdr:nvSpPr>
        <xdr:cNvPr id="2826" name="Shape 2365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19050</xdr:rowOff>
    </xdr:from>
    <xdr:ext cx="447675" cy="361950"/>
    <xdr:sp macro="" textlink="">
      <xdr:nvSpPr>
        <xdr:cNvPr id="2827" name="Shape 2365">
          <a:extLst>
            <a:ext uri="{FF2B5EF4-FFF2-40B4-BE49-F238E27FC236}">
              <a16:creationId xmlns:a16="http://schemas.microsoft.com/office/drawing/2014/main" id="{00000000-0008-0000-0B00-00000B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19050</xdr:rowOff>
    </xdr:from>
    <xdr:ext cx="447675" cy="361950"/>
    <xdr:sp macro="" textlink="">
      <xdr:nvSpPr>
        <xdr:cNvPr id="2828" name="Shape 2366">
          <a:extLst>
            <a:ext uri="{FF2B5EF4-FFF2-40B4-BE49-F238E27FC236}">
              <a16:creationId xmlns:a16="http://schemas.microsoft.com/office/drawing/2014/main" id="{00000000-0008-0000-0B00-00000C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19050</xdr:rowOff>
    </xdr:from>
    <xdr:ext cx="447675" cy="361950"/>
    <xdr:sp macro="" textlink="">
      <xdr:nvSpPr>
        <xdr:cNvPr id="2829" name="Shape 2366">
          <a:extLst>
            <a:ext uri="{FF2B5EF4-FFF2-40B4-BE49-F238E27FC236}">
              <a16:creationId xmlns:a16="http://schemas.microsoft.com/office/drawing/2014/main" id="{00000000-0008-0000-0B00-00000D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19050</xdr:rowOff>
    </xdr:from>
    <xdr:ext cx="447675" cy="361950"/>
    <xdr:sp macro="" textlink="">
      <xdr:nvSpPr>
        <xdr:cNvPr id="2830" name="Shape 2366">
          <a:extLst>
            <a:ext uri="{FF2B5EF4-FFF2-40B4-BE49-F238E27FC236}">
              <a16:creationId xmlns:a16="http://schemas.microsoft.com/office/drawing/2014/main" id="{00000000-0008-0000-0B00-00000E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19050</xdr:rowOff>
    </xdr:from>
    <xdr:ext cx="438150" cy="361950"/>
    <xdr:sp macro="" textlink="">
      <xdr:nvSpPr>
        <xdr:cNvPr id="2831" name="Shape 1006">
          <a:extLst>
            <a:ext uri="{FF2B5EF4-FFF2-40B4-BE49-F238E27FC236}">
              <a16:creationId xmlns:a16="http://schemas.microsoft.com/office/drawing/2014/main" id="{00000000-0008-0000-0B00-00000F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19050</xdr:rowOff>
    </xdr:from>
    <xdr:ext cx="438150" cy="361950"/>
    <xdr:sp macro="" textlink="">
      <xdr:nvSpPr>
        <xdr:cNvPr id="2832" name="Shape 1006">
          <a:extLst>
            <a:ext uri="{FF2B5EF4-FFF2-40B4-BE49-F238E27FC236}">
              <a16:creationId xmlns:a16="http://schemas.microsoft.com/office/drawing/2014/main" id="{00000000-0008-0000-0B00-000010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19050</xdr:rowOff>
    </xdr:from>
    <xdr:ext cx="438150" cy="361950"/>
    <xdr:sp macro="" textlink="">
      <xdr:nvSpPr>
        <xdr:cNvPr id="2833" name="Shape 1005">
          <a:extLst>
            <a:ext uri="{FF2B5EF4-FFF2-40B4-BE49-F238E27FC236}">
              <a16:creationId xmlns:a16="http://schemas.microsoft.com/office/drawing/2014/main" id="{00000000-0008-0000-0B00-000011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19050</xdr:rowOff>
    </xdr:from>
    <xdr:ext cx="438150" cy="361950"/>
    <xdr:sp macro="" textlink="">
      <xdr:nvSpPr>
        <xdr:cNvPr id="2834" name="Shape 1006">
          <a:extLst>
            <a:ext uri="{FF2B5EF4-FFF2-40B4-BE49-F238E27FC236}">
              <a16:creationId xmlns:a16="http://schemas.microsoft.com/office/drawing/2014/main" id="{00000000-0008-0000-0B00-000012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19050</xdr:rowOff>
    </xdr:from>
    <xdr:ext cx="438150" cy="361950"/>
    <xdr:sp macro="" textlink="">
      <xdr:nvSpPr>
        <xdr:cNvPr id="2835" name="Shape 1006">
          <a:extLst>
            <a:ext uri="{FF2B5EF4-FFF2-40B4-BE49-F238E27FC236}">
              <a16:creationId xmlns:a16="http://schemas.microsoft.com/office/drawing/2014/main" id="{00000000-0008-0000-0B00-000013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36" name="Shape 2">
          <a:extLst>
            <a:ext uri="{FF2B5EF4-FFF2-40B4-BE49-F238E27FC236}">
              <a16:creationId xmlns:a16="http://schemas.microsoft.com/office/drawing/2014/main" id="{00000000-0008-0000-0B00-000014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37" name="Shape 2367">
            <a:extLst>
              <a:ext uri="{FF2B5EF4-FFF2-40B4-BE49-F238E27FC236}">
                <a16:creationId xmlns:a16="http://schemas.microsoft.com/office/drawing/2014/main" id="{00000000-0008-0000-0B00-00001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38" name="Shape 6">
              <a:extLst>
                <a:ext uri="{FF2B5EF4-FFF2-40B4-BE49-F238E27FC236}">
                  <a16:creationId xmlns:a16="http://schemas.microsoft.com/office/drawing/2014/main" id="{00000000-0008-0000-0B00-00001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39" name="Shape 2368">
              <a:extLst>
                <a:ext uri="{FF2B5EF4-FFF2-40B4-BE49-F238E27FC236}">
                  <a16:creationId xmlns:a16="http://schemas.microsoft.com/office/drawing/2014/main" id="{00000000-0008-0000-0B00-00001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40" name="Shape 2369">
                <a:extLst>
                  <a:ext uri="{FF2B5EF4-FFF2-40B4-BE49-F238E27FC236}">
                    <a16:creationId xmlns:a16="http://schemas.microsoft.com/office/drawing/2014/main" id="{00000000-0008-0000-0B00-00001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1" name="Shape 2370">
                <a:extLst>
                  <a:ext uri="{FF2B5EF4-FFF2-40B4-BE49-F238E27FC236}">
                    <a16:creationId xmlns:a16="http://schemas.microsoft.com/office/drawing/2014/main" id="{00000000-0008-0000-0B00-00001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42" name="Shape 2371">
                  <a:extLst>
                    <a:ext uri="{FF2B5EF4-FFF2-40B4-BE49-F238E27FC236}">
                      <a16:creationId xmlns:a16="http://schemas.microsoft.com/office/drawing/2014/main" id="{00000000-0008-0000-0B00-00001A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3" name="Shape 2372">
                  <a:extLst>
                    <a:ext uri="{FF2B5EF4-FFF2-40B4-BE49-F238E27FC236}">
                      <a16:creationId xmlns:a16="http://schemas.microsoft.com/office/drawing/2014/main" id="{00000000-0008-0000-0B00-00001B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44" name="Shape 2373">
                    <a:extLst>
                      <a:ext uri="{FF2B5EF4-FFF2-40B4-BE49-F238E27FC236}">
                        <a16:creationId xmlns:a16="http://schemas.microsoft.com/office/drawing/2014/main" id="{00000000-0008-0000-0B00-00001C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45" name="Shape 2374">
                    <a:extLst>
                      <a:ext uri="{FF2B5EF4-FFF2-40B4-BE49-F238E27FC236}">
                        <a16:creationId xmlns:a16="http://schemas.microsoft.com/office/drawing/2014/main" id="{00000000-0008-0000-0B00-00001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6" name="Shape 2375">
                    <a:extLst>
                      <a:ext uri="{FF2B5EF4-FFF2-40B4-BE49-F238E27FC236}">
                        <a16:creationId xmlns:a16="http://schemas.microsoft.com/office/drawing/2014/main" id="{00000000-0008-0000-0B00-00001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7" name="Shape 2376">
                    <a:extLst>
                      <a:ext uri="{FF2B5EF4-FFF2-40B4-BE49-F238E27FC236}">
                        <a16:creationId xmlns:a16="http://schemas.microsoft.com/office/drawing/2014/main" id="{00000000-0008-0000-0B00-00001F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8" name="Shape 2377">
                    <a:extLst>
                      <a:ext uri="{FF2B5EF4-FFF2-40B4-BE49-F238E27FC236}">
                        <a16:creationId xmlns:a16="http://schemas.microsoft.com/office/drawing/2014/main" id="{00000000-0008-0000-0B00-00002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9" name="Shape 2378">
                    <a:extLst>
                      <a:ext uri="{FF2B5EF4-FFF2-40B4-BE49-F238E27FC236}">
                        <a16:creationId xmlns:a16="http://schemas.microsoft.com/office/drawing/2014/main" id="{00000000-0008-0000-0B00-00002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0" name="Shape 2379">
                    <a:extLst>
                      <a:ext uri="{FF2B5EF4-FFF2-40B4-BE49-F238E27FC236}">
                        <a16:creationId xmlns:a16="http://schemas.microsoft.com/office/drawing/2014/main" id="{00000000-0008-0000-0B00-00002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51" name="Shape 2">
          <a:extLst>
            <a:ext uri="{FF2B5EF4-FFF2-40B4-BE49-F238E27FC236}">
              <a16:creationId xmlns:a16="http://schemas.microsoft.com/office/drawing/2014/main" id="{00000000-0008-0000-0B00-000023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52" name="Shape 2380">
            <a:extLst>
              <a:ext uri="{FF2B5EF4-FFF2-40B4-BE49-F238E27FC236}">
                <a16:creationId xmlns:a16="http://schemas.microsoft.com/office/drawing/2014/main" id="{00000000-0008-0000-0B00-00002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3" name="Shape 6">
              <a:extLst>
                <a:ext uri="{FF2B5EF4-FFF2-40B4-BE49-F238E27FC236}">
                  <a16:creationId xmlns:a16="http://schemas.microsoft.com/office/drawing/2014/main" id="{00000000-0008-0000-0B00-00002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4" name="Shape 2381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55" name="Shape 2382">
                <a:extLst>
                  <a:ext uri="{FF2B5EF4-FFF2-40B4-BE49-F238E27FC236}">
                    <a16:creationId xmlns:a16="http://schemas.microsoft.com/office/drawing/2014/main" id="{00000000-0008-0000-0B00-00002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6" name="Shape 2383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57" name="Shape 2384">
                  <a:extLst>
                    <a:ext uri="{FF2B5EF4-FFF2-40B4-BE49-F238E27FC236}">
                      <a16:creationId xmlns:a16="http://schemas.microsoft.com/office/drawing/2014/main" id="{00000000-0008-0000-0B00-000029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58" name="Shape 2385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59" name="Shape 2386">
                    <a:extLst>
                      <a:ext uri="{FF2B5EF4-FFF2-40B4-BE49-F238E27FC236}">
                        <a16:creationId xmlns:a16="http://schemas.microsoft.com/office/drawing/2014/main" id="{00000000-0008-0000-0B00-00002B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60" name="Shape 2387">
                    <a:extLst>
                      <a:ext uri="{FF2B5EF4-FFF2-40B4-BE49-F238E27FC236}">
                        <a16:creationId xmlns:a16="http://schemas.microsoft.com/office/drawing/2014/main" id="{00000000-0008-0000-0B00-00002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1" name="Shape 2388">
                    <a:extLst>
                      <a:ext uri="{FF2B5EF4-FFF2-40B4-BE49-F238E27FC236}">
                        <a16:creationId xmlns:a16="http://schemas.microsoft.com/office/drawing/2014/main" id="{00000000-0008-0000-0B00-00002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2" name="Shape 2389">
                    <a:extLst>
                      <a:ext uri="{FF2B5EF4-FFF2-40B4-BE49-F238E27FC236}">
                        <a16:creationId xmlns:a16="http://schemas.microsoft.com/office/drawing/2014/main" id="{00000000-0008-0000-0B00-00002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3" name="Shape 2390">
                    <a:extLst>
                      <a:ext uri="{FF2B5EF4-FFF2-40B4-BE49-F238E27FC236}">
                        <a16:creationId xmlns:a16="http://schemas.microsoft.com/office/drawing/2014/main" id="{00000000-0008-0000-0B00-00002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4" name="Shape 2391">
                    <a:extLst>
                      <a:ext uri="{FF2B5EF4-FFF2-40B4-BE49-F238E27FC236}">
                        <a16:creationId xmlns:a16="http://schemas.microsoft.com/office/drawing/2014/main" id="{00000000-0008-0000-0B00-00003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5" name="Shape 2392">
                    <a:extLst>
                      <a:ext uri="{FF2B5EF4-FFF2-40B4-BE49-F238E27FC236}">
                        <a16:creationId xmlns:a16="http://schemas.microsoft.com/office/drawing/2014/main" id="{00000000-0008-0000-0B00-000031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866" name="Shape 2">
          <a:extLst>
            <a:ext uri="{FF2B5EF4-FFF2-40B4-BE49-F238E27FC236}">
              <a16:creationId xmlns:a16="http://schemas.microsoft.com/office/drawing/2014/main" id="{00000000-0008-0000-0B00-0000320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867" name="Shape 2393">
            <a:extLst>
              <a:ext uri="{FF2B5EF4-FFF2-40B4-BE49-F238E27FC236}">
                <a16:creationId xmlns:a16="http://schemas.microsoft.com/office/drawing/2014/main" id="{00000000-0008-0000-0B00-00003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68" name="Shape 6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9" name="Shape 2394">
              <a:extLst>
                <a:ext uri="{FF2B5EF4-FFF2-40B4-BE49-F238E27FC236}">
                  <a16:creationId xmlns:a16="http://schemas.microsoft.com/office/drawing/2014/main" id="{00000000-0008-0000-0B00-00003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70" name="Shape 2395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1" name="Shape 2396">
                <a:extLst>
                  <a:ext uri="{FF2B5EF4-FFF2-40B4-BE49-F238E27FC236}">
                    <a16:creationId xmlns:a16="http://schemas.microsoft.com/office/drawing/2014/main" id="{00000000-0008-0000-0B00-00003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72" name="Shape 2397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3" name="Shape 2398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74" name="Shape 2399">
                    <a:extLst>
                      <a:ext uri="{FF2B5EF4-FFF2-40B4-BE49-F238E27FC236}">
                        <a16:creationId xmlns:a16="http://schemas.microsoft.com/office/drawing/2014/main" id="{00000000-0008-0000-0B00-00003A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75" name="Shape 2400">
                    <a:extLst>
                      <a:ext uri="{FF2B5EF4-FFF2-40B4-BE49-F238E27FC236}">
                        <a16:creationId xmlns:a16="http://schemas.microsoft.com/office/drawing/2014/main" id="{00000000-0008-0000-0B00-00003B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6" name="Shape 2401">
                    <a:extLst>
                      <a:ext uri="{FF2B5EF4-FFF2-40B4-BE49-F238E27FC236}">
                        <a16:creationId xmlns:a16="http://schemas.microsoft.com/office/drawing/2014/main" id="{00000000-0008-0000-0B00-00003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7" name="Shape 2402">
                    <a:extLst>
                      <a:ext uri="{FF2B5EF4-FFF2-40B4-BE49-F238E27FC236}">
                        <a16:creationId xmlns:a16="http://schemas.microsoft.com/office/drawing/2014/main" id="{00000000-0008-0000-0B00-00003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8" name="Shape 2403">
                    <a:extLst>
                      <a:ext uri="{FF2B5EF4-FFF2-40B4-BE49-F238E27FC236}">
                        <a16:creationId xmlns:a16="http://schemas.microsoft.com/office/drawing/2014/main" id="{00000000-0008-0000-0B00-00003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9" name="Shape 2404">
                    <a:extLst>
                      <a:ext uri="{FF2B5EF4-FFF2-40B4-BE49-F238E27FC236}">
                        <a16:creationId xmlns:a16="http://schemas.microsoft.com/office/drawing/2014/main" id="{00000000-0008-0000-0B00-00003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80" name="Shape 2405">
                    <a:extLst>
                      <a:ext uri="{FF2B5EF4-FFF2-40B4-BE49-F238E27FC236}">
                        <a16:creationId xmlns:a16="http://schemas.microsoft.com/office/drawing/2014/main" id="{00000000-0008-0000-0B00-00004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881" name="Shape 2">
          <a:extLst>
            <a:ext uri="{FF2B5EF4-FFF2-40B4-BE49-F238E27FC236}">
              <a16:creationId xmlns:a16="http://schemas.microsoft.com/office/drawing/2014/main" id="{00000000-0008-0000-0B00-0000410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882" name="Shape 2406">
            <a:extLst>
              <a:ext uri="{FF2B5EF4-FFF2-40B4-BE49-F238E27FC236}">
                <a16:creationId xmlns:a16="http://schemas.microsoft.com/office/drawing/2014/main" id="{00000000-0008-0000-0B00-00004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83" name="Shape 6">
              <a:extLst>
                <a:ext uri="{FF2B5EF4-FFF2-40B4-BE49-F238E27FC236}">
                  <a16:creationId xmlns:a16="http://schemas.microsoft.com/office/drawing/2014/main" id="{00000000-0008-0000-0B00-00004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4" name="Shape 2407">
              <a:extLst>
                <a:ext uri="{FF2B5EF4-FFF2-40B4-BE49-F238E27FC236}">
                  <a16:creationId xmlns:a16="http://schemas.microsoft.com/office/drawing/2014/main" id="{00000000-0008-0000-0B00-00004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885" name="Shape 2408">
                <a:extLst>
                  <a:ext uri="{FF2B5EF4-FFF2-40B4-BE49-F238E27FC236}">
                    <a16:creationId xmlns:a16="http://schemas.microsoft.com/office/drawing/2014/main" id="{00000000-0008-0000-0B00-00004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6" name="Shape 2409">
                <a:extLst>
                  <a:ext uri="{FF2B5EF4-FFF2-40B4-BE49-F238E27FC236}">
                    <a16:creationId xmlns:a16="http://schemas.microsoft.com/office/drawing/2014/main" id="{00000000-0008-0000-0B00-00004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887" name="Shape 2410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88" name="Shape 2411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889" name="Shape 2412">
                    <a:extLst>
                      <a:ext uri="{FF2B5EF4-FFF2-40B4-BE49-F238E27FC236}">
                        <a16:creationId xmlns:a16="http://schemas.microsoft.com/office/drawing/2014/main" id="{00000000-0008-0000-0B00-000049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90" name="Shape 2413">
                    <a:extLst>
                      <a:ext uri="{FF2B5EF4-FFF2-40B4-BE49-F238E27FC236}">
                        <a16:creationId xmlns:a16="http://schemas.microsoft.com/office/drawing/2014/main" id="{00000000-0008-0000-0B00-00004A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1" name="Shape 2414">
                    <a:extLst>
                      <a:ext uri="{FF2B5EF4-FFF2-40B4-BE49-F238E27FC236}">
                        <a16:creationId xmlns:a16="http://schemas.microsoft.com/office/drawing/2014/main" id="{00000000-0008-0000-0B00-00004B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2" name="Shape 2415">
                    <a:extLst>
                      <a:ext uri="{FF2B5EF4-FFF2-40B4-BE49-F238E27FC236}">
                        <a16:creationId xmlns:a16="http://schemas.microsoft.com/office/drawing/2014/main" id="{00000000-0008-0000-0B00-00004C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3" name="Shape 2416">
                    <a:extLst>
                      <a:ext uri="{FF2B5EF4-FFF2-40B4-BE49-F238E27FC236}">
                        <a16:creationId xmlns:a16="http://schemas.microsoft.com/office/drawing/2014/main" id="{00000000-0008-0000-0B00-00004D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4" name="Shape 2417">
                    <a:extLst>
                      <a:ext uri="{FF2B5EF4-FFF2-40B4-BE49-F238E27FC236}">
                        <a16:creationId xmlns:a16="http://schemas.microsoft.com/office/drawing/2014/main" id="{00000000-0008-0000-0B00-00004E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5" name="Shape 2418">
                    <a:extLst>
                      <a:ext uri="{FF2B5EF4-FFF2-40B4-BE49-F238E27FC236}">
                        <a16:creationId xmlns:a16="http://schemas.microsoft.com/office/drawing/2014/main" id="{00000000-0008-0000-0B00-00004F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96" name="Shape 2">
          <a:extLst>
            <a:ext uri="{FF2B5EF4-FFF2-40B4-BE49-F238E27FC236}">
              <a16:creationId xmlns:a16="http://schemas.microsoft.com/office/drawing/2014/main" id="{00000000-0008-0000-0B00-000050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97" name="Shape 2419">
            <a:extLst>
              <a:ext uri="{FF2B5EF4-FFF2-40B4-BE49-F238E27FC236}">
                <a16:creationId xmlns:a16="http://schemas.microsoft.com/office/drawing/2014/main" id="{00000000-0008-0000-0B00-00005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8" name="Shape 6">
              <a:extLst>
                <a:ext uri="{FF2B5EF4-FFF2-40B4-BE49-F238E27FC236}">
                  <a16:creationId xmlns:a16="http://schemas.microsoft.com/office/drawing/2014/main" id="{00000000-0008-0000-0B00-00005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9" name="Shape 2420">
              <a:extLst>
                <a:ext uri="{FF2B5EF4-FFF2-40B4-BE49-F238E27FC236}">
                  <a16:creationId xmlns:a16="http://schemas.microsoft.com/office/drawing/2014/main" id="{00000000-0008-0000-0B00-00005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0" name="Shape 2421">
                <a:extLst>
                  <a:ext uri="{FF2B5EF4-FFF2-40B4-BE49-F238E27FC236}">
                    <a16:creationId xmlns:a16="http://schemas.microsoft.com/office/drawing/2014/main" id="{00000000-0008-0000-0B00-00005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1" name="Shape 2422">
                <a:extLst>
                  <a:ext uri="{FF2B5EF4-FFF2-40B4-BE49-F238E27FC236}">
                    <a16:creationId xmlns:a16="http://schemas.microsoft.com/office/drawing/2014/main" id="{00000000-0008-0000-0B00-00005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02" name="Shape 2423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3" name="Shape 2424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04" name="Shape 2425">
                    <a:extLst>
                      <a:ext uri="{FF2B5EF4-FFF2-40B4-BE49-F238E27FC236}">
                        <a16:creationId xmlns:a16="http://schemas.microsoft.com/office/drawing/2014/main" id="{00000000-0008-0000-0B00-000058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05" name="Shape 2426">
                    <a:extLst>
                      <a:ext uri="{FF2B5EF4-FFF2-40B4-BE49-F238E27FC236}">
                        <a16:creationId xmlns:a16="http://schemas.microsoft.com/office/drawing/2014/main" id="{00000000-0008-0000-0B00-00005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6" name="Shape 2427">
                    <a:extLst>
                      <a:ext uri="{FF2B5EF4-FFF2-40B4-BE49-F238E27FC236}">
                        <a16:creationId xmlns:a16="http://schemas.microsoft.com/office/drawing/2014/main" id="{00000000-0008-0000-0B00-00005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7" name="Shape 2428">
                    <a:extLst>
                      <a:ext uri="{FF2B5EF4-FFF2-40B4-BE49-F238E27FC236}">
                        <a16:creationId xmlns:a16="http://schemas.microsoft.com/office/drawing/2014/main" id="{00000000-0008-0000-0B00-00005B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8" name="Shape 2429">
                    <a:extLst>
                      <a:ext uri="{FF2B5EF4-FFF2-40B4-BE49-F238E27FC236}">
                        <a16:creationId xmlns:a16="http://schemas.microsoft.com/office/drawing/2014/main" id="{00000000-0008-0000-0B00-00005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9" name="Shape 2430">
                    <a:extLst>
                      <a:ext uri="{FF2B5EF4-FFF2-40B4-BE49-F238E27FC236}">
                        <a16:creationId xmlns:a16="http://schemas.microsoft.com/office/drawing/2014/main" id="{00000000-0008-0000-0B00-00005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10" name="Shape 2431">
                    <a:extLst>
                      <a:ext uri="{FF2B5EF4-FFF2-40B4-BE49-F238E27FC236}">
                        <a16:creationId xmlns:a16="http://schemas.microsoft.com/office/drawing/2014/main" id="{00000000-0008-0000-0B00-00005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11" name="Shape 2">
          <a:extLst>
            <a:ext uri="{FF2B5EF4-FFF2-40B4-BE49-F238E27FC236}">
              <a16:creationId xmlns:a16="http://schemas.microsoft.com/office/drawing/2014/main" id="{00000000-0008-0000-0B00-00005F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12" name="Shape 2432">
            <a:extLst>
              <a:ext uri="{FF2B5EF4-FFF2-40B4-BE49-F238E27FC236}">
                <a16:creationId xmlns:a16="http://schemas.microsoft.com/office/drawing/2014/main" id="{00000000-0008-0000-0B00-00006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3" name="Shape 6">
              <a:extLst>
                <a:ext uri="{FF2B5EF4-FFF2-40B4-BE49-F238E27FC236}">
                  <a16:creationId xmlns:a16="http://schemas.microsoft.com/office/drawing/2014/main" id="{00000000-0008-0000-0B00-00006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14" name="Shape 2433">
              <a:extLst>
                <a:ext uri="{FF2B5EF4-FFF2-40B4-BE49-F238E27FC236}">
                  <a16:creationId xmlns:a16="http://schemas.microsoft.com/office/drawing/2014/main" id="{00000000-0008-0000-0B00-00006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15" name="Shape 2434">
                <a:extLst>
                  <a:ext uri="{FF2B5EF4-FFF2-40B4-BE49-F238E27FC236}">
                    <a16:creationId xmlns:a16="http://schemas.microsoft.com/office/drawing/2014/main" id="{00000000-0008-0000-0B00-00006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6" name="Shape 2435">
                <a:extLst>
                  <a:ext uri="{FF2B5EF4-FFF2-40B4-BE49-F238E27FC236}">
                    <a16:creationId xmlns:a16="http://schemas.microsoft.com/office/drawing/2014/main" id="{00000000-0008-0000-0B00-00006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17" name="Shape 2436">
                  <a:extLst>
                    <a:ext uri="{FF2B5EF4-FFF2-40B4-BE49-F238E27FC236}">
                      <a16:creationId xmlns:a16="http://schemas.microsoft.com/office/drawing/2014/main" id="{00000000-0008-0000-0B00-000065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18" name="Shape 2437">
                  <a:extLst>
                    <a:ext uri="{FF2B5EF4-FFF2-40B4-BE49-F238E27FC236}">
                      <a16:creationId xmlns:a16="http://schemas.microsoft.com/office/drawing/2014/main" id="{00000000-0008-0000-0B00-000066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19" name="Shape 2438">
                    <a:extLst>
                      <a:ext uri="{FF2B5EF4-FFF2-40B4-BE49-F238E27FC236}">
                        <a16:creationId xmlns:a16="http://schemas.microsoft.com/office/drawing/2014/main" id="{00000000-0008-0000-0B00-000067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20" name="Shape 2439">
                    <a:extLst>
                      <a:ext uri="{FF2B5EF4-FFF2-40B4-BE49-F238E27FC236}">
                        <a16:creationId xmlns:a16="http://schemas.microsoft.com/office/drawing/2014/main" id="{00000000-0008-0000-0B00-00006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1" name="Shape 2440">
                    <a:extLst>
                      <a:ext uri="{FF2B5EF4-FFF2-40B4-BE49-F238E27FC236}">
                        <a16:creationId xmlns:a16="http://schemas.microsoft.com/office/drawing/2014/main" id="{00000000-0008-0000-0B00-00006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2" name="Shape 2441">
                    <a:extLst>
                      <a:ext uri="{FF2B5EF4-FFF2-40B4-BE49-F238E27FC236}">
                        <a16:creationId xmlns:a16="http://schemas.microsoft.com/office/drawing/2014/main" id="{00000000-0008-0000-0B00-00006A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3" name="Shape 2442">
                    <a:extLst>
                      <a:ext uri="{FF2B5EF4-FFF2-40B4-BE49-F238E27FC236}">
                        <a16:creationId xmlns:a16="http://schemas.microsoft.com/office/drawing/2014/main" id="{00000000-0008-0000-0B00-00006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4" name="Shape 2443">
                    <a:extLst>
                      <a:ext uri="{FF2B5EF4-FFF2-40B4-BE49-F238E27FC236}">
                        <a16:creationId xmlns:a16="http://schemas.microsoft.com/office/drawing/2014/main" id="{00000000-0008-0000-0B00-00006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5" name="Shape 2444">
                    <a:extLst>
                      <a:ext uri="{FF2B5EF4-FFF2-40B4-BE49-F238E27FC236}">
                        <a16:creationId xmlns:a16="http://schemas.microsoft.com/office/drawing/2014/main" id="{00000000-0008-0000-0B00-00006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26" name="Shape 2">
          <a:extLst>
            <a:ext uri="{FF2B5EF4-FFF2-40B4-BE49-F238E27FC236}">
              <a16:creationId xmlns:a16="http://schemas.microsoft.com/office/drawing/2014/main" id="{00000000-0008-0000-0B00-00006E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27" name="Shape 2445">
            <a:extLst>
              <a:ext uri="{FF2B5EF4-FFF2-40B4-BE49-F238E27FC236}">
                <a16:creationId xmlns:a16="http://schemas.microsoft.com/office/drawing/2014/main" id="{00000000-0008-0000-0B00-00006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28" name="Shape 6">
              <a:extLst>
                <a:ext uri="{FF2B5EF4-FFF2-40B4-BE49-F238E27FC236}">
                  <a16:creationId xmlns:a16="http://schemas.microsoft.com/office/drawing/2014/main" id="{00000000-0008-0000-0B00-00007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9" name="Shape 2446">
              <a:extLst>
                <a:ext uri="{FF2B5EF4-FFF2-40B4-BE49-F238E27FC236}">
                  <a16:creationId xmlns:a16="http://schemas.microsoft.com/office/drawing/2014/main" id="{00000000-0008-0000-0B00-00007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30" name="Shape 2447">
                <a:extLst>
                  <a:ext uri="{FF2B5EF4-FFF2-40B4-BE49-F238E27FC236}">
                    <a16:creationId xmlns:a16="http://schemas.microsoft.com/office/drawing/2014/main" id="{00000000-0008-0000-0B00-00007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1" name="Shape 2448">
                <a:extLst>
                  <a:ext uri="{FF2B5EF4-FFF2-40B4-BE49-F238E27FC236}">
                    <a16:creationId xmlns:a16="http://schemas.microsoft.com/office/drawing/2014/main" id="{00000000-0008-0000-0B00-00007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32" name="Shape 2449">
                  <a:extLst>
                    <a:ext uri="{FF2B5EF4-FFF2-40B4-BE49-F238E27FC236}">
                      <a16:creationId xmlns:a16="http://schemas.microsoft.com/office/drawing/2014/main" id="{00000000-0008-0000-0B00-000074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3" name="Shape 2450">
                  <a:extLst>
                    <a:ext uri="{FF2B5EF4-FFF2-40B4-BE49-F238E27FC236}">
                      <a16:creationId xmlns:a16="http://schemas.microsoft.com/office/drawing/2014/main" id="{00000000-0008-0000-0B00-000075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34" name="Shape 2451">
                    <a:extLst>
                      <a:ext uri="{FF2B5EF4-FFF2-40B4-BE49-F238E27FC236}">
                        <a16:creationId xmlns:a16="http://schemas.microsoft.com/office/drawing/2014/main" id="{00000000-0008-0000-0B00-000076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35" name="Shape 2452">
                    <a:extLst>
                      <a:ext uri="{FF2B5EF4-FFF2-40B4-BE49-F238E27FC236}">
                        <a16:creationId xmlns:a16="http://schemas.microsoft.com/office/drawing/2014/main" id="{00000000-0008-0000-0B00-00007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6" name="Shape 2453">
                    <a:extLst>
                      <a:ext uri="{FF2B5EF4-FFF2-40B4-BE49-F238E27FC236}">
                        <a16:creationId xmlns:a16="http://schemas.microsoft.com/office/drawing/2014/main" id="{00000000-0008-0000-0B00-00007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7" name="Shape 2454">
                    <a:extLst>
                      <a:ext uri="{FF2B5EF4-FFF2-40B4-BE49-F238E27FC236}">
                        <a16:creationId xmlns:a16="http://schemas.microsoft.com/office/drawing/2014/main" id="{00000000-0008-0000-0B00-000079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8" name="Shape 2455">
                    <a:extLst>
                      <a:ext uri="{FF2B5EF4-FFF2-40B4-BE49-F238E27FC236}">
                        <a16:creationId xmlns:a16="http://schemas.microsoft.com/office/drawing/2014/main" id="{00000000-0008-0000-0B00-00007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9" name="Shape 2456">
                    <a:extLst>
                      <a:ext uri="{FF2B5EF4-FFF2-40B4-BE49-F238E27FC236}">
                        <a16:creationId xmlns:a16="http://schemas.microsoft.com/office/drawing/2014/main" id="{00000000-0008-0000-0B00-00007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40" name="Shape 2457">
                    <a:extLst>
                      <a:ext uri="{FF2B5EF4-FFF2-40B4-BE49-F238E27FC236}">
                        <a16:creationId xmlns:a16="http://schemas.microsoft.com/office/drawing/2014/main" id="{00000000-0008-0000-0B00-00007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41" name="Shape 2">
          <a:extLst>
            <a:ext uri="{FF2B5EF4-FFF2-40B4-BE49-F238E27FC236}">
              <a16:creationId xmlns:a16="http://schemas.microsoft.com/office/drawing/2014/main" id="{00000000-0008-0000-0B00-00007D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42" name="Shape 2458">
            <a:extLst>
              <a:ext uri="{FF2B5EF4-FFF2-40B4-BE49-F238E27FC236}">
                <a16:creationId xmlns:a16="http://schemas.microsoft.com/office/drawing/2014/main" id="{00000000-0008-0000-0B00-00007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3" name="Shape 6">
              <a:extLst>
                <a:ext uri="{FF2B5EF4-FFF2-40B4-BE49-F238E27FC236}">
                  <a16:creationId xmlns:a16="http://schemas.microsoft.com/office/drawing/2014/main" id="{00000000-0008-0000-0B00-00007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4" name="Shape 2459">
              <a:extLst>
                <a:ext uri="{FF2B5EF4-FFF2-40B4-BE49-F238E27FC236}">
                  <a16:creationId xmlns:a16="http://schemas.microsoft.com/office/drawing/2014/main" id="{00000000-0008-0000-0B00-00008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45" name="Shape 2460">
                <a:extLst>
                  <a:ext uri="{FF2B5EF4-FFF2-40B4-BE49-F238E27FC236}">
                    <a16:creationId xmlns:a16="http://schemas.microsoft.com/office/drawing/2014/main" id="{00000000-0008-0000-0B00-00008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6" name="Shape 2461">
                <a:extLst>
                  <a:ext uri="{FF2B5EF4-FFF2-40B4-BE49-F238E27FC236}">
                    <a16:creationId xmlns:a16="http://schemas.microsoft.com/office/drawing/2014/main" id="{00000000-0008-0000-0B00-00008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47" name="Shape 2462">
                  <a:extLst>
                    <a:ext uri="{FF2B5EF4-FFF2-40B4-BE49-F238E27FC236}">
                      <a16:creationId xmlns:a16="http://schemas.microsoft.com/office/drawing/2014/main" id="{00000000-0008-0000-0B00-000083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8" name="Shape 2463">
                  <a:extLst>
                    <a:ext uri="{FF2B5EF4-FFF2-40B4-BE49-F238E27FC236}">
                      <a16:creationId xmlns:a16="http://schemas.microsoft.com/office/drawing/2014/main" id="{00000000-0008-0000-0B00-000084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9" name="Shape 2464">
                    <a:extLst>
                      <a:ext uri="{FF2B5EF4-FFF2-40B4-BE49-F238E27FC236}">
                        <a16:creationId xmlns:a16="http://schemas.microsoft.com/office/drawing/2014/main" id="{00000000-0008-0000-0B00-000085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0" name="Shape 2465">
                    <a:extLst>
                      <a:ext uri="{FF2B5EF4-FFF2-40B4-BE49-F238E27FC236}">
                        <a16:creationId xmlns:a16="http://schemas.microsoft.com/office/drawing/2014/main" id="{00000000-0008-0000-0B00-00008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1" name="Shape 2466">
                    <a:extLst>
                      <a:ext uri="{FF2B5EF4-FFF2-40B4-BE49-F238E27FC236}">
                        <a16:creationId xmlns:a16="http://schemas.microsoft.com/office/drawing/2014/main" id="{00000000-0008-0000-0B00-00008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2" name="Shape 2467">
                    <a:extLst>
                      <a:ext uri="{FF2B5EF4-FFF2-40B4-BE49-F238E27FC236}">
                        <a16:creationId xmlns:a16="http://schemas.microsoft.com/office/drawing/2014/main" id="{00000000-0008-0000-0B00-000088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3" name="Shape 2468">
                    <a:extLst>
                      <a:ext uri="{FF2B5EF4-FFF2-40B4-BE49-F238E27FC236}">
                        <a16:creationId xmlns:a16="http://schemas.microsoft.com/office/drawing/2014/main" id="{00000000-0008-0000-0B00-00008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4" name="Shape 2469">
                    <a:extLst>
                      <a:ext uri="{FF2B5EF4-FFF2-40B4-BE49-F238E27FC236}">
                        <a16:creationId xmlns:a16="http://schemas.microsoft.com/office/drawing/2014/main" id="{00000000-0008-0000-0B00-00008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5" name="Shape 2470">
                    <a:extLst>
                      <a:ext uri="{FF2B5EF4-FFF2-40B4-BE49-F238E27FC236}">
                        <a16:creationId xmlns:a16="http://schemas.microsoft.com/office/drawing/2014/main" id="{00000000-0008-0000-0B00-00008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57" name="Shape 2471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472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60" name="Shape 2473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474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62" name="Shape 2475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63" name="Shape 2476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64" name="Shape 2477">
                    <a:extLst>
                      <a:ext uri="{FF2B5EF4-FFF2-40B4-BE49-F238E27FC236}">
                        <a16:creationId xmlns:a16="http://schemas.microsoft.com/office/drawing/2014/main" id="{00000000-0008-0000-0B00-000094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65" name="Shape 2478">
                    <a:extLst>
                      <a:ext uri="{FF2B5EF4-FFF2-40B4-BE49-F238E27FC236}">
                        <a16:creationId xmlns:a16="http://schemas.microsoft.com/office/drawing/2014/main" id="{00000000-0008-0000-0B00-00009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6" name="Shape 2479">
                    <a:extLst>
                      <a:ext uri="{FF2B5EF4-FFF2-40B4-BE49-F238E27FC236}">
                        <a16:creationId xmlns:a16="http://schemas.microsoft.com/office/drawing/2014/main" id="{00000000-0008-0000-0B00-00009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7" name="Shape 2480">
                    <a:extLst>
                      <a:ext uri="{FF2B5EF4-FFF2-40B4-BE49-F238E27FC236}">
                        <a16:creationId xmlns:a16="http://schemas.microsoft.com/office/drawing/2014/main" id="{00000000-0008-0000-0B00-000097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8" name="Shape 2481">
                    <a:extLst>
                      <a:ext uri="{FF2B5EF4-FFF2-40B4-BE49-F238E27FC236}">
                        <a16:creationId xmlns:a16="http://schemas.microsoft.com/office/drawing/2014/main" id="{00000000-0008-0000-0B00-00009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9" name="Shape 2482">
                    <a:extLst>
                      <a:ext uri="{FF2B5EF4-FFF2-40B4-BE49-F238E27FC236}">
                        <a16:creationId xmlns:a16="http://schemas.microsoft.com/office/drawing/2014/main" id="{00000000-0008-0000-0B00-00009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0" name="Shape 2483">
                    <a:extLst>
                      <a:ext uri="{FF2B5EF4-FFF2-40B4-BE49-F238E27FC236}">
                        <a16:creationId xmlns:a16="http://schemas.microsoft.com/office/drawing/2014/main" id="{00000000-0008-0000-0B00-00009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71" name="Shape 2">
          <a:extLst>
            <a:ext uri="{FF2B5EF4-FFF2-40B4-BE49-F238E27FC236}">
              <a16:creationId xmlns:a16="http://schemas.microsoft.com/office/drawing/2014/main" id="{00000000-0008-0000-0B00-00009B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72" name="Shape 2484">
            <a:extLst>
              <a:ext uri="{FF2B5EF4-FFF2-40B4-BE49-F238E27FC236}">
                <a16:creationId xmlns:a16="http://schemas.microsoft.com/office/drawing/2014/main" id="{00000000-0008-0000-0B00-00009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3" name="Shape 6">
              <a:extLst>
                <a:ext uri="{FF2B5EF4-FFF2-40B4-BE49-F238E27FC236}">
                  <a16:creationId xmlns:a16="http://schemas.microsoft.com/office/drawing/2014/main" id="{00000000-0008-0000-0B00-00009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4" name="Shape 2485">
              <a:extLst>
                <a:ext uri="{FF2B5EF4-FFF2-40B4-BE49-F238E27FC236}">
                  <a16:creationId xmlns:a16="http://schemas.microsoft.com/office/drawing/2014/main" id="{00000000-0008-0000-0B00-00009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75" name="Shape 2486">
                <a:extLst>
                  <a:ext uri="{FF2B5EF4-FFF2-40B4-BE49-F238E27FC236}">
                    <a16:creationId xmlns:a16="http://schemas.microsoft.com/office/drawing/2014/main" id="{00000000-0008-0000-0B00-00009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6" name="Shape 2487">
                <a:extLst>
                  <a:ext uri="{FF2B5EF4-FFF2-40B4-BE49-F238E27FC236}">
                    <a16:creationId xmlns:a16="http://schemas.microsoft.com/office/drawing/2014/main" id="{00000000-0008-0000-0B00-0000A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77" name="Shape 2488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78" name="Shape 2489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79" name="Shape 2490">
                    <a:extLst>
                      <a:ext uri="{FF2B5EF4-FFF2-40B4-BE49-F238E27FC236}">
                        <a16:creationId xmlns:a16="http://schemas.microsoft.com/office/drawing/2014/main" id="{00000000-0008-0000-0B00-0000A3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80" name="Shape 2491">
                    <a:extLst>
                      <a:ext uri="{FF2B5EF4-FFF2-40B4-BE49-F238E27FC236}">
                        <a16:creationId xmlns:a16="http://schemas.microsoft.com/office/drawing/2014/main" id="{00000000-0008-0000-0B00-0000A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1" name="Shape 2492">
                    <a:extLst>
                      <a:ext uri="{FF2B5EF4-FFF2-40B4-BE49-F238E27FC236}">
                        <a16:creationId xmlns:a16="http://schemas.microsoft.com/office/drawing/2014/main" id="{00000000-0008-0000-0B00-0000A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2" name="Shape 2493">
                    <a:extLst>
                      <a:ext uri="{FF2B5EF4-FFF2-40B4-BE49-F238E27FC236}">
                        <a16:creationId xmlns:a16="http://schemas.microsoft.com/office/drawing/2014/main" id="{00000000-0008-0000-0B00-0000A6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3" name="Shape 2494">
                    <a:extLst>
                      <a:ext uri="{FF2B5EF4-FFF2-40B4-BE49-F238E27FC236}">
                        <a16:creationId xmlns:a16="http://schemas.microsoft.com/office/drawing/2014/main" id="{00000000-0008-0000-0B00-0000A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4" name="Shape 2495">
                    <a:extLst>
                      <a:ext uri="{FF2B5EF4-FFF2-40B4-BE49-F238E27FC236}">
                        <a16:creationId xmlns:a16="http://schemas.microsoft.com/office/drawing/2014/main" id="{00000000-0008-0000-0B00-0000A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5" name="Shape 2496">
                    <a:extLst>
                      <a:ext uri="{FF2B5EF4-FFF2-40B4-BE49-F238E27FC236}">
                        <a16:creationId xmlns:a16="http://schemas.microsoft.com/office/drawing/2014/main" id="{00000000-0008-0000-0B00-0000A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86" name="Shape 2">
          <a:extLst>
            <a:ext uri="{FF2B5EF4-FFF2-40B4-BE49-F238E27FC236}">
              <a16:creationId xmlns:a16="http://schemas.microsoft.com/office/drawing/2014/main" id="{00000000-0008-0000-0B00-0000AA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87" name="Shape 2497">
            <a:extLst>
              <a:ext uri="{FF2B5EF4-FFF2-40B4-BE49-F238E27FC236}">
                <a16:creationId xmlns:a16="http://schemas.microsoft.com/office/drawing/2014/main" id="{00000000-0008-0000-0B00-0000A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8" name="Shape 6">
              <a:extLst>
                <a:ext uri="{FF2B5EF4-FFF2-40B4-BE49-F238E27FC236}">
                  <a16:creationId xmlns:a16="http://schemas.microsoft.com/office/drawing/2014/main" id="{00000000-0008-0000-0B00-0000A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9" name="Shape 2498">
              <a:extLst>
                <a:ext uri="{FF2B5EF4-FFF2-40B4-BE49-F238E27FC236}">
                  <a16:creationId xmlns:a16="http://schemas.microsoft.com/office/drawing/2014/main" id="{00000000-0008-0000-0B00-0000A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90" name="Shape 2499">
                <a:extLst>
                  <a:ext uri="{FF2B5EF4-FFF2-40B4-BE49-F238E27FC236}">
                    <a16:creationId xmlns:a16="http://schemas.microsoft.com/office/drawing/2014/main" id="{00000000-0008-0000-0B00-0000A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91" name="Shape 2500">
                <a:extLst>
                  <a:ext uri="{FF2B5EF4-FFF2-40B4-BE49-F238E27FC236}">
                    <a16:creationId xmlns:a16="http://schemas.microsoft.com/office/drawing/2014/main" id="{00000000-0008-0000-0B00-0000A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92" name="Shape 2501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93" name="Shape 2502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94" name="Shape 2503">
                    <a:extLst>
                      <a:ext uri="{FF2B5EF4-FFF2-40B4-BE49-F238E27FC236}">
                        <a16:creationId xmlns:a16="http://schemas.microsoft.com/office/drawing/2014/main" id="{00000000-0008-0000-0B00-0000B2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95" name="Shape 2504">
                    <a:extLst>
                      <a:ext uri="{FF2B5EF4-FFF2-40B4-BE49-F238E27FC236}">
                        <a16:creationId xmlns:a16="http://schemas.microsoft.com/office/drawing/2014/main" id="{00000000-0008-0000-0B00-0000B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6" name="Shape 2505">
                    <a:extLst>
                      <a:ext uri="{FF2B5EF4-FFF2-40B4-BE49-F238E27FC236}">
                        <a16:creationId xmlns:a16="http://schemas.microsoft.com/office/drawing/2014/main" id="{00000000-0008-0000-0B00-0000B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7" name="Shape 2506">
                    <a:extLst>
                      <a:ext uri="{FF2B5EF4-FFF2-40B4-BE49-F238E27FC236}">
                        <a16:creationId xmlns:a16="http://schemas.microsoft.com/office/drawing/2014/main" id="{00000000-0008-0000-0B00-0000B5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8" name="Shape 2507">
                    <a:extLst>
                      <a:ext uri="{FF2B5EF4-FFF2-40B4-BE49-F238E27FC236}">
                        <a16:creationId xmlns:a16="http://schemas.microsoft.com/office/drawing/2014/main" id="{00000000-0008-0000-0B00-0000B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9" name="Shape 2508">
                    <a:extLst>
                      <a:ext uri="{FF2B5EF4-FFF2-40B4-BE49-F238E27FC236}">
                        <a16:creationId xmlns:a16="http://schemas.microsoft.com/office/drawing/2014/main" id="{00000000-0008-0000-0B00-0000B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0" name="Shape 2509">
                    <a:extLst>
                      <a:ext uri="{FF2B5EF4-FFF2-40B4-BE49-F238E27FC236}">
                        <a16:creationId xmlns:a16="http://schemas.microsoft.com/office/drawing/2014/main" id="{00000000-0008-0000-0B00-0000B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01" name="Shape 2">
          <a:extLst>
            <a:ext uri="{FF2B5EF4-FFF2-40B4-BE49-F238E27FC236}">
              <a16:creationId xmlns:a16="http://schemas.microsoft.com/office/drawing/2014/main" id="{00000000-0008-0000-0B00-0000B9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02" name="Shape 2510">
            <a:extLst>
              <a:ext uri="{FF2B5EF4-FFF2-40B4-BE49-F238E27FC236}">
                <a16:creationId xmlns:a16="http://schemas.microsoft.com/office/drawing/2014/main" id="{00000000-0008-0000-0B00-0000B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03" name="Shape 6">
              <a:extLst>
                <a:ext uri="{FF2B5EF4-FFF2-40B4-BE49-F238E27FC236}">
                  <a16:creationId xmlns:a16="http://schemas.microsoft.com/office/drawing/2014/main" id="{00000000-0008-0000-0B00-0000B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4" name="Shape 2511">
              <a:extLst>
                <a:ext uri="{FF2B5EF4-FFF2-40B4-BE49-F238E27FC236}">
                  <a16:creationId xmlns:a16="http://schemas.microsoft.com/office/drawing/2014/main" id="{00000000-0008-0000-0B00-0000B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05" name="Shape 2512">
                <a:extLst>
                  <a:ext uri="{FF2B5EF4-FFF2-40B4-BE49-F238E27FC236}">
                    <a16:creationId xmlns:a16="http://schemas.microsoft.com/office/drawing/2014/main" id="{00000000-0008-0000-0B00-0000B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6" name="Shape 2513">
                <a:extLst>
                  <a:ext uri="{FF2B5EF4-FFF2-40B4-BE49-F238E27FC236}">
                    <a16:creationId xmlns:a16="http://schemas.microsoft.com/office/drawing/2014/main" id="{00000000-0008-0000-0B00-0000B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07" name="Shape 2514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8" name="Shape 2515">
                  <a:extLst>
                    <a:ext uri="{FF2B5EF4-FFF2-40B4-BE49-F238E27FC236}">
                      <a16:creationId xmlns:a16="http://schemas.microsoft.com/office/drawing/2014/main" id="{00000000-0008-0000-0B00-0000C0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09" name="Shape 2516">
                    <a:extLst>
                      <a:ext uri="{FF2B5EF4-FFF2-40B4-BE49-F238E27FC236}">
                        <a16:creationId xmlns:a16="http://schemas.microsoft.com/office/drawing/2014/main" id="{00000000-0008-0000-0B00-0000C1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10" name="Shape 2517">
                    <a:extLst>
                      <a:ext uri="{FF2B5EF4-FFF2-40B4-BE49-F238E27FC236}">
                        <a16:creationId xmlns:a16="http://schemas.microsoft.com/office/drawing/2014/main" id="{00000000-0008-0000-0B00-0000C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1" name="Shape 2518">
                    <a:extLst>
                      <a:ext uri="{FF2B5EF4-FFF2-40B4-BE49-F238E27FC236}">
                        <a16:creationId xmlns:a16="http://schemas.microsoft.com/office/drawing/2014/main" id="{00000000-0008-0000-0B00-0000C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2" name="Shape 2519">
                    <a:extLst>
                      <a:ext uri="{FF2B5EF4-FFF2-40B4-BE49-F238E27FC236}">
                        <a16:creationId xmlns:a16="http://schemas.microsoft.com/office/drawing/2014/main" id="{00000000-0008-0000-0B00-0000C4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3" name="Shape 2520">
                    <a:extLst>
                      <a:ext uri="{FF2B5EF4-FFF2-40B4-BE49-F238E27FC236}">
                        <a16:creationId xmlns:a16="http://schemas.microsoft.com/office/drawing/2014/main" id="{00000000-0008-0000-0B00-0000C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4" name="Shape 2521">
                    <a:extLst>
                      <a:ext uri="{FF2B5EF4-FFF2-40B4-BE49-F238E27FC236}">
                        <a16:creationId xmlns:a16="http://schemas.microsoft.com/office/drawing/2014/main" id="{00000000-0008-0000-0B00-0000C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5" name="Shape 2522">
                    <a:extLst>
                      <a:ext uri="{FF2B5EF4-FFF2-40B4-BE49-F238E27FC236}">
                        <a16:creationId xmlns:a16="http://schemas.microsoft.com/office/drawing/2014/main" id="{00000000-0008-0000-0B00-0000C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16" name="Shape 2">
          <a:extLst>
            <a:ext uri="{FF2B5EF4-FFF2-40B4-BE49-F238E27FC236}">
              <a16:creationId xmlns:a16="http://schemas.microsoft.com/office/drawing/2014/main" id="{00000000-0008-0000-0B00-0000C8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17" name="Shape 2523">
            <a:extLst>
              <a:ext uri="{FF2B5EF4-FFF2-40B4-BE49-F238E27FC236}">
                <a16:creationId xmlns:a16="http://schemas.microsoft.com/office/drawing/2014/main" id="{00000000-0008-0000-0B00-0000C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8" name="Shape 6">
              <a:extLst>
                <a:ext uri="{FF2B5EF4-FFF2-40B4-BE49-F238E27FC236}">
                  <a16:creationId xmlns:a16="http://schemas.microsoft.com/office/drawing/2014/main" id="{00000000-0008-0000-0B00-0000C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9" name="Shape 2524">
              <a:extLst>
                <a:ext uri="{FF2B5EF4-FFF2-40B4-BE49-F238E27FC236}">
                  <a16:creationId xmlns:a16="http://schemas.microsoft.com/office/drawing/2014/main" id="{00000000-0008-0000-0B00-0000C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20" name="Shape 2525">
                <a:extLst>
                  <a:ext uri="{FF2B5EF4-FFF2-40B4-BE49-F238E27FC236}">
                    <a16:creationId xmlns:a16="http://schemas.microsoft.com/office/drawing/2014/main" id="{00000000-0008-0000-0B00-0000C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1" name="Shape 2526">
                <a:extLst>
                  <a:ext uri="{FF2B5EF4-FFF2-40B4-BE49-F238E27FC236}">
                    <a16:creationId xmlns:a16="http://schemas.microsoft.com/office/drawing/2014/main" id="{00000000-0008-0000-0B00-0000C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22" name="Shape 2527">
                  <a:extLst>
                    <a:ext uri="{FF2B5EF4-FFF2-40B4-BE49-F238E27FC236}">
                      <a16:creationId xmlns:a16="http://schemas.microsoft.com/office/drawing/2014/main" id="{00000000-0008-0000-0B00-0000CE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23" name="Shape 2528">
                  <a:extLst>
                    <a:ext uri="{FF2B5EF4-FFF2-40B4-BE49-F238E27FC236}">
                      <a16:creationId xmlns:a16="http://schemas.microsoft.com/office/drawing/2014/main" id="{00000000-0008-0000-0B00-0000CF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24" name="Shape 2529">
                    <a:extLst>
                      <a:ext uri="{FF2B5EF4-FFF2-40B4-BE49-F238E27FC236}">
                        <a16:creationId xmlns:a16="http://schemas.microsoft.com/office/drawing/2014/main" id="{00000000-0008-0000-0B00-0000D0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25" name="Shape 2530">
                    <a:extLst>
                      <a:ext uri="{FF2B5EF4-FFF2-40B4-BE49-F238E27FC236}">
                        <a16:creationId xmlns:a16="http://schemas.microsoft.com/office/drawing/2014/main" id="{00000000-0008-0000-0B00-0000D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6" name="Shape 2531">
                    <a:extLst>
                      <a:ext uri="{FF2B5EF4-FFF2-40B4-BE49-F238E27FC236}">
                        <a16:creationId xmlns:a16="http://schemas.microsoft.com/office/drawing/2014/main" id="{00000000-0008-0000-0B00-0000D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7" name="Shape 2532">
                    <a:extLst>
                      <a:ext uri="{FF2B5EF4-FFF2-40B4-BE49-F238E27FC236}">
                        <a16:creationId xmlns:a16="http://schemas.microsoft.com/office/drawing/2014/main" id="{00000000-0008-0000-0B00-0000D3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8" name="Shape 2533">
                    <a:extLst>
                      <a:ext uri="{FF2B5EF4-FFF2-40B4-BE49-F238E27FC236}">
                        <a16:creationId xmlns:a16="http://schemas.microsoft.com/office/drawing/2014/main" id="{00000000-0008-0000-0B00-0000D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9" name="Shape 2534">
                    <a:extLst>
                      <a:ext uri="{FF2B5EF4-FFF2-40B4-BE49-F238E27FC236}">
                        <a16:creationId xmlns:a16="http://schemas.microsoft.com/office/drawing/2014/main" id="{00000000-0008-0000-0B00-0000D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30" name="Shape 2535">
                    <a:extLst>
                      <a:ext uri="{FF2B5EF4-FFF2-40B4-BE49-F238E27FC236}">
                        <a16:creationId xmlns:a16="http://schemas.microsoft.com/office/drawing/2014/main" id="{00000000-0008-0000-0B00-0000D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31" name="Shape 2">
          <a:extLst>
            <a:ext uri="{FF2B5EF4-FFF2-40B4-BE49-F238E27FC236}">
              <a16:creationId xmlns:a16="http://schemas.microsoft.com/office/drawing/2014/main" id="{00000000-0008-0000-0B00-0000D7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32" name="Shape 2536">
            <a:extLst>
              <a:ext uri="{FF2B5EF4-FFF2-40B4-BE49-F238E27FC236}">
                <a16:creationId xmlns:a16="http://schemas.microsoft.com/office/drawing/2014/main" id="{00000000-0008-0000-0B00-0000D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3" name="Shape 6">
              <a:extLst>
                <a:ext uri="{FF2B5EF4-FFF2-40B4-BE49-F238E27FC236}">
                  <a16:creationId xmlns:a16="http://schemas.microsoft.com/office/drawing/2014/main" id="{00000000-0008-0000-0B00-0000D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4" name="Shape 2537">
              <a:extLst>
                <a:ext uri="{FF2B5EF4-FFF2-40B4-BE49-F238E27FC236}">
                  <a16:creationId xmlns:a16="http://schemas.microsoft.com/office/drawing/2014/main" id="{00000000-0008-0000-0B00-0000D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35" name="Shape 2538">
                <a:extLst>
                  <a:ext uri="{FF2B5EF4-FFF2-40B4-BE49-F238E27FC236}">
                    <a16:creationId xmlns:a16="http://schemas.microsoft.com/office/drawing/2014/main" id="{00000000-0008-0000-0B00-0000D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6" name="Shape 2539">
                <a:extLst>
                  <a:ext uri="{FF2B5EF4-FFF2-40B4-BE49-F238E27FC236}">
                    <a16:creationId xmlns:a16="http://schemas.microsoft.com/office/drawing/2014/main" id="{00000000-0008-0000-0B00-0000D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37" name="Shape 2540">
                  <a:extLst>
                    <a:ext uri="{FF2B5EF4-FFF2-40B4-BE49-F238E27FC236}">
                      <a16:creationId xmlns:a16="http://schemas.microsoft.com/office/drawing/2014/main" id="{00000000-0008-0000-0B00-0000DD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38" name="Shape 2541">
                  <a:extLst>
                    <a:ext uri="{FF2B5EF4-FFF2-40B4-BE49-F238E27FC236}">
                      <a16:creationId xmlns:a16="http://schemas.microsoft.com/office/drawing/2014/main" id="{00000000-0008-0000-0B00-0000DE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39" name="Shape 2542">
                    <a:extLst>
                      <a:ext uri="{FF2B5EF4-FFF2-40B4-BE49-F238E27FC236}">
                        <a16:creationId xmlns:a16="http://schemas.microsoft.com/office/drawing/2014/main" id="{00000000-0008-0000-0B00-0000DF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40" name="Shape 2543">
                    <a:extLst>
                      <a:ext uri="{FF2B5EF4-FFF2-40B4-BE49-F238E27FC236}">
                        <a16:creationId xmlns:a16="http://schemas.microsoft.com/office/drawing/2014/main" id="{00000000-0008-0000-0B00-0000E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1" name="Shape 2544">
                    <a:extLst>
                      <a:ext uri="{FF2B5EF4-FFF2-40B4-BE49-F238E27FC236}">
                        <a16:creationId xmlns:a16="http://schemas.microsoft.com/office/drawing/2014/main" id="{00000000-0008-0000-0B00-0000E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2" name="Shape 2545">
                    <a:extLst>
                      <a:ext uri="{FF2B5EF4-FFF2-40B4-BE49-F238E27FC236}">
                        <a16:creationId xmlns:a16="http://schemas.microsoft.com/office/drawing/2014/main" id="{00000000-0008-0000-0B00-0000E2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3" name="Shape 2546">
                    <a:extLst>
                      <a:ext uri="{FF2B5EF4-FFF2-40B4-BE49-F238E27FC236}">
                        <a16:creationId xmlns:a16="http://schemas.microsoft.com/office/drawing/2014/main" id="{00000000-0008-0000-0B00-0000E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4" name="Shape 2547">
                    <a:extLst>
                      <a:ext uri="{FF2B5EF4-FFF2-40B4-BE49-F238E27FC236}">
                        <a16:creationId xmlns:a16="http://schemas.microsoft.com/office/drawing/2014/main" id="{00000000-0008-0000-0B00-0000E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5" name="Shape 2548">
                    <a:extLst>
                      <a:ext uri="{FF2B5EF4-FFF2-40B4-BE49-F238E27FC236}">
                        <a16:creationId xmlns:a16="http://schemas.microsoft.com/office/drawing/2014/main" id="{00000000-0008-0000-0B00-0000E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46" name="Shape 2">
          <a:extLst>
            <a:ext uri="{FF2B5EF4-FFF2-40B4-BE49-F238E27FC236}">
              <a16:creationId xmlns:a16="http://schemas.microsoft.com/office/drawing/2014/main" id="{00000000-0008-0000-0B00-0000E6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47" name="Shape 2549">
            <a:extLst>
              <a:ext uri="{FF2B5EF4-FFF2-40B4-BE49-F238E27FC236}">
                <a16:creationId xmlns:a16="http://schemas.microsoft.com/office/drawing/2014/main" id="{00000000-0008-0000-0B00-0000E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8" name="Shape 6">
              <a:extLst>
                <a:ext uri="{FF2B5EF4-FFF2-40B4-BE49-F238E27FC236}">
                  <a16:creationId xmlns:a16="http://schemas.microsoft.com/office/drawing/2014/main" id="{00000000-0008-0000-0B00-0000E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9" name="Shape 2550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0" name="Shape 2551">
                <a:extLst>
                  <a:ext uri="{FF2B5EF4-FFF2-40B4-BE49-F238E27FC236}">
                    <a16:creationId xmlns:a16="http://schemas.microsoft.com/office/drawing/2014/main" id="{00000000-0008-0000-0B00-0000E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1" name="Shape 2552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52" name="Shape 2553">
                  <a:extLst>
                    <a:ext uri="{FF2B5EF4-FFF2-40B4-BE49-F238E27FC236}">
                      <a16:creationId xmlns:a16="http://schemas.microsoft.com/office/drawing/2014/main" id="{00000000-0008-0000-0B00-0000EC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53" name="Shape 2554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54" name="Shape 2555">
                    <a:extLst>
                      <a:ext uri="{FF2B5EF4-FFF2-40B4-BE49-F238E27FC236}">
                        <a16:creationId xmlns:a16="http://schemas.microsoft.com/office/drawing/2014/main" id="{00000000-0008-0000-0B00-0000EE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55" name="Shape 2556">
                    <a:extLst>
                      <a:ext uri="{FF2B5EF4-FFF2-40B4-BE49-F238E27FC236}">
                        <a16:creationId xmlns:a16="http://schemas.microsoft.com/office/drawing/2014/main" id="{00000000-0008-0000-0B00-0000E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6" name="Shape 2557">
                    <a:extLst>
                      <a:ext uri="{FF2B5EF4-FFF2-40B4-BE49-F238E27FC236}">
                        <a16:creationId xmlns:a16="http://schemas.microsoft.com/office/drawing/2014/main" id="{00000000-0008-0000-0B00-0000F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7" name="Shape 2558">
                    <a:extLst>
                      <a:ext uri="{FF2B5EF4-FFF2-40B4-BE49-F238E27FC236}">
                        <a16:creationId xmlns:a16="http://schemas.microsoft.com/office/drawing/2014/main" id="{00000000-0008-0000-0B00-0000F1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8" name="Shape 2559">
                    <a:extLst>
                      <a:ext uri="{FF2B5EF4-FFF2-40B4-BE49-F238E27FC236}">
                        <a16:creationId xmlns:a16="http://schemas.microsoft.com/office/drawing/2014/main" id="{00000000-0008-0000-0B00-0000F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9" name="Shape 2560">
                    <a:extLst>
                      <a:ext uri="{FF2B5EF4-FFF2-40B4-BE49-F238E27FC236}">
                        <a16:creationId xmlns:a16="http://schemas.microsoft.com/office/drawing/2014/main" id="{00000000-0008-0000-0B00-0000F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60" name="Shape 2561">
                    <a:extLst>
                      <a:ext uri="{FF2B5EF4-FFF2-40B4-BE49-F238E27FC236}">
                        <a16:creationId xmlns:a16="http://schemas.microsoft.com/office/drawing/2014/main" id="{00000000-0008-0000-0B00-0000F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61" name="Shape 2">
          <a:extLst>
            <a:ext uri="{FF2B5EF4-FFF2-40B4-BE49-F238E27FC236}">
              <a16:creationId xmlns:a16="http://schemas.microsoft.com/office/drawing/2014/main" id="{00000000-0008-0000-0B00-0000F5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62" name="Shape 2562">
            <a:extLst>
              <a:ext uri="{FF2B5EF4-FFF2-40B4-BE49-F238E27FC236}">
                <a16:creationId xmlns:a16="http://schemas.microsoft.com/office/drawing/2014/main" id="{00000000-0008-0000-0B00-0000F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3" name="Shape 6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4" name="Shape 2563">
              <a:extLst>
                <a:ext uri="{FF2B5EF4-FFF2-40B4-BE49-F238E27FC236}">
                  <a16:creationId xmlns:a16="http://schemas.microsoft.com/office/drawing/2014/main" id="{00000000-0008-0000-0B00-0000F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65" name="Shape 2564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6" name="Shape 2565">
                <a:extLst>
                  <a:ext uri="{FF2B5EF4-FFF2-40B4-BE49-F238E27FC236}">
                    <a16:creationId xmlns:a16="http://schemas.microsoft.com/office/drawing/2014/main" id="{00000000-0008-0000-0B00-0000F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67" name="Shape 2566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68" name="Shape 2567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69" name="Shape 2568">
                    <a:extLst>
                      <a:ext uri="{FF2B5EF4-FFF2-40B4-BE49-F238E27FC236}">
                        <a16:creationId xmlns:a16="http://schemas.microsoft.com/office/drawing/2014/main" id="{00000000-0008-0000-0B00-0000FD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70" name="Shape 2569">
                    <a:extLst>
                      <a:ext uri="{FF2B5EF4-FFF2-40B4-BE49-F238E27FC236}">
                        <a16:creationId xmlns:a16="http://schemas.microsoft.com/office/drawing/2014/main" id="{00000000-0008-0000-0B00-0000F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1" name="Shape 2570">
                    <a:extLst>
                      <a:ext uri="{FF2B5EF4-FFF2-40B4-BE49-F238E27FC236}">
                        <a16:creationId xmlns:a16="http://schemas.microsoft.com/office/drawing/2014/main" id="{00000000-0008-0000-0B00-0000F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2" name="Shape 2571">
                    <a:extLst>
                      <a:ext uri="{FF2B5EF4-FFF2-40B4-BE49-F238E27FC236}">
                        <a16:creationId xmlns:a16="http://schemas.microsoft.com/office/drawing/2014/main" id="{00000000-0008-0000-0B00-000000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3" name="Shape 2572">
                    <a:extLst>
                      <a:ext uri="{FF2B5EF4-FFF2-40B4-BE49-F238E27FC236}">
                        <a16:creationId xmlns:a16="http://schemas.microsoft.com/office/drawing/2014/main" id="{00000000-0008-0000-0B00-00000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4" name="Shape 2573">
                    <a:extLst>
                      <a:ext uri="{FF2B5EF4-FFF2-40B4-BE49-F238E27FC236}">
                        <a16:creationId xmlns:a16="http://schemas.microsoft.com/office/drawing/2014/main" id="{00000000-0008-0000-0B00-00000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5" name="Shape 2574">
                    <a:extLst>
                      <a:ext uri="{FF2B5EF4-FFF2-40B4-BE49-F238E27FC236}">
                        <a16:creationId xmlns:a16="http://schemas.microsoft.com/office/drawing/2014/main" id="{00000000-0008-0000-0B00-000003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76" name="Shape 2">
          <a:extLst>
            <a:ext uri="{FF2B5EF4-FFF2-40B4-BE49-F238E27FC236}">
              <a16:creationId xmlns:a16="http://schemas.microsoft.com/office/drawing/2014/main" id="{00000000-0008-0000-0B00-000004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77" name="Shape 2575">
            <a:extLst>
              <a:ext uri="{FF2B5EF4-FFF2-40B4-BE49-F238E27FC236}">
                <a16:creationId xmlns:a16="http://schemas.microsoft.com/office/drawing/2014/main" id="{00000000-0008-0000-0B00-00000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8" name="Shape 6">
              <a:extLs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9" name="Shape 2576">
              <a:extLs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80" name="Shape 2577">
                <a:extLst>
                  <a:ext uri="{FF2B5EF4-FFF2-40B4-BE49-F238E27FC236}">
                    <a16:creationId xmlns:a16="http://schemas.microsoft.com/office/drawing/2014/main" id="{00000000-0008-0000-0B00-00000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81" name="Shape 2578">
                <a:extLst>
                  <a:ext uri="{FF2B5EF4-FFF2-40B4-BE49-F238E27FC236}">
                    <a16:creationId xmlns:a16="http://schemas.microsoft.com/office/drawing/2014/main" id="{00000000-0008-0000-0B00-00000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82" name="Shape 2579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3" name="Shape 2580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84" name="Shape 2581">
                    <a:extLst>
                      <a:ext uri="{FF2B5EF4-FFF2-40B4-BE49-F238E27FC236}">
                        <a16:creationId xmlns:a16="http://schemas.microsoft.com/office/drawing/2014/main" id="{00000000-0008-0000-0B00-00000C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85" name="Shape 2582">
                    <a:extLst>
                      <a:ext uri="{FF2B5EF4-FFF2-40B4-BE49-F238E27FC236}">
                        <a16:creationId xmlns:a16="http://schemas.microsoft.com/office/drawing/2014/main" id="{00000000-0008-0000-0B00-00000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6" name="Shape 2583">
                    <a:extLst>
                      <a:ext uri="{FF2B5EF4-FFF2-40B4-BE49-F238E27FC236}">
                        <a16:creationId xmlns:a16="http://schemas.microsoft.com/office/drawing/2014/main" id="{00000000-0008-0000-0B00-00000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7" name="Shape 2584">
                    <a:extLst>
                      <a:ext uri="{FF2B5EF4-FFF2-40B4-BE49-F238E27FC236}">
                        <a16:creationId xmlns:a16="http://schemas.microsoft.com/office/drawing/2014/main" id="{00000000-0008-0000-0B00-00000F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8" name="Shape 2585">
                    <a:extLst>
                      <a:ext uri="{FF2B5EF4-FFF2-40B4-BE49-F238E27FC236}">
                        <a16:creationId xmlns:a16="http://schemas.microsoft.com/office/drawing/2014/main" id="{00000000-0008-0000-0B00-00001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9" name="Shape 2586">
                    <a:extLst>
                      <a:ext uri="{FF2B5EF4-FFF2-40B4-BE49-F238E27FC236}">
                        <a16:creationId xmlns:a16="http://schemas.microsoft.com/office/drawing/2014/main" id="{00000000-0008-0000-0B00-00001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90" name="Shape 2587">
                    <a:extLst>
                      <a:ext uri="{FF2B5EF4-FFF2-40B4-BE49-F238E27FC236}">
                        <a16:creationId xmlns:a16="http://schemas.microsoft.com/office/drawing/2014/main" id="{00000000-0008-0000-0B00-00001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91" name="Shape 2">
          <a:extLst>
            <a:ext uri="{FF2B5EF4-FFF2-40B4-BE49-F238E27FC236}">
              <a16:creationId xmlns:a16="http://schemas.microsoft.com/office/drawing/2014/main" id="{00000000-0008-0000-0B00-000013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92" name="Shape 2588">
            <a:extLst>
              <a:ext uri="{FF2B5EF4-FFF2-40B4-BE49-F238E27FC236}">
                <a16:creationId xmlns:a16="http://schemas.microsoft.com/office/drawing/2014/main" id="{00000000-0008-0000-0B00-00001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93" name="Shape 6">
              <a:extLst>
                <a:ext uri="{FF2B5EF4-FFF2-40B4-BE49-F238E27FC236}">
                  <a16:creationId xmlns:a16="http://schemas.microsoft.com/office/drawing/2014/main" id="{00000000-0008-0000-0B00-00001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94" name="Shape 2589">
              <a:extLst>
                <a:ext uri="{FF2B5EF4-FFF2-40B4-BE49-F238E27FC236}">
                  <a16:creationId xmlns:a16="http://schemas.microsoft.com/office/drawing/2014/main" id="{00000000-0008-0000-0B00-00001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95" name="Shape 2590">
                <a:extLst>
                  <a:ext uri="{FF2B5EF4-FFF2-40B4-BE49-F238E27FC236}">
                    <a16:creationId xmlns:a16="http://schemas.microsoft.com/office/drawing/2014/main" id="{00000000-0008-0000-0B00-00001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6" name="Shape 2591">
                <a:extLst>
                  <a:ext uri="{FF2B5EF4-FFF2-40B4-BE49-F238E27FC236}">
                    <a16:creationId xmlns:a16="http://schemas.microsoft.com/office/drawing/2014/main" id="{00000000-0008-0000-0B00-00001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97" name="Shape 2592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98" name="Shape 2593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9" name="Shape 2594">
                    <a:extLst>
                      <a:ext uri="{FF2B5EF4-FFF2-40B4-BE49-F238E27FC236}">
                        <a16:creationId xmlns:a16="http://schemas.microsoft.com/office/drawing/2014/main" id="{00000000-0008-0000-0B00-00001B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0" name="Shape 2595">
                    <a:extLst>
                      <a:ext uri="{FF2B5EF4-FFF2-40B4-BE49-F238E27FC236}">
                        <a16:creationId xmlns:a16="http://schemas.microsoft.com/office/drawing/2014/main" id="{00000000-0008-0000-0B00-00001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1" name="Shape 2596">
                    <a:extLst>
                      <a:ext uri="{FF2B5EF4-FFF2-40B4-BE49-F238E27FC236}">
                        <a16:creationId xmlns:a16="http://schemas.microsoft.com/office/drawing/2014/main" id="{00000000-0008-0000-0B00-00001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2" name="Shape 2597">
                    <a:extLst>
                      <a:ext uri="{FF2B5EF4-FFF2-40B4-BE49-F238E27FC236}">
                        <a16:creationId xmlns:a16="http://schemas.microsoft.com/office/drawing/2014/main" id="{00000000-0008-0000-0B00-00001E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3" name="Shape 2598">
                    <a:extLst>
                      <a:ext uri="{FF2B5EF4-FFF2-40B4-BE49-F238E27FC236}">
                        <a16:creationId xmlns:a16="http://schemas.microsoft.com/office/drawing/2014/main" id="{00000000-0008-0000-0B00-00001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4" name="Shape 2599">
                    <a:extLst>
                      <a:ext uri="{FF2B5EF4-FFF2-40B4-BE49-F238E27FC236}">
                        <a16:creationId xmlns:a16="http://schemas.microsoft.com/office/drawing/2014/main" id="{00000000-0008-0000-0B00-00002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5" name="Shape 2600">
                    <a:extLst>
                      <a:ext uri="{FF2B5EF4-FFF2-40B4-BE49-F238E27FC236}">
                        <a16:creationId xmlns:a16="http://schemas.microsoft.com/office/drawing/2014/main" id="{00000000-0008-0000-0B00-00002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06" name="Shape 2">
          <a:extLst>
            <a:ext uri="{FF2B5EF4-FFF2-40B4-BE49-F238E27FC236}">
              <a16:creationId xmlns:a16="http://schemas.microsoft.com/office/drawing/2014/main" id="{00000000-0008-0000-0B00-000022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07" name="Shape 2601">
            <a:extLst>
              <a:ext uri="{FF2B5EF4-FFF2-40B4-BE49-F238E27FC236}">
                <a16:creationId xmlns:a16="http://schemas.microsoft.com/office/drawing/2014/main" id="{00000000-0008-0000-0B00-00002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8" name="Shape 6">
              <a:extLst>
                <a:ext uri="{FF2B5EF4-FFF2-40B4-BE49-F238E27FC236}">
                  <a16:creationId xmlns:a16="http://schemas.microsoft.com/office/drawing/2014/main" id="{00000000-0008-0000-0B00-00002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9" name="Shape 2602">
              <a:extLst>
                <a:ext uri="{FF2B5EF4-FFF2-40B4-BE49-F238E27FC236}">
                  <a16:creationId xmlns:a16="http://schemas.microsoft.com/office/drawing/2014/main" id="{00000000-0008-0000-0B00-00002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10" name="Shape 2603">
                <a:extLst>
                  <a:ext uri="{FF2B5EF4-FFF2-40B4-BE49-F238E27FC236}">
                    <a16:creationId xmlns:a16="http://schemas.microsoft.com/office/drawing/2014/main" id="{00000000-0008-0000-0B00-00002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1" name="Shape 2604">
                <a:extLst>
                  <a:ext uri="{FF2B5EF4-FFF2-40B4-BE49-F238E27FC236}">
                    <a16:creationId xmlns:a16="http://schemas.microsoft.com/office/drawing/2014/main" id="{00000000-0008-0000-0B00-00002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12" name="Shape 2605">
                  <a:extLst>
                    <a:ext uri="{FF2B5EF4-FFF2-40B4-BE49-F238E27FC236}">
                      <a16:creationId xmlns:a16="http://schemas.microsoft.com/office/drawing/2014/main" id="{00000000-0008-0000-0B00-000028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13" name="Shape 2606">
                  <a:extLst>
                    <a:ext uri="{FF2B5EF4-FFF2-40B4-BE49-F238E27FC236}">
                      <a16:creationId xmlns:a16="http://schemas.microsoft.com/office/drawing/2014/main" id="{00000000-0008-0000-0B00-000029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14" name="Shape 2607">
                    <a:extLst>
                      <a:ext uri="{FF2B5EF4-FFF2-40B4-BE49-F238E27FC236}">
                        <a16:creationId xmlns:a16="http://schemas.microsoft.com/office/drawing/2014/main" id="{00000000-0008-0000-0B00-00002A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15" name="Shape 2608">
                    <a:extLst>
                      <a:ext uri="{FF2B5EF4-FFF2-40B4-BE49-F238E27FC236}">
                        <a16:creationId xmlns:a16="http://schemas.microsoft.com/office/drawing/2014/main" id="{00000000-0008-0000-0B00-00002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6" name="Shape 2609">
                    <a:extLst>
                      <a:ext uri="{FF2B5EF4-FFF2-40B4-BE49-F238E27FC236}">
                        <a16:creationId xmlns:a16="http://schemas.microsoft.com/office/drawing/2014/main" id="{00000000-0008-0000-0B00-00002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7" name="Shape 2610">
                    <a:extLst>
                      <a:ext uri="{FF2B5EF4-FFF2-40B4-BE49-F238E27FC236}">
                        <a16:creationId xmlns:a16="http://schemas.microsoft.com/office/drawing/2014/main" id="{00000000-0008-0000-0B00-00002D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8" name="Shape 2611">
                    <a:extLst>
                      <a:ext uri="{FF2B5EF4-FFF2-40B4-BE49-F238E27FC236}">
                        <a16:creationId xmlns:a16="http://schemas.microsoft.com/office/drawing/2014/main" id="{00000000-0008-0000-0B00-00002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9" name="Shape 2612">
                    <a:extLst>
                      <a:ext uri="{FF2B5EF4-FFF2-40B4-BE49-F238E27FC236}">
                        <a16:creationId xmlns:a16="http://schemas.microsoft.com/office/drawing/2014/main" id="{00000000-0008-0000-0B00-00002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0" name="Shape 2613">
                    <a:extLst>
                      <a:ext uri="{FF2B5EF4-FFF2-40B4-BE49-F238E27FC236}">
                        <a16:creationId xmlns:a16="http://schemas.microsoft.com/office/drawing/2014/main" id="{00000000-0008-0000-0B00-00003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21" name="Shape 2">
          <a:extLst>
            <a:ext uri="{FF2B5EF4-FFF2-40B4-BE49-F238E27FC236}">
              <a16:creationId xmlns:a16="http://schemas.microsoft.com/office/drawing/2014/main" id="{00000000-0008-0000-0B00-000031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22" name="Shape 2614">
            <a:extLst>
              <a:ext uri="{FF2B5EF4-FFF2-40B4-BE49-F238E27FC236}">
                <a16:creationId xmlns:a16="http://schemas.microsoft.com/office/drawing/2014/main" id="{00000000-0008-0000-0B00-00003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3" name="Shape 6">
              <a:extLst>
                <a:ext uri="{FF2B5EF4-FFF2-40B4-BE49-F238E27FC236}">
                  <a16:creationId xmlns:a16="http://schemas.microsoft.com/office/drawing/2014/main" id="{00000000-0008-0000-0B00-00003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4" name="Shape 2615">
              <a:extLst>
                <a:ext uri="{FF2B5EF4-FFF2-40B4-BE49-F238E27FC236}">
                  <a16:creationId xmlns:a16="http://schemas.microsoft.com/office/drawing/2014/main" id="{00000000-0008-0000-0B00-00003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25" name="Shape 2616">
                <a:extLst>
                  <a:ext uri="{FF2B5EF4-FFF2-40B4-BE49-F238E27FC236}">
                    <a16:creationId xmlns:a16="http://schemas.microsoft.com/office/drawing/2014/main" id="{00000000-0008-0000-0B00-00003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6" name="Shape 2617">
                <a:extLst>
                  <a:ext uri="{FF2B5EF4-FFF2-40B4-BE49-F238E27FC236}">
                    <a16:creationId xmlns:a16="http://schemas.microsoft.com/office/drawing/2014/main" id="{00000000-0008-0000-0B00-00003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27" name="Shape 2618">
                  <a:extLst>
                    <a:ext uri="{FF2B5EF4-FFF2-40B4-BE49-F238E27FC236}">
                      <a16:creationId xmlns:a16="http://schemas.microsoft.com/office/drawing/2014/main" id="{00000000-0008-0000-0B00-000037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28" name="Shape 2619">
                  <a:extLst>
                    <a:ext uri="{FF2B5EF4-FFF2-40B4-BE49-F238E27FC236}">
                      <a16:creationId xmlns:a16="http://schemas.microsoft.com/office/drawing/2014/main" id="{00000000-0008-0000-0B00-000038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29" name="Shape 2620">
                    <a:extLst>
                      <a:ext uri="{FF2B5EF4-FFF2-40B4-BE49-F238E27FC236}">
                        <a16:creationId xmlns:a16="http://schemas.microsoft.com/office/drawing/2014/main" id="{00000000-0008-0000-0B00-000039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30" name="Shape 2621">
                    <a:extLst>
                      <a:ext uri="{FF2B5EF4-FFF2-40B4-BE49-F238E27FC236}">
                        <a16:creationId xmlns:a16="http://schemas.microsoft.com/office/drawing/2014/main" id="{00000000-0008-0000-0B00-00003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1" name="Shape 2622">
                    <a:extLst>
                      <a:ext uri="{FF2B5EF4-FFF2-40B4-BE49-F238E27FC236}">
                        <a16:creationId xmlns:a16="http://schemas.microsoft.com/office/drawing/2014/main" id="{00000000-0008-0000-0B00-00003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2" name="Shape 2623">
                    <a:extLst>
                      <a:ext uri="{FF2B5EF4-FFF2-40B4-BE49-F238E27FC236}">
                        <a16:creationId xmlns:a16="http://schemas.microsoft.com/office/drawing/2014/main" id="{00000000-0008-0000-0B00-00003C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3" name="Shape 2624">
                    <a:extLst>
                      <a:ext uri="{FF2B5EF4-FFF2-40B4-BE49-F238E27FC236}">
                        <a16:creationId xmlns:a16="http://schemas.microsoft.com/office/drawing/2014/main" id="{00000000-0008-0000-0B00-00003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4" name="Shape 2625">
                    <a:extLst>
                      <a:ext uri="{FF2B5EF4-FFF2-40B4-BE49-F238E27FC236}">
                        <a16:creationId xmlns:a16="http://schemas.microsoft.com/office/drawing/2014/main" id="{00000000-0008-0000-0B00-00003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5" name="Shape 2626">
                    <a:extLst>
                      <a:ext uri="{FF2B5EF4-FFF2-40B4-BE49-F238E27FC236}">
                        <a16:creationId xmlns:a16="http://schemas.microsoft.com/office/drawing/2014/main" id="{00000000-0008-0000-0B00-00003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36" name="Shape 2">
          <a:extLst>
            <a:ext uri="{FF2B5EF4-FFF2-40B4-BE49-F238E27FC236}">
              <a16:creationId xmlns:a16="http://schemas.microsoft.com/office/drawing/2014/main" id="{00000000-0008-0000-0B00-000040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37" name="Shape 2627">
            <a:extLst>
              <a:ext uri="{FF2B5EF4-FFF2-40B4-BE49-F238E27FC236}">
                <a16:creationId xmlns:a16="http://schemas.microsoft.com/office/drawing/2014/main" id="{00000000-0008-0000-0B00-00004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38" name="Shape 6">
              <a:extLst>
                <a:ext uri="{FF2B5EF4-FFF2-40B4-BE49-F238E27FC236}">
                  <a16:creationId xmlns:a16="http://schemas.microsoft.com/office/drawing/2014/main" id="{00000000-0008-0000-0B00-00004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39" name="Shape 2628">
              <a:extLst>
                <a:ext uri="{FF2B5EF4-FFF2-40B4-BE49-F238E27FC236}">
                  <a16:creationId xmlns:a16="http://schemas.microsoft.com/office/drawing/2014/main" id="{00000000-0008-0000-0B00-00004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40" name="Shape 2629">
                <a:extLst>
                  <a:ext uri="{FF2B5EF4-FFF2-40B4-BE49-F238E27FC236}">
                    <a16:creationId xmlns:a16="http://schemas.microsoft.com/office/drawing/2014/main" id="{00000000-0008-0000-0B00-00004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1" name="Shape 2630">
                <a:extLst>
                  <a:ext uri="{FF2B5EF4-FFF2-40B4-BE49-F238E27FC236}">
                    <a16:creationId xmlns:a16="http://schemas.microsoft.com/office/drawing/2014/main" id="{00000000-0008-0000-0B00-00004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42" name="Shape 2631">
                  <a:extLst>
                    <a:ext uri="{FF2B5EF4-FFF2-40B4-BE49-F238E27FC236}">
                      <a16:creationId xmlns:a16="http://schemas.microsoft.com/office/drawing/2014/main" id="{00000000-0008-0000-0B00-00004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3" name="Shape 2632">
                  <a:extLst>
                    <a:ext uri="{FF2B5EF4-FFF2-40B4-BE49-F238E27FC236}">
                      <a16:creationId xmlns:a16="http://schemas.microsoft.com/office/drawing/2014/main" id="{00000000-0008-0000-0B00-00004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44" name="Shape 2633">
                    <a:extLst>
                      <a:ext uri="{FF2B5EF4-FFF2-40B4-BE49-F238E27FC236}">
                        <a16:creationId xmlns:a16="http://schemas.microsoft.com/office/drawing/2014/main" id="{00000000-0008-0000-0B00-00004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45" name="Shape 2634">
                    <a:extLst>
                      <a:ext uri="{FF2B5EF4-FFF2-40B4-BE49-F238E27FC236}">
                        <a16:creationId xmlns:a16="http://schemas.microsoft.com/office/drawing/2014/main" id="{00000000-0008-0000-0B00-00004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6" name="Shape 2635">
                    <a:extLst>
                      <a:ext uri="{FF2B5EF4-FFF2-40B4-BE49-F238E27FC236}">
                        <a16:creationId xmlns:a16="http://schemas.microsoft.com/office/drawing/2014/main" id="{00000000-0008-0000-0B00-00004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7" name="Shape 2636">
                    <a:extLst>
                      <a:ext uri="{FF2B5EF4-FFF2-40B4-BE49-F238E27FC236}">
                        <a16:creationId xmlns:a16="http://schemas.microsoft.com/office/drawing/2014/main" id="{00000000-0008-0000-0B00-00004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8" name="Shape 2637">
                    <a:extLst>
                      <a:ext uri="{FF2B5EF4-FFF2-40B4-BE49-F238E27FC236}">
                        <a16:creationId xmlns:a16="http://schemas.microsoft.com/office/drawing/2014/main" id="{00000000-0008-0000-0B00-00004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9" name="Shape 2638">
                    <a:extLst>
                      <a:ext uri="{FF2B5EF4-FFF2-40B4-BE49-F238E27FC236}">
                        <a16:creationId xmlns:a16="http://schemas.microsoft.com/office/drawing/2014/main" id="{00000000-0008-0000-0B00-00004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0" name="Shape 2639">
                    <a:extLst>
                      <a:ext uri="{FF2B5EF4-FFF2-40B4-BE49-F238E27FC236}">
                        <a16:creationId xmlns:a16="http://schemas.microsoft.com/office/drawing/2014/main" id="{00000000-0008-0000-0B00-00004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52" name="Shape 2640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641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55" name="Shape 2642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643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57" name="Shape 2644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58" name="Shape 2645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59" name="Shape 2646">
                    <a:extLst>
                      <a:ext uri="{FF2B5EF4-FFF2-40B4-BE49-F238E27FC236}">
                        <a16:creationId xmlns:a16="http://schemas.microsoft.com/office/drawing/2014/main" id="{00000000-0008-0000-0B00-00005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60" name="Shape 2647">
                    <a:extLst>
                      <a:ext uri="{FF2B5EF4-FFF2-40B4-BE49-F238E27FC236}">
                        <a16:creationId xmlns:a16="http://schemas.microsoft.com/office/drawing/2014/main" id="{00000000-0008-0000-0B00-00005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1" name="Shape 2648">
                    <a:extLst>
                      <a:ext uri="{FF2B5EF4-FFF2-40B4-BE49-F238E27FC236}">
                        <a16:creationId xmlns:a16="http://schemas.microsoft.com/office/drawing/2014/main" id="{00000000-0008-0000-0B00-00005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2" name="Shape 2649">
                    <a:extLst>
                      <a:ext uri="{FF2B5EF4-FFF2-40B4-BE49-F238E27FC236}">
                        <a16:creationId xmlns:a16="http://schemas.microsoft.com/office/drawing/2014/main" id="{00000000-0008-0000-0B00-00005A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3" name="Shape 2650">
                    <a:extLst>
                      <a:ext uri="{FF2B5EF4-FFF2-40B4-BE49-F238E27FC236}">
                        <a16:creationId xmlns:a16="http://schemas.microsoft.com/office/drawing/2014/main" id="{00000000-0008-0000-0B00-00005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4" name="Shape 2651">
                    <a:extLst>
                      <a:ext uri="{FF2B5EF4-FFF2-40B4-BE49-F238E27FC236}">
                        <a16:creationId xmlns:a16="http://schemas.microsoft.com/office/drawing/2014/main" id="{00000000-0008-0000-0B00-00005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5" name="Shape 2652">
                    <a:extLst>
                      <a:ext uri="{FF2B5EF4-FFF2-40B4-BE49-F238E27FC236}">
                        <a16:creationId xmlns:a16="http://schemas.microsoft.com/office/drawing/2014/main" id="{00000000-0008-0000-0B00-00005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66" name="Shape 2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67" name="Shape 2653">
            <a:extLst>
              <a:ext uri="{FF2B5EF4-FFF2-40B4-BE49-F238E27FC236}">
                <a16:creationId xmlns:a16="http://schemas.microsoft.com/office/drawing/2014/main" id="{00000000-0008-0000-0B00-00005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68" name="Shape 6">
              <a:extLst>
                <a:ext uri="{FF2B5EF4-FFF2-40B4-BE49-F238E27FC236}">
                  <a16:creationId xmlns:a16="http://schemas.microsoft.com/office/drawing/2014/main" id="{00000000-0008-0000-0B00-00006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69" name="Shape 2654">
              <a:extLst>
                <a:ext uri="{FF2B5EF4-FFF2-40B4-BE49-F238E27FC236}">
                  <a16:creationId xmlns:a16="http://schemas.microsoft.com/office/drawing/2014/main" id="{00000000-0008-0000-0B00-00006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70" name="Shape 2655">
                <a:extLst>
                  <a:ext uri="{FF2B5EF4-FFF2-40B4-BE49-F238E27FC236}">
                    <a16:creationId xmlns:a16="http://schemas.microsoft.com/office/drawing/2014/main" id="{00000000-0008-0000-0B00-00006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71" name="Shape 2656">
                <a:extLst>
                  <a:ext uri="{FF2B5EF4-FFF2-40B4-BE49-F238E27FC236}">
                    <a16:creationId xmlns:a16="http://schemas.microsoft.com/office/drawing/2014/main" id="{00000000-0008-0000-0B00-00006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72" name="Shape 2657">
                  <a:extLst>
                    <a:ext uri="{FF2B5EF4-FFF2-40B4-BE49-F238E27FC236}">
                      <a16:creationId xmlns:a16="http://schemas.microsoft.com/office/drawing/2014/main" id="{00000000-0008-0000-0B00-00006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73" name="Shape 2658">
                  <a:extLst>
                    <a:ext uri="{FF2B5EF4-FFF2-40B4-BE49-F238E27FC236}">
                      <a16:creationId xmlns:a16="http://schemas.microsoft.com/office/drawing/2014/main" id="{00000000-0008-0000-0B00-00006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74" name="Shape 2659">
                    <a:extLst>
                      <a:ext uri="{FF2B5EF4-FFF2-40B4-BE49-F238E27FC236}">
                        <a16:creationId xmlns:a16="http://schemas.microsoft.com/office/drawing/2014/main" id="{00000000-0008-0000-0B00-00006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75" name="Shape 2660">
                    <a:extLst>
                      <a:ext uri="{FF2B5EF4-FFF2-40B4-BE49-F238E27FC236}">
                        <a16:creationId xmlns:a16="http://schemas.microsoft.com/office/drawing/2014/main" id="{00000000-0008-0000-0B00-00006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6" name="Shape 2661">
                    <a:extLst>
                      <a:ext uri="{FF2B5EF4-FFF2-40B4-BE49-F238E27FC236}">
                        <a16:creationId xmlns:a16="http://schemas.microsoft.com/office/drawing/2014/main" id="{00000000-0008-0000-0B00-00006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7" name="Shape 2662">
                    <a:extLst>
                      <a:ext uri="{FF2B5EF4-FFF2-40B4-BE49-F238E27FC236}">
                        <a16:creationId xmlns:a16="http://schemas.microsoft.com/office/drawing/2014/main" id="{00000000-0008-0000-0B00-000069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8" name="Shape 2663">
                    <a:extLst>
                      <a:ext uri="{FF2B5EF4-FFF2-40B4-BE49-F238E27FC236}">
                        <a16:creationId xmlns:a16="http://schemas.microsoft.com/office/drawing/2014/main" id="{00000000-0008-0000-0B00-00006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9" name="Shape 2664">
                    <a:extLst>
                      <a:ext uri="{FF2B5EF4-FFF2-40B4-BE49-F238E27FC236}">
                        <a16:creationId xmlns:a16="http://schemas.microsoft.com/office/drawing/2014/main" id="{00000000-0008-0000-0B00-00006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80" name="Shape 2665">
                    <a:extLst>
                      <a:ext uri="{FF2B5EF4-FFF2-40B4-BE49-F238E27FC236}">
                        <a16:creationId xmlns:a16="http://schemas.microsoft.com/office/drawing/2014/main" id="{00000000-0008-0000-0B00-00006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81" name="Shape 2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82" name="Shape 2666">
            <a:extLst>
              <a:ext uri="{FF2B5EF4-FFF2-40B4-BE49-F238E27FC236}">
                <a16:creationId xmlns:a16="http://schemas.microsoft.com/office/drawing/2014/main" id="{00000000-0008-0000-0B00-00006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3" name="Shape 6">
              <a:extLst>
                <a:ext uri="{FF2B5EF4-FFF2-40B4-BE49-F238E27FC236}">
                  <a16:creationId xmlns:a16="http://schemas.microsoft.com/office/drawing/2014/main" id="{00000000-0008-0000-0B00-00006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4" name="Shape 2667">
              <a:extLst>
                <a:ext uri="{FF2B5EF4-FFF2-40B4-BE49-F238E27FC236}">
                  <a16:creationId xmlns:a16="http://schemas.microsoft.com/office/drawing/2014/main" id="{00000000-0008-0000-0B00-00007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85" name="Shape 2668">
                <a:extLst>
                  <a:ext uri="{FF2B5EF4-FFF2-40B4-BE49-F238E27FC236}">
                    <a16:creationId xmlns:a16="http://schemas.microsoft.com/office/drawing/2014/main" id="{00000000-0008-0000-0B00-00007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86" name="Shape 2669">
                <a:extLst>
                  <a:ext uri="{FF2B5EF4-FFF2-40B4-BE49-F238E27FC236}">
                    <a16:creationId xmlns:a16="http://schemas.microsoft.com/office/drawing/2014/main" id="{00000000-0008-0000-0B00-00007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87" name="Shape 2670">
                  <a:extLst>
                    <a:ext uri="{FF2B5EF4-FFF2-40B4-BE49-F238E27FC236}">
                      <a16:creationId xmlns:a16="http://schemas.microsoft.com/office/drawing/2014/main" id="{00000000-0008-0000-0B00-000073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88" name="Shape 2671">
                  <a:extLst>
                    <a:ext uri="{FF2B5EF4-FFF2-40B4-BE49-F238E27FC236}">
                      <a16:creationId xmlns:a16="http://schemas.microsoft.com/office/drawing/2014/main" id="{00000000-0008-0000-0B00-000074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89" name="Shape 2672">
                    <a:extLst>
                      <a:ext uri="{FF2B5EF4-FFF2-40B4-BE49-F238E27FC236}">
                        <a16:creationId xmlns:a16="http://schemas.microsoft.com/office/drawing/2014/main" id="{00000000-0008-0000-0B00-00007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90" name="Shape 2673">
                    <a:extLst>
                      <a:ext uri="{FF2B5EF4-FFF2-40B4-BE49-F238E27FC236}">
                        <a16:creationId xmlns:a16="http://schemas.microsoft.com/office/drawing/2014/main" id="{00000000-0008-0000-0B00-00007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1" name="Shape 2674">
                    <a:extLst>
                      <a:ext uri="{FF2B5EF4-FFF2-40B4-BE49-F238E27FC236}">
                        <a16:creationId xmlns:a16="http://schemas.microsoft.com/office/drawing/2014/main" id="{00000000-0008-0000-0B00-00007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2" name="Shape 2675">
                    <a:extLst>
                      <a:ext uri="{FF2B5EF4-FFF2-40B4-BE49-F238E27FC236}">
                        <a16:creationId xmlns:a16="http://schemas.microsoft.com/office/drawing/2014/main" id="{00000000-0008-0000-0B00-000078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3" name="Shape 2676">
                    <a:extLst>
                      <a:ext uri="{FF2B5EF4-FFF2-40B4-BE49-F238E27FC236}">
                        <a16:creationId xmlns:a16="http://schemas.microsoft.com/office/drawing/2014/main" id="{00000000-0008-0000-0B00-00007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4" name="Shape 2677">
                    <a:extLst>
                      <a:ext uri="{FF2B5EF4-FFF2-40B4-BE49-F238E27FC236}">
                        <a16:creationId xmlns:a16="http://schemas.microsoft.com/office/drawing/2014/main" id="{00000000-0008-0000-0B00-00007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5" name="Shape 2678">
                    <a:extLst>
                      <a:ext uri="{FF2B5EF4-FFF2-40B4-BE49-F238E27FC236}">
                        <a16:creationId xmlns:a16="http://schemas.microsoft.com/office/drawing/2014/main" id="{00000000-0008-0000-0B00-00007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96" name="Shape 2">
          <a:extLst>
            <a:ext uri="{FF2B5EF4-FFF2-40B4-BE49-F238E27FC236}">
              <a16:creationId xmlns:a16="http://schemas.microsoft.com/office/drawing/2014/main" id="{00000000-0008-0000-0B00-00007C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97" name="Shape 2679">
            <a:extLst>
              <a:ext uri="{FF2B5EF4-FFF2-40B4-BE49-F238E27FC236}">
                <a16:creationId xmlns:a16="http://schemas.microsoft.com/office/drawing/2014/main" id="{00000000-0008-0000-0B00-00007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98" name="Shape 6">
              <a:extLst>
                <a:ext uri="{FF2B5EF4-FFF2-40B4-BE49-F238E27FC236}">
                  <a16:creationId xmlns:a16="http://schemas.microsoft.com/office/drawing/2014/main" id="{00000000-0008-0000-0B00-00007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9" name="Shape 2680">
              <a:extLst>
                <a:ext uri="{FF2B5EF4-FFF2-40B4-BE49-F238E27FC236}">
                  <a16:creationId xmlns:a16="http://schemas.microsoft.com/office/drawing/2014/main" id="{00000000-0008-0000-0B00-00007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0" name="Shape 2681">
                <a:extLst>
                  <a:ext uri="{FF2B5EF4-FFF2-40B4-BE49-F238E27FC236}">
                    <a16:creationId xmlns:a16="http://schemas.microsoft.com/office/drawing/2014/main" id="{00000000-0008-0000-0B00-00008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1" name="Shape 2682">
                <a:extLst>
                  <a:ext uri="{FF2B5EF4-FFF2-40B4-BE49-F238E27FC236}">
                    <a16:creationId xmlns:a16="http://schemas.microsoft.com/office/drawing/2014/main" id="{00000000-0008-0000-0B00-00008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02" name="Shape 2683">
                  <a:extLst>
                    <a:ext uri="{FF2B5EF4-FFF2-40B4-BE49-F238E27FC236}">
                      <a16:creationId xmlns:a16="http://schemas.microsoft.com/office/drawing/2014/main" id="{00000000-0008-0000-0B00-00008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03" name="Shape 2684">
                  <a:extLst>
                    <a:ext uri="{FF2B5EF4-FFF2-40B4-BE49-F238E27FC236}">
                      <a16:creationId xmlns:a16="http://schemas.microsoft.com/office/drawing/2014/main" id="{00000000-0008-0000-0B00-00008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04" name="Shape 2685">
                    <a:extLst>
                      <a:ext uri="{FF2B5EF4-FFF2-40B4-BE49-F238E27FC236}">
                        <a16:creationId xmlns:a16="http://schemas.microsoft.com/office/drawing/2014/main" id="{00000000-0008-0000-0B00-00008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05" name="Shape 2686">
                    <a:extLst>
                      <a:ext uri="{FF2B5EF4-FFF2-40B4-BE49-F238E27FC236}">
                        <a16:creationId xmlns:a16="http://schemas.microsoft.com/office/drawing/2014/main" id="{00000000-0008-0000-0B00-00008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6" name="Shape 2687">
                    <a:extLst>
                      <a:ext uri="{FF2B5EF4-FFF2-40B4-BE49-F238E27FC236}">
                        <a16:creationId xmlns:a16="http://schemas.microsoft.com/office/drawing/2014/main" id="{00000000-0008-0000-0B00-00008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7" name="Shape 2688">
                    <a:extLst>
                      <a:ext uri="{FF2B5EF4-FFF2-40B4-BE49-F238E27FC236}">
                        <a16:creationId xmlns:a16="http://schemas.microsoft.com/office/drawing/2014/main" id="{00000000-0008-0000-0B00-00008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8" name="Shape 2689">
                    <a:extLst>
                      <a:ext uri="{FF2B5EF4-FFF2-40B4-BE49-F238E27FC236}">
                        <a16:creationId xmlns:a16="http://schemas.microsoft.com/office/drawing/2014/main" id="{00000000-0008-0000-0B00-00008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9" name="Shape 2690">
                    <a:extLst>
                      <a:ext uri="{FF2B5EF4-FFF2-40B4-BE49-F238E27FC236}">
                        <a16:creationId xmlns:a16="http://schemas.microsoft.com/office/drawing/2014/main" id="{00000000-0008-0000-0B00-00008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10" name="Shape 2691">
                    <a:extLst>
                      <a:ext uri="{FF2B5EF4-FFF2-40B4-BE49-F238E27FC236}">
                        <a16:creationId xmlns:a16="http://schemas.microsoft.com/office/drawing/2014/main" id="{00000000-0008-0000-0B00-00008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211" name="Shape 2">
          <a:extLst>
            <a:ext uri="{FF2B5EF4-FFF2-40B4-BE49-F238E27FC236}">
              <a16:creationId xmlns:a16="http://schemas.microsoft.com/office/drawing/2014/main" id="{00000000-0008-0000-0B00-00008B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212" name="Shape 2692">
            <a:extLst>
              <a:ext uri="{FF2B5EF4-FFF2-40B4-BE49-F238E27FC236}">
                <a16:creationId xmlns:a16="http://schemas.microsoft.com/office/drawing/2014/main" id="{00000000-0008-0000-0B00-00008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3" name="Shape 6">
              <a:extLst>
                <a:ext uri="{FF2B5EF4-FFF2-40B4-BE49-F238E27FC236}">
                  <a16:creationId xmlns:a16="http://schemas.microsoft.com/office/drawing/2014/main" id="{00000000-0008-0000-0B00-00008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4" name="Shape 2693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15" name="Shape 2694">
                <a:extLst>
                  <a:ext uri="{FF2B5EF4-FFF2-40B4-BE49-F238E27FC236}">
                    <a16:creationId xmlns:a16="http://schemas.microsoft.com/office/drawing/2014/main" id="{00000000-0008-0000-0B00-00008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6" name="Shape 2695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17" name="Shape 2696">
                  <a:extLst>
                    <a:ext uri="{FF2B5EF4-FFF2-40B4-BE49-F238E27FC236}">
                      <a16:creationId xmlns:a16="http://schemas.microsoft.com/office/drawing/2014/main" id="{00000000-0008-0000-0B00-000091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18" name="Shape 2697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19" name="Shape 2698">
                    <a:extLst>
                      <a:ext uri="{FF2B5EF4-FFF2-40B4-BE49-F238E27FC236}">
                        <a16:creationId xmlns:a16="http://schemas.microsoft.com/office/drawing/2014/main" id="{00000000-0008-0000-0B00-000093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20" name="Shape 2699">
                    <a:extLst>
                      <a:ext uri="{FF2B5EF4-FFF2-40B4-BE49-F238E27FC236}">
                        <a16:creationId xmlns:a16="http://schemas.microsoft.com/office/drawing/2014/main" id="{00000000-0008-0000-0B00-000094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1" name="Shape 2700">
                    <a:extLst>
                      <a:ext uri="{FF2B5EF4-FFF2-40B4-BE49-F238E27FC236}">
                        <a16:creationId xmlns:a16="http://schemas.microsoft.com/office/drawing/2014/main" id="{00000000-0008-0000-0B00-00009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2" name="Shape 2701">
                    <a:extLst>
                      <a:ext uri="{FF2B5EF4-FFF2-40B4-BE49-F238E27FC236}">
                        <a16:creationId xmlns:a16="http://schemas.microsoft.com/office/drawing/2014/main" id="{00000000-0008-0000-0B00-000096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3" name="Shape 2702">
                    <a:extLst>
                      <a:ext uri="{FF2B5EF4-FFF2-40B4-BE49-F238E27FC236}">
                        <a16:creationId xmlns:a16="http://schemas.microsoft.com/office/drawing/2014/main" id="{00000000-0008-0000-0B00-00009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4" name="Shape 2703">
                    <a:extLst>
                      <a:ext uri="{FF2B5EF4-FFF2-40B4-BE49-F238E27FC236}">
                        <a16:creationId xmlns:a16="http://schemas.microsoft.com/office/drawing/2014/main" id="{00000000-0008-0000-0B00-00009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5" name="Shape 2704">
                    <a:extLst>
                      <a:ext uri="{FF2B5EF4-FFF2-40B4-BE49-F238E27FC236}">
                        <a16:creationId xmlns:a16="http://schemas.microsoft.com/office/drawing/2014/main" id="{00000000-0008-0000-0B00-00009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19050</xdr:rowOff>
    </xdr:from>
    <xdr:ext cx="447675" cy="361950"/>
    <xdr:sp macro="" textlink="">
      <xdr:nvSpPr>
        <xdr:cNvPr id="3226" name="Shape 2705">
          <a:extLst>
            <a:ext uri="{FF2B5EF4-FFF2-40B4-BE49-F238E27FC236}">
              <a16:creationId xmlns:a16="http://schemas.microsoft.com/office/drawing/2014/main" id="{00000000-0008-0000-0B00-00009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19050</xdr:rowOff>
    </xdr:from>
    <xdr:ext cx="447675" cy="361950"/>
    <xdr:sp macro="" textlink="">
      <xdr:nvSpPr>
        <xdr:cNvPr id="3227" name="Shape 2705">
          <a:extLst>
            <a:ext uri="{FF2B5EF4-FFF2-40B4-BE49-F238E27FC236}">
              <a16:creationId xmlns:a16="http://schemas.microsoft.com/office/drawing/2014/main" id="{00000000-0008-0000-0B00-00009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19050</xdr:rowOff>
    </xdr:from>
    <xdr:ext cx="447675" cy="361950"/>
    <xdr:sp macro="" textlink="">
      <xdr:nvSpPr>
        <xdr:cNvPr id="3228" name="Shape 2366">
          <a:extLst>
            <a:ext uri="{FF2B5EF4-FFF2-40B4-BE49-F238E27FC236}">
              <a16:creationId xmlns:a16="http://schemas.microsoft.com/office/drawing/2014/main" id="{00000000-0008-0000-0B00-00009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19050</xdr:rowOff>
    </xdr:from>
    <xdr:ext cx="447675" cy="361950"/>
    <xdr:sp macro="" textlink="">
      <xdr:nvSpPr>
        <xdr:cNvPr id="3229" name="Shape 2705">
          <a:extLst>
            <a:ext uri="{FF2B5EF4-FFF2-40B4-BE49-F238E27FC236}">
              <a16:creationId xmlns:a16="http://schemas.microsoft.com/office/drawing/2014/main" id="{00000000-0008-0000-0B00-00009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9525</xdr:rowOff>
    </xdr:from>
    <xdr:ext cx="447675" cy="361950"/>
    <xdr:sp macro="" textlink="">
      <xdr:nvSpPr>
        <xdr:cNvPr id="3230" name="Shape 2705">
          <a:extLst>
            <a:ext uri="{FF2B5EF4-FFF2-40B4-BE49-F238E27FC236}">
              <a16:creationId xmlns:a16="http://schemas.microsoft.com/office/drawing/2014/main" id="{00000000-0008-0000-0B00-00009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19050</xdr:rowOff>
    </xdr:from>
    <xdr:ext cx="447675" cy="361950"/>
    <xdr:sp macro="" textlink="">
      <xdr:nvSpPr>
        <xdr:cNvPr id="3231" name="Shape 2366">
          <a:extLst>
            <a:ext uri="{FF2B5EF4-FFF2-40B4-BE49-F238E27FC236}">
              <a16:creationId xmlns:a16="http://schemas.microsoft.com/office/drawing/2014/main" id="{00000000-0008-0000-0B00-00009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19050</xdr:rowOff>
    </xdr:from>
    <xdr:ext cx="447675" cy="361950"/>
    <xdr:sp macro="" textlink="">
      <xdr:nvSpPr>
        <xdr:cNvPr id="3232" name="Shape 2365">
          <a:extLst>
            <a:ext uri="{FF2B5EF4-FFF2-40B4-BE49-F238E27FC236}">
              <a16:creationId xmlns:a16="http://schemas.microsoft.com/office/drawing/2014/main" id="{00000000-0008-0000-0B00-0000A0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19050</xdr:rowOff>
    </xdr:from>
    <xdr:ext cx="447675" cy="361950"/>
    <xdr:sp macro="" textlink="">
      <xdr:nvSpPr>
        <xdr:cNvPr id="3233" name="Shape 2365">
          <a:extLst>
            <a:ext uri="{FF2B5EF4-FFF2-40B4-BE49-F238E27FC236}">
              <a16:creationId xmlns:a16="http://schemas.microsoft.com/office/drawing/2014/main" id="{00000000-0008-0000-0B00-0000A1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19050</xdr:rowOff>
    </xdr:from>
    <xdr:ext cx="447675" cy="361950"/>
    <xdr:sp macro="" textlink="">
      <xdr:nvSpPr>
        <xdr:cNvPr id="3234" name="Shape 2365">
          <a:extLst>
            <a:ext uri="{FF2B5EF4-FFF2-40B4-BE49-F238E27FC236}">
              <a16:creationId xmlns:a16="http://schemas.microsoft.com/office/drawing/2014/main" id="{00000000-0008-0000-0B00-0000A2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19050</xdr:rowOff>
    </xdr:from>
    <xdr:ext cx="447675" cy="361950"/>
    <xdr:sp macro="" textlink="">
      <xdr:nvSpPr>
        <xdr:cNvPr id="3235" name="Shape 2365">
          <a:extLst>
            <a:ext uri="{FF2B5EF4-FFF2-40B4-BE49-F238E27FC236}">
              <a16:creationId xmlns:a16="http://schemas.microsoft.com/office/drawing/2014/main" id="{00000000-0008-0000-0B00-0000A3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19050</xdr:rowOff>
    </xdr:from>
    <xdr:ext cx="447675" cy="361950"/>
    <xdr:sp macro="" textlink="">
      <xdr:nvSpPr>
        <xdr:cNvPr id="3236" name="Shape 2365">
          <a:extLst>
            <a:ext uri="{FF2B5EF4-FFF2-40B4-BE49-F238E27FC236}">
              <a16:creationId xmlns:a16="http://schemas.microsoft.com/office/drawing/2014/main" id="{00000000-0008-0000-0B00-0000A4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19050</xdr:rowOff>
    </xdr:from>
    <xdr:ext cx="447675" cy="361950"/>
    <xdr:sp macro="" textlink="">
      <xdr:nvSpPr>
        <xdr:cNvPr id="3237" name="Shape 2365">
          <a:extLst>
            <a:ext uri="{FF2B5EF4-FFF2-40B4-BE49-F238E27FC236}">
              <a16:creationId xmlns:a16="http://schemas.microsoft.com/office/drawing/2014/main" id="{00000000-0008-0000-0B00-0000A5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19050</xdr:rowOff>
    </xdr:from>
    <xdr:ext cx="447675" cy="361950"/>
    <xdr:sp macro="" textlink="">
      <xdr:nvSpPr>
        <xdr:cNvPr id="3238" name="Shape 2365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19050</xdr:rowOff>
    </xdr:from>
    <xdr:ext cx="447675" cy="361950"/>
    <xdr:sp macro="" textlink="">
      <xdr:nvSpPr>
        <xdr:cNvPr id="3239" name="Shape 2365">
          <a:extLst>
            <a:ext uri="{FF2B5EF4-FFF2-40B4-BE49-F238E27FC236}">
              <a16:creationId xmlns:a16="http://schemas.microsoft.com/office/drawing/2014/main" id="{00000000-0008-0000-0B00-0000A7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19050</xdr:rowOff>
    </xdr:from>
    <xdr:ext cx="447675" cy="361950"/>
    <xdr:sp macro="" textlink="">
      <xdr:nvSpPr>
        <xdr:cNvPr id="3240" name="Shape 2365">
          <a:extLst>
            <a:ext uri="{FF2B5EF4-FFF2-40B4-BE49-F238E27FC236}">
              <a16:creationId xmlns:a16="http://schemas.microsoft.com/office/drawing/2014/main" id="{00000000-0008-0000-0B00-0000A8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19050</xdr:rowOff>
    </xdr:from>
    <xdr:ext cx="447675" cy="361950"/>
    <xdr:sp macro="" textlink="">
      <xdr:nvSpPr>
        <xdr:cNvPr id="3241" name="Shape 2366">
          <a:extLst>
            <a:ext uri="{FF2B5EF4-FFF2-40B4-BE49-F238E27FC236}">
              <a16:creationId xmlns:a16="http://schemas.microsoft.com/office/drawing/2014/main" id="{00000000-0008-0000-0B00-0000A9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19050</xdr:rowOff>
    </xdr:from>
    <xdr:ext cx="447675" cy="361950"/>
    <xdr:sp macro="" textlink="">
      <xdr:nvSpPr>
        <xdr:cNvPr id="3242" name="Shape 2366">
          <a:extLst>
            <a:ext uri="{FF2B5EF4-FFF2-40B4-BE49-F238E27FC236}">
              <a16:creationId xmlns:a16="http://schemas.microsoft.com/office/drawing/2014/main" id="{00000000-0008-0000-0B00-0000A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19050</xdr:rowOff>
    </xdr:from>
    <xdr:ext cx="447675" cy="361950"/>
    <xdr:sp macro="" textlink="">
      <xdr:nvSpPr>
        <xdr:cNvPr id="3243" name="Shape 2705">
          <a:extLst>
            <a:ext uri="{FF2B5EF4-FFF2-40B4-BE49-F238E27FC236}">
              <a16:creationId xmlns:a16="http://schemas.microsoft.com/office/drawing/2014/main" id="{00000000-0008-0000-0B00-0000A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74</xdr:row>
      <xdr:rowOff>28575</xdr:rowOff>
    </xdr:from>
    <xdr:ext cx="447675" cy="361950"/>
    <xdr:sp macro="" textlink="">
      <xdr:nvSpPr>
        <xdr:cNvPr id="3244" name="Shape 2365">
          <a:extLst>
            <a:ext uri="{FF2B5EF4-FFF2-40B4-BE49-F238E27FC236}">
              <a16:creationId xmlns:a16="http://schemas.microsoft.com/office/drawing/2014/main" id="{00000000-0008-0000-0B00-0000A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19050</xdr:rowOff>
    </xdr:from>
    <xdr:ext cx="447675" cy="361950"/>
    <xdr:sp macro="" textlink="">
      <xdr:nvSpPr>
        <xdr:cNvPr id="3245" name="Shape 2365">
          <a:extLst>
            <a:ext uri="{FF2B5EF4-FFF2-40B4-BE49-F238E27FC236}">
              <a16:creationId xmlns:a16="http://schemas.microsoft.com/office/drawing/2014/main" id="{00000000-0008-0000-0B00-0000A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19050</xdr:rowOff>
    </xdr:from>
    <xdr:ext cx="447675" cy="361950"/>
    <xdr:sp macro="" textlink="">
      <xdr:nvSpPr>
        <xdr:cNvPr id="3246" name="Shape 2365">
          <a:extLst>
            <a:ext uri="{FF2B5EF4-FFF2-40B4-BE49-F238E27FC236}">
              <a16:creationId xmlns:a16="http://schemas.microsoft.com/office/drawing/2014/main" id="{00000000-0008-0000-0B00-0000A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19050</xdr:rowOff>
    </xdr:from>
    <xdr:ext cx="447675" cy="361950"/>
    <xdr:sp macro="" textlink="">
      <xdr:nvSpPr>
        <xdr:cNvPr id="3247" name="Shape 2706">
          <a:extLst>
            <a:ext uri="{FF2B5EF4-FFF2-40B4-BE49-F238E27FC236}">
              <a16:creationId xmlns:a16="http://schemas.microsoft.com/office/drawing/2014/main" id="{00000000-0008-0000-0B00-0000A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48" name="Shape 2">
          <a:extLst>
            <a:ext uri="{FF2B5EF4-FFF2-40B4-BE49-F238E27FC236}">
              <a16:creationId xmlns:a16="http://schemas.microsoft.com/office/drawing/2014/main" id="{00000000-0008-0000-0B00-0000B0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49" name="Shape 2707">
            <a:extLst>
              <a:ext uri="{FF2B5EF4-FFF2-40B4-BE49-F238E27FC236}">
                <a16:creationId xmlns:a16="http://schemas.microsoft.com/office/drawing/2014/main" id="{00000000-0008-0000-0B00-0000B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0" name="Shape 6">
              <a:extLst>
                <a:ext uri="{FF2B5EF4-FFF2-40B4-BE49-F238E27FC236}">
                  <a16:creationId xmlns:a16="http://schemas.microsoft.com/office/drawing/2014/main" id="{00000000-0008-0000-0B00-0000B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1" name="Shape 2708">
              <a:extLst>
                <a:ext uri="{FF2B5EF4-FFF2-40B4-BE49-F238E27FC236}">
                  <a16:creationId xmlns:a16="http://schemas.microsoft.com/office/drawing/2014/main" id="{00000000-0008-0000-0B00-0000B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52" name="Shape 2709">
                <a:extLst>
                  <a:ext uri="{FF2B5EF4-FFF2-40B4-BE49-F238E27FC236}">
                    <a16:creationId xmlns:a16="http://schemas.microsoft.com/office/drawing/2014/main" id="{00000000-0008-0000-0B00-0000B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3" name="Shape 2710">
                <a:extLst>
                  <a:ext uri="{FF2B5EF4-FFF2-40B4-BE49-F238E27FC236}">
                    <a16:creationId xmlns:a16="http://schemas.microsoft.com/office/drawing/2014/main" id="{00000000-0008-0000-0B00-0000B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54" name="Shape 2711">
                  <a:extLst>
                    <a:ext uri="{FF2B5EF4-FFF2-40B4-BE49-F238E27FC236}">
                      <a16:creationId xmlns:a16="http://schemas.microsoft.com/office/drawing/2014/main" id="{00000000-0008-0000-0B00-0000B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55" name="Shape 2712">
                  <a:extLst>
                    <a:ext uri="{FF2B5EF4-FFF2-40B4-BE49-F238E27FC236}">
                      <a16:creationId xmlns:a16="http://schemas.microsoft.com/office/drawing/2014/main" id="{00000000-0008-0000-0B00-0000B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56" name="Shape 2713">
                    <a:extLst>
                      <a:ext uri="{FF2B5EF4-FFF2-40B4-BE49-F238E27FC236}">
                        <a16:creationId xmlns:a16="http://schemas.microsoft.com/office/drawing/2014/main" id="{00000000-0008-0000-0B00-0000B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7" name="Shape 2714">
                    <a:extLst>
                      <a:ext uri="{FF2B5EF4-FFF2-40B4-BE49-F238E27FC236}">
                        <a16:creationId xmlns:a16="http://schemas.microsoft.com/office/drawing/2014/main" id="{00000000-0008-0000-0B00-0000B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8" name="Shape 2715">
                    <a:extLst>
                      <a:ext uri="{FF2B5EF4-FFF2-40B4-BE49-F238E27FC236}">
                        <a16:creationId xmlns:a16="http://schemas.microsoft.com/office/drawing/2014/main" id="{00000000-0008-0000-0B00-0000B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9" name="Shape 2716">
                    <a:extLst>
                      <a:ext uri="{FF2B5EF4-FFF2-40B4-BE49-F238E27FC236}">
                        <a16:creationId xmlns:a16="http://schemas.microsoft.com/office/drawing/2014/main" id="{00000000-0008-0000-0B00-0000B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0" name="Shape 2717">
                    <a:extLst>
                      <a:ext uri="{FF2B5EF4-FFF2-40B4-BE49-F238E27FC236}">
                        <a16:creationId xmlns:a16="http://schemas.microsoft.com/office/drawing/2014/main" id="{00000000-0008-0000-0B00-0000B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1" name="Shape 2718">
                    <a:extLst>
                      <a:ext uri="{FF2B5EF4-FFF2-40B4-BE49-F238E27FC236}">
                        <a16:creationId xmlns:a16="http://schemas.microsoft.com/office/drawing/2014/main" id="{00000000-0008-0000-0B00-0000B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2" name="Shape 2719">
                    <a:extLst>
                      <a:ext uri="{FF2B5EF4-FFF2-40B4-BE49-F238E27FC236}">
                        <a16:creationId xmlns:a16="http://schemas.microsoft.com/office/drawing/2014/main" id="{00000000-0008-0000-0B00-0000B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63" name="Shape 2">
          <a:extLst>
            <a:ext uri="{FF2B5EF4-FFF2-40B4-BE49-F238E27FC236}">
              <a16:creationId xmlns:a16="http://schemas.microsoft.com/office/drawing/2014/main" id="{00000000-0008-0000-0B00-0000BF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64" name="Shape 2720">
            <a:extLst>
              <a:ext uri="{FF2B5EF4-FFF2-40B4-BE49-F238E27FC236}">
                <a16:creationId xmlns:a16="http://schemas.microsoft.com/office/drawing/2014/main" id="{00000000-0008-0000-0B00-0000C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5" name="Shape 6">
              <a:extLst>
                <a:ext uri="{FF2B5EF4-FFF2-40B4-BE49-F238E27FC236}">
                  <a16:creationId xmlns:a16="http://schemas.microsoft.com/office/drawing/2014/main" id="{00000000-0008-0000-0B00-0000C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6" name="Shape 2721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67" name="Shape 2722">
                <a:extLst>
                  <a:ext uri="{FF2B5EF4-FFF2-40B4-BE49-F238E27FC236}">
                    <a16:creationId xmlns:a16="http://schemas.microsoft.com/office/drawing/2014/main" id="{00000000-0008-0000-0B00-0000C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8" name="Shape 2723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69" name="Shape 2724">
                  <a:extLst>
                    <a:ext uri="{FF2B5EF4-FFF2-40B4-BE49-F238E27FC236}">
                      <a16:creationId xmlns:a16="http://schemas.microsoft.com/office/drawing/2014/main" id="{00000000-0008-0000-0B00-0000C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70" name="Shape 2725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71" name="Shape 2726">
                    <a:extLst>
                      <a:ext uri="{FF2B5EF4-FFF2-40B4-BE49-F238E27FC236}">
                        <a16:creationId xmlns:a16="http://schemas.microsoft.com/office/drawing/2014/main" id="{00000000-0008-0000-0B00-0000C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72" name="Shape 2727">
                    <a:extLst>
                      <a:ext uri="{FF2B5EF4-FFF2-40B4-BE49-F238E27FC236}">
                        <a16:creationId xmlns:a16="http://schemas.microsoft.com/office/drawing/2014/main" id="{00000000-0008-0000-0B00-0000C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3" name="Shape 2728">
                    <a:extLst>
                      <a:ext uri="{FF2B5EF4-FFF2-40B4-BE49-F238E27FC236}">
                        <a16:creationId xmlns:a16="http://schemas.microsoft.com/office/drawing/2014/main" id="{00000000-0008-0000-0B00-0000C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4" name="Shape 2729">
                    <a:extLst>
                      <a:ext uri="{FF2B5EF4-FFF2-40B4-BE49-F238E27FC236}">
                        <a16:creationId xmlns:a16="http://schemas.microsoft.com/office/drawing/2014/main" id="{00000000-0008-0000-0B00-0000C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5" name="Shape 2730">
                    <a:extLst>
                      <a:ext uri="{FF2B5EF4-FFF2-40B4-BE49-F238E27FC236}">
                        <a16:creationId xmlns:a16="http://schemas.microsoft.com/office/drawing/2014/main" id="{00000000-0008-0000-0B00-0000C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6" name="Shape 2731">
                    <a:extLst>
                      <a:ext uri="{FF2B5EF4-FFF2-40B4-BE49-F238E27FC236}">
                        <a16:creationId xmlns:a16="http://schemas.microsoft.com/office/drawing/2014/main" id="{00000000-0008-0000-0B00-0000C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7" name="Shape 2732">
                    <a:extLst>
                      <a:ext uri="{FF2B5EF4-FFF2-40B4-BE49-F238E27FC236}">
                        <a16:creationId xmlns:a16="http://schemas.microsoft.com/office/drawing/2014/main" id="{00000000-0008-0000-0B00-0000CD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3278" name="Shape 2">
          <a:extLst>
            <a:ext uri="{FF2B5EF4-FFF2-40B4-BE49-F238E27FC236}">
              <a16:creationId xmlns:a16="http://schemas.microsoft.com/office/drawing/2014/main" id="{00000000-0008-0000-0B00-0000CE0C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3279" name="Shape 2733"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80" name="Shape 6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1" name="Shape 2734">
              <a:extLst>
                <a:ext uri="{FF2B5EF4-FFF2-40B4-BE49-F238E27FC236}">
                  <a16:creationId xmlns:a16="http://schemas.microsoft.com/office/drawing/2014/main" id="{00000000-0008-0000-0B00-0000D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82" name="Shape 2735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3" name="Shape 2736">
                <a:extLst>
                  <a:ext uri="{FF2B5EF4-FFF2-40B4-BE49-F238E27FC236}">
                    <a16:creationId xmlns:a16="http://schemas.microsoft.com/office/drawing/2014/main" id="{00000000-0008-0000-0B00-0000D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84" name="Shape 2737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85" name="Shape 2738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86" name="Shape 2739">
                    <a:extLst>
                      <a:ext uri="{FF2B5EF4-FFF2-40B4-BE49-F238E27FC236}">
                        <a16:creationId xmlns:a16="http://schemas.microsoft.com/office/drawing/2014/main" id="{00000000-0008-0000-0B00-0000D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87" name="Shape 2740">
                    <a:extLst>
                      <a:ext uri="{FF2B5EF4-FFF2-40B4-BE49-F238E27FC236}">
                        <a16:creationId xmlns:a16="http://schemas.microsoft.com/office/drawing/2014/main" id="{00000000-0008-0000-0B00-0000D7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8" name="Shape 2741">
                    <a:extLst>
                      <a:ext uri="{FF2B5EF4-FFF2-40B4-BE49-F238E27FC236}">
                        <a16:creationId xmlns:a16="http://schemas.microsoft.com/office/drawing/2014/main" id="{00000000-0008-0000-0B00-0000D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9" name="Shape 2742">
                    <a:extLst>
                      <a:ext uri="{FF2B5EF4-FFF2-40B4-BE49-F238E27FC236}">
                        <a16:creationId xmlns:a16="http://schemas.microsoft.com/office/drawing/2014/main" id="{00000000-0008-0000-0B00-0000D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0" name="Shape 2743">
                    <a:extLst>
                      <a:ext uri="{FF2B5EF4-FFF2-40B4-BE49-F238E27FC236}">
                        <a16:creationId xmlns:a16="http://schemas.microsoft.com/office/drawing/2014/main" id="{00000000-0008-0000-0B00-0000D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1" name="Shape 2744">
                    <a:extLst>
                      <a:ext uri="{FF2B5EF4-FFF2-40B4-BE49-F238E27FC236}">
                        <a16:creationId xmlns:a16="http://schemas.microsoft.com/office/drawing/2014/main" id="{00000000-0008-0000-0B00-0000D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2" name="Shape 2745">
                    <a:extLst>
                      <a:ext uri="{FF2B5EF4-FFF2-40B4-BE49-F238E27FC236}">
                        <a16:creationId xmlns:a16="http://schemas.microsoft.com/office/drawing/2014/main" id="{00000000-0008-0000-0B00-0000D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3293" name="Shape 2">
          <a:extLst>
            <a:ext uri="{FF2B5EF4-FFF2-40B4-BE49-F238E27FC236}">
              <a16:creationId xmlns:a16="http://schemas.microsoft.com/office/drawing/2014/main" id="{00000000-0008-0000-0B00-0000DD0C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3294" name="Shape 2746">
            <a:extLst>
              <a:ext uri="{FF2B5EF4-FFF2-40B4-BE49-F238E27FC236}">
                <a16:creationId xmlns:a16="http://schemas.microsoft.com/office/drawing/2014/main" id="{00000000-0008-0000-0B00-0000DE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95" name="Shape 6">
              <a:extLst>
                <a:ext uri="{FF2B5EF4-FFF2-40B4-BE49-F238E27FC236}">
                  <a16:creationId xmlns:a16="http://schemas.microsoft.com/office/drawing/2014/main" id="{00000000-0008-0000-0B00-0000DF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6" name="Shape 2747">
              <a:extLst>
                <a:ext uri="{FF2B5EF4-FFF2-40B4-BE49-F238E27FC236}">
                  <a16:creationId xmlns:a16="http://schemas.microsoft.com/office/drawing/2014/main" id="{00000000-0008-0000-0B00-0000E0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297" name="Shape 2748">
                <a:extLst>
                  <a:ext uri="{FF2B5EF4-FFF2-40B4-BE49-F238E27FC236}">
                    <a16:creationId xmlns:a16="http://schemas.microsoft.com/office/drawing/2014/main" id="{00000000-0008-0000-0B00-0000E1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8" name="Shape 2749">
                <a:extLst>
                  <a:ext uri="{FF2B5EF4-FFF2-40B4-BE49-F238E27FC236}">
                    <a16:creationId xmlns:a16="http://schemas.microsoft.com/office/drawing/2014/main" id="{00000000-0008-0000-0B00-0000E2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299" name="Shape 2750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00" name="Shape 2751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301" name="Shape 2752">
                    <a:extLst>
                      <a:ext uri="{FF2B5EF4-FFF2-40B4-BE49-F238E27FC236}">
                        <a16:creationId xmlns:a16="http://schemas.microsoft.com/office/drawing/2014/main" id="{00000000-0008-0000-0B00-0000E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02" name="Shape 2753">
                    <a:extLst>
                      <a:ext uri="{FF2B5EF4-FFF2-40B4-BE49-F238E27FC236}">
                        <a16:creationId xmlns:a16="http://schemas.microsoft.com/office/drawing/2014/main" id="{00000000-0008-0000-0B00-0000E6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3" name="Shape 2754">
                    <a:extLst>
                      <a:ext uri="{FF2B5EF4-FFF2-40B4-BE49-F238E27FC236}">
                        <a16:creationId xmlns:a16="http://schemas.microsoft.com/office/drawing/2014/main" id="{00000000-0008-0000-0B00-0000E7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4" name="Shape 2755">
                    <a:extLst>
                      <a:ext uri="{FF2B5EF4-FFF2-40B4-BE49-F238E27FC236}">
                        <a16:creationId xmlns:a16="http://schemas.microsoft.com/office/drawing/2014/main" id="{00000000-0008-0000-0B00-0000E8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5" name="Shape 2756">
                    <a:extLst>
                      <a:ext uri="{FF2B5EF4-FFF2-40B4-BE49-F238E27FC236}">
                        <a16:creationId xmlns:a16="http://schemas.microsoft.com/office/drawing/2014/main" id="{00000000-0008-0000-0B00-0000E9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6" name="Shape 2757">
                    <a:extLst>
                      <a:ext uri="{FF2B5EF4-FFF2-40B4-BE49-F238E27FC236}">
                        <a16:creationId xmlns:a16="http://schemas.microsoft.com/office/drawing/2014/main" id="{00000000-0008-0000-0B00-0000EA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7" name="Shape 2758">
                    <a:extLst>
                      <a:ext uri="{FF2B5EF4-FFF2-40B4-BE49-F238E27FC236}">
                        <a16:creationId xmlns:a16="http://schemas.microsoft.com/office/drawing/2014/main" id="{00000000-0008-0000-0B00-0000EB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08" name="Shape 2">
          <a:extLst>
            <a:ext uri="{FF2B5EF4-FFF2-40B4-BE49-F238E27FC236}">
              <a16:creationId xmlns:a16="http://schemas.microsoft.com/office/drawing/2014/main" id="{00000000-0008-0000-0B00-0000EC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09" name="Shape 2759">
            <a:extLst>
              <a:ext uri="{FF2B5EF4-FFF2-40B4-BE49-F238E27FC236}">
                <a16:creationId xmlns:a16="http://schemas.microsoft.com/office/drawing/2014/main" id="{00000000-0008-0000-0B00-0000E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0" name="Shape 6">
              <a:extLst>
                <a:ext uri="{FF2B5EF4-FFF2-40B4-BE49-F238E27FC236}">
                  <a16:creationId xmlns:a16="http://schemas.microsoft.com/office/drawing/2014/main" id="{00000000-0008-0000-0B00-0000E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1" name="Shape 2760">
              <a:extLst>
                <a:ext uri="{FF2B5EF4-FFF2-40B4-BE49-F238E27FC236}">
                  <a16:creationId xmlns:a16="http://schemas.microsoft.com/office/drawing/2014/main" id="{00000000-0008-0000-0B00-0000E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12" name="Shape 2761">
                <a:extLst>
                  <a:ext uri="{FF2B5EF4-FFF2-40B4-BE49-F238E27FC236}">
                    <a16:creationId xmlns:a16="http://schemas.microsoft.com/office/drawing/2014/main" id="{00000000-0008-0000-0B00-0000F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13" name="Shape 2762">
                <a:extLst>
                  <a:ext uri="{FF2B5EF4-FFF2-40B4-BE49-F238E27FC236}">
                    <a16:creationId xmlns:a16="http://schemas.microsoft.com/office/drawing/2014/main" id="{00000000-0008-0000-0B00-0000F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14" name="Shape 2763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15" name="Shape 2764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16" name="Shape 2765">
                    <a:extLst>
                      <a:ext uri="{FF2B5EF4-FFF2-40B4-BE49-F238E27FC236}">
                        <a16:creationId xmlns:a16="http://schemas.microsoft.com/office/drawing/2014/main" id="{00000000-0008-0000-0B00-0000F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17" name="Shape 2766">
                    <a:extLst>
                      <a:ext uri="{FF2B5EF4-FFF2-40B4-BE49-F238E27FC236}">
                        <a16:creationId xmlns:a16="http://schemas.microsoft.com/office/drawing/2014/main" id="{00000000-0008-0000-0B00-0000F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8" name="Shape 2767">
                    <a:extLst>
                      <a:ext uri="{FF2B5EF4-FFF2-40B4-BE49-F238E27FC236}">
                        <a16:creationId xmlns:a16="http://schemas.microsoft.com/office/drawing/2014/main" id="{00000000-0008-0000-0B00-0000F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9" name="Shape 2768">
                    <a:extLst>
                      <a:ext uri="{FF2B5EF4-FFF2-40B4-BE49-F238E27FC236}">
                        <a16:creationId xmlns:a16="http://schemas.microsoft.com/office/drawing/2014/main" id="{00000000-0008-0000-0B00-0000F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0" name="Shape 2769">
                    <a:extLst>
                      <a:ext uri="{FF2B5EF4-FFF2-40B4-BE49-F238E27FC236}">
                        <a16:creationId xmlns:a16="http://schemas.microsoft.com/office/drawing/2014/main" id="{00000000-0008-0000-0B00-0000F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1" name="Shape 2770">
                    <a:extLst>
                      <a:ext uri="{FF2B5EF4-FFF2-40B4-BE49-F238E27FC236}">
                        <a16:creationId xmlns:a16="http://schemas.microsoft.com/office/drawing/2014/main" id="{00000000-0008-0000-0B00-0000F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2" name="Shape 2771">
                    <a:extLst>
                      <a:ext uri="{FF2B5EF4-FFF2-40B4-BE49-F238E27FC236}">
                        <a16:creationId xmlns:a16="http://schemas.microsoft.com/office/drawing/2014/main" id="{00000000-0008-0000-0B00-0000F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23" name="Shape 2">
          <a:extLst>
            <a:ext uri="{FF2B5EF4-FFF2-40B4-BE49-F238E27FC236}">
              <a16:creationId xmlns:a16="http://schemas.microsoft.com/office/drawing/2014/main" id="{00000000-0008-0000-0B00-0000FB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24" name="Shape 2772">
            <a:extLst>
              <a:ext uri="{FF2B5EF4-FFF2-40B4-BE49-F238E27FC236}">
                <a16:creationId xmlns:a16="http://schemas.microsoft.com/office/drawing/2014/main" id="{00000000-0008-0000-0B00-0000F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25" name="Shape 6">
              <a:extLst>
                <a:ext uri="{FF2B5EF4-FFF2-40B4-BE49-F238E27FC236}">
                  <a16:creationId xmlns:a16="http://schemas.microsoft.com/office/drawing/2014/main" id="{00000000-0008-0000-0B00-0000F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26" name="Shape 2773">
              <a:extLst>
                <a:ext uri="{FF2B5EF4-FFF2-40B4-BE49-F238E27FC236}">
                  <a16:creationId xmlns:a16="http://schemas.microsoft.com/office/drawing/2014/main" id="{00000000-0008-0000-0B00-0000F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27" name="Shape 2774">
                <a:extLst>
                  <a:ext uri="{FF2B5EF4-FFF2-40B4-BE49-F238E27FC236}">
                    <a16:creationId xmlns:a16="http://schemas.microsoft.com/office/drawing/2014/main" id="{00000000-0008-0000-0B00-0000F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8" name="Shape 2775">
                <a:extLst>
                  <a:ext uri="{FF2B5EF4-FFF2-40B4-BE49-F238E27FC236}">
                    <a16:creationId xmlns:a16="http://schemas.microsoft.com/office/drawing/2014/main" id="{00000000-0008-0000-0B00-00000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29" name="Shape 2776">
                  <a:extLst>
                    <a:ext uri="{FF2B5EF4-FFF2-40B4-BE49-F238E27FC236}">
                      <a16:creationId xmlns:a16="http://schemas.microsoft.com/office/drawing/2014/main" id="{00000000-0008-0000-0B00-00000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30" name="Shape 2777">
                  <a:extLst>
                    <a:ext uri="{FF2B5EF4-FFF2-40B4-BE49-F238E27FC236}">
                      <a16:creationId xmlns:a16="http://schemas.microsoft.com/office/drawing/2014/main" id="{00000000-0008-0000-0B00-00000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31" name="Shape 2778">
                    <a:extLst>
                      <a:ext uri="{FF2B5EF4-FFF2-40B4-BE49-F238E27FC236}">
                        <a16:creationId xmlns:a16="http://schemas.microsoft.com/office/drawing/2014/main" id="{00000000-0008-0000-0B00-00000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32" name="Shape 2779">
                    <a:extLst>
                      <a:ext uri="{FF2B5EF4-FFF2-40B4-BE49-F238E27FC236}">
                        <a16:creationId xmlns:a16="http://schemas.microsoft.com/office/drawing/2014/main" id="{00000000-0008-0000-0B00-00000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3" name="Shape 2780">
                    <a:extLst>
                      <a:ext uri="{FF2B5EF4-FFF2-40B4-BE49-F238E27FC236}">
                        <a16:creationId xmlns:a16="http://schemas.microsoft.com/office/drawing/2014/main" id="{00000000-0008-0000-0B00-00000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4" name="Shape 2781">
                    <a:extLst>
                      <a:ext uri="{FF2B5EF4-FFF2-40B4-BE49-F238E27FC236}">
                        <a16:creationId xmlns:a16="http://schemas.microsoft.com/office/drawing/2014/main" id="{00000000-0008-0000-0B00-00000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5" name="Shape 2782">
                    <a:extLst>
                      <a:ext uri="{FF2B5EF4-FFF2-40B4-BE49-F238E27FC236}">
                        <a16:creationId xmlns:a16="http://schemas.microsoft.com/office/drawing/2014/main" id="{00000000-0008-0000-0B00-00000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6" name="Shape 2783">
                    <a:extLst>
                      <a:ext uri="{FF2B5EF4-FFF2-40B4-BE49-F238E27FC236}">
                        <a16:creationId xmlns:a16="http://schemas.microsoft.com/office/drawing/2014/main" id="{00000000-0008-0000-0B00-00000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7" name="Shape 2784">
                    <a:extLst>
                      <a:ext uri="{FF2B5EF4-FFF2-40B4-BE49-F238E27FC236}">
                        <a16:creationId xmlns:a16="http://schemas.microsoft.com/office/drawing/2014/main" id="{00000000-0008-0000-0B00-00000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38" name="Shape 2">
          <a:extLst>
            <a:ext uri="{FF2B5EF4-FFF2-40B4-BE49-F238E27FC236}">
              <a16:creationId xmlns:a16="http://schemas.microsoft.com/office/drawing/2014/main" id="{00000000-0008-0000-0B00-00000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39" name="Shape 2785">
            <a:extLst>
              <a:ext uri="{FF2B5EF4-FFF2-40B4-BE49-F238E27FC236}">
                <a16:creationId xmlns:a16="http://schemas.microsoft.com/office/drawing/2014/main" id="{00000000-0008-0000-0B00-00000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0" name="Shape 6">
              <a:extLst>
                <a:ext uri="{FF2B5EF4-FFF2-40B4-BE49-F238E27FC236}">
                  <a16:creationId xmlns:a16="http://schemas.microsoft.com/office/drawing/2014/main" id="{00000000-0008-0000-0B00-00000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1" name="Shape 2786">
              <a:extLst>
                <a:ext uri="{FF2B5EF4-FFF2-40B4-BE49-F238E27FC236}">
                  <a16:creationId xmlns:a16="http://schemas.microsoft.com/office/drawing/2014/main" id="{00000000-0008-0000-0B00-00000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42" name="Shape 2787">
                <a:extLst>
                  <a:ext uri="{FF2B5EF4-FFF2-40B4-BE49-F238E27FC236}">
                    <a16:creationId xmlns:a16="http://schemas.microsoft.com/office/drawing/2014/main" id="{00000000-0008-0000-0B00-00000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3" name="Shape 2788">
                <a:extLst>
                  <a:ext uri="{FF2B5EF4-FFF2-40B4-BE49-F238E27FC236}">
                    <a16:creationId xmlns:a16="http://schemas.microsoft.com/office/drawing/2014/main" id="{00000000-0008-0000-0B00-00000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44" name="Shape 2789">
                  <a:extLst>
                    <a:ext uri="{FF2B5EF4-FFF2-40B4-BE49-F238E27FC236}">
                      <a16:creationId xmlns:a16="http://schemas.microsoft.com/office/drawing/2014/main" id="{00000000-0008-0000-0B00-000010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5" name="Shape 2790">
                  <a:extLst>
                    <a:ext uri="{FF2B5EF4-FFF2-40B4-BE49-F238E27FC236}">
                      <a16:creationId xmlns:a16="http://schemas.microsoft.com/office/drawing/2014/main" id="{00000000-0008-0000-0B00-000011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46" name="Shape 2791">
                    <a:extLst>
                      <a:ext uri="{FF2B5EF4-FFF2-40B4-BE49-F238E27FC236}">
                        <a16:creationId xmlns:a16="http://schemas.microsoft.com/office/drawing/2014/main" id="{00000000-0008-0000-0B00-000012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47" name="Shape 2792">
                    <a:extLst>
                      <a:ext uri="{FF2B5EF4-FFF2-40B4-BE49-F238E27FC236}">
                        <a16:creationId xmlns:a16="http://schemas.microsoft.com/office/drawing/2014/main" id="{00000000-0008-0000-0B00-00001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8" name="Shape 2793">
                    <a:extLst>
                      <a:ext uri="{FF2B5EF4-FFF2-40B4-BE49-F238E27FC236}">
                        <a16:creationId xmlns:a16="http://schemas.microsoft.com/office/drawing/2014/main" id="{00000000-0008-0000-0B00-00001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9" name="Shape 2794">
                    <a:extLst>
                      <a:ext uri="{FF2B5EF4-FFF2-40B4-BE49-F238E27FC236}">
                        <a16:creationId xmlns:a16="http://schemas.microsoft.com/office/drawing/2014/main" id="{00000000-0008-0000-0B00-000015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0" name="Shape 2795">
                    <a:extLst>
                      <a:ext uri="{FF2B5EF4-FFF2-40B4-BE49-F238E27FC236}">
                        <a16:creationId xmlns:a16="http://schemas.microsoft.com/office/drawing/2014/main" id="{00000000-0008-0000-0B00-00001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1" name="Shape 2796">
                    <a:extLst>
                      <a:ext uri="{FF2B5EF4-FFF2-40B4-BE49-F238E27FC236}">
                        <a16:creationId xmlns:a16="http://schemas.microsoft.com/office/drawing/2014/main" id="{00000000-0008-0000-0B00-00001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2" name="Shape 2797">
                    <a:extLst>
                      <a:ext uri="{FF2B5EF4-FFF2-40B4-BE49-F238E27FC236}">
                        <a16:creationId xmlns:a16="http://schemas.microsoft.com/office/drawing/2014/main" id="{00000000-0008-0000-0B00-00001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53" name="Shape 2">
          <a:extLst>
            <a:ext uri="{FF2B5EF4-FFF2-40B4-BE49-F238E27FC236}">
              <a16:creationId xmlns:a16="http://schemas.microsoft.com/office/drawing/2014/main" id="{00000000-0008-0000-0B00-000019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54" name="Shape 2798">
            <a:extLst>
              <a:ext uri="{FF2B5EF4-FFF2-40B4-BE49-F238E27FC236}">
                <a16:creationId xmlns:a16="http://schemas.microsoft.com/office/drawing/2014/main" id="{00000000-0008-0000-0B00-00001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5" name="Shape 6">
              <a:extLst>
                <a:ext uri="{FF2B5EF4-FFF2-40B4-BE49-F238E27FC236}">
                  <a16:creationId xmlns:a16="http://schemas.microsoft.com/office/drawing/2014/main" id="{00000000-0008-0000-0B00-00001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6" name="Shape 2799">
              <a:extLst>
                <a:ext uri="{FF2B5EF4-FFF2-40B4-BE49-F238E27FC236}">
                  <a16:creationId xmlns:a16="http://schemas.microsoft.com/office/drawing/2014/main" id="{00000000-0008-0000-0B00-00001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7" name="Shape 2800">
                <a:extLst>
                  <a:ext uri="{FF2B5EF4-FFF2-40B4-BE49-F238E27FC236}">
                    <a16:creationId xmlns:a16="http://schemas.microsoft.com/office/drawing/2014/main" id="{00000000-0008-0000-0B00-00001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58" name="Shape 2801">
                <a:extLst>
                  <a:ext uri="{FF2B5EF4-FFF2-40B4-BE49-F238E27FC236}">
                    <a16:creationId xmlns:a16="http://schemas.microsoft.com/office/drawing/2014/main" id="{00000000-0008-0000-0B00-00001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59" name="Shape 2802">
                  <a:extLst>
                    <a:ext uri="{FF2B5EF4-FFF2-40B4-BE49-F238E27FC236}">
                      <a16:creationId xmlns:a16="http://schemas.microsoft.com/office/drawing/2014/main" id="{00000000-0008-0000-0B00-00001F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60" name="Shape 2803">
                  <a:extLst>
                    <a:ext uri="{FF2B5EF4-FFF2-40B4-BE49-F238E27FC236}">
                      <a16:creationId xmlns:a16="http://schemas.microsoft.com/office/drawing/2014/main" id="{00000000-0008-0000-0B00-000020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61" name="Shape 2804">
                    <a:extLst>
                      <a:ext uri="{FF2B5EF4-FFF2-40B4-BE49-F238E27FC236}">
                        <a16:creationId xmlns:a16="http://schemas.microsoft.com/office/drawing/2014/main" id="{00000000-0008-0000-0B00-000021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62" name="Shape 2805">
                    <a:extLst>
                      <a:ext uri="{FF2B5EF4-FFF2-40B4-BE49-F238E27FC236}">
                        <a16:creationId xmlns:a16="http://schemas.microsoft.com/office/drawing/2014/main" id="{00000000-0008-0000-0B00-00002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3" name="Shape 2806">
                    <a:extLst>
                      <a:ext uri="{FF2B5EF4-FFF2-40B4-BE49-F238E27FC236}">
                        <a16:creationId xmlns:a16="http://schemas.microsoft.com/office/drawing/2014/main" id="{00000000-0008-0000-0B00-00002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4" name="Shape 2807">
                    <a:extLst>
                      <a:ext uri="{FF2B5EF4-FFF2-40B4-BE49-F238E27FC236}">
                        <a16:creationId xmlns:a16="http://schemas.microsoft.com/office/drawing/2014/main" id="{00000000-0008-0000-0B00-000024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5" name="Shape 2808">
                    <a:extLst>
                      <a:ext uri="{FF2B5EF4-FFF2-40B4-BE49-F238E27FC236}">
                        <a16:creationId xmlns:a16="http://schemas.microsoft.com/office/drawing/2014/main" id="{00000000-0008-0000-0B00-00002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6" name="Shape 2809">
                    <a:extLst>
                      <a:ext uri="{FF2B5EF4-FFF2-40B4-BE49-F238E27FC236}">
                        <a16:creationId xmlns:a16="http://schemas.microsoft.com/office/drawing/2014/main" id="{00000000-0008-0000-0B00-00002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7" name="Shape 2810">
                    <a:extLst>
                      <a:ext uri="{FF2B5EF4-FFF2-40B4-BE49-F238E27FC236}">
                        <a16:creationId xmlns:a16="http://schemas.microsoft.com/office/drawing/2014/main" id="{00000000-0008-0000-0B00-00002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69" name="Shape 2811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812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72" name="Shape 2813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814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4" name="Shape 2815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75" name="Shape 2816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76" name="Shape 2817">
                    <a:extLst>
                      <a:ext uri="{FF2B5EF4-FFF2-40B4-BE49-F238E27FC236}">
                        <a16:creationId xmlns:a16="http://schemas.microsoft.com/office/drawing/2014/main" id="{00000000-0008-0000-0B00-000030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77" name="Shape 2818">
                    <a:extLst>
                      <a:ext uri="{FF2B5EF4-FFF2-40B4-BE49-F238E27FC236}">
                        <a16:creationId xmlns:a16="http://schemas.microsoft.com/office/drawing/2014/main" id="{00000000-0008-0000-0B00-00003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8" name="Shape 2819">
                    <a:extLst>
                      <a:ext uri="{FF2B5EF4-FFF2-40B4-BE49-F238E27FC236}">
                        <a16:creationId xmlns:a16="http://schemas.microsoft.com/office/drawing/2014/main" id="{00000000-0008-0000-0B00-00003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9" name="Shape 2820">
                    <a:extLst>
                      <a:ext uri="{FF2B5EF4-FFF2-40B4-BE49-F238E27FC236}">
                        <a16:creationId xmlns:a16="http://schemas.microsoft.com/office/drawing/2014/main" id="{00000000-0008-0000-0B00-000033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0" name="Shape 2821">
                    <a:extLst>
                      <a:ext uri="{FF2B5EF4-FFF2-40B4-BE49-F238E27FC236}">
                        <a16:creationId xmlns:a16="http://schemas.microsoft.com/office/drawing/2014/main" id="{00000000-0008-0000-0B00-00003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1" name="Shape 2822">
                    <a:extLst>
                      <a:ext uri="{FF2B5EF4-FFF2-40B4-BE49-F238E27FC236}">
                        <a16:creationId xmlns:a16="http://schemas.microsoft.com/office/drawing/2014/main" id="{00000000-0008-0000-0B00-00003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2" name="Shape 2823">
                    <a:extLst>
                      <a:ext uri="{FF2B5EF4-FFF2-40B4-BE49-F238E27FC236}">
                        <a16:creationId xmlns:a16="http://schemas.microsoft.com/office/drawing/2014/main" id="{00000000-0008-0000-0B00-00003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83" name="Shape 2">
          <a:extLst>
            <a:ext uri="{FF2B5EF4-FFF2-40B4-BE49-F238E27FC236}">
              <a16:creationId xmlns:a16="http://schemas.microsoft.com/office/drawing/2014/main" id="{00000000-0008-0000-0B00-000037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84" name="Shape 2824">
            <a:extLst>
              <a:ext uri="{FF2B5EF4-FFF2-40B4-BE49-F238E27FC236}">
                <a16:creationId xmlns:a16="http://schemas.microsoft.com/office/drawing/2014/main" id="{00000000-0008-0000-0B00-00003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5" name="Shape 6">
              <a:extLst>
                <a:ext uri="{FF2B5EF4-FFF2-40B4-BE49-F238E27FC236}">
                  <a16:creationId xmlns:a16="http://schemas.microsoft.com/office/drawing/2014/main" id="{00000000-0008-0000-0B00-00003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6" name="Shape 2825">
              <a:extLst>
                <a:ext uri="{FF2B5EF4-FFF2-40B4-BE49-F238E27FC236}">
                  <a16:creationId xmlns:a16="http://schemas.microsoft.com/office/drawing/2014/main" id="{00000000-0008-0000-0B00-00003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87" name="Shape 2826">
                <a:extLst>
                  <a:ext uri="{FF2B5EF4-FFF2-40B4-BE49-F238E27FC236}">
                    <a16:creationId xmlns:a16="http://schemas.microsoft.com/office/drawing/2014/main" id="{00000000-0008-0000-0B00-00003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8" name="Shape 2827">
                <a:extLst>
                  <a:ext uri="{FF2B5EF4-FFF2-40B4-BE49-F238E27FC236}">
                    <a16:creationId xmlns:a16="http://schemas.microsoft.com/office/drawing/2014/main" id="{00000000-0008-0000-0B00-00003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89" name="Shape 2828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90" name="Shape 2829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1" name="Shape 2830">
                    <a:extLst>
                      <a:ext uri="{FF2B5EF4-FFF2-40B4-BE49-F238E27FC236}">
                        <a16:creationId xmlns:a16="http://schemas.microsoft.com/office/drawing/2014/main" id="{00000000-0008-0000-0B00-00003F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92" name="Shape 2831">
                    <a:extLst>
                      <a:ext uri="{FF2B5EF4-FFF2-40B4-BE49-F238E27FC236}">
                        <a16:creationId xmlns:a16="http://schemas.microsoft.com/office/drawing/2014/main" id="{00000000-0008-0000-0B00-00004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3" name="Shape 2832">
                    <a:extLst>
                      <a:ext uri="{FF2B5EF4-FFF2-40B4-BE49-F238E27FC236}">
                        <a16:creationId xmlns:a16="http://schemas.microsoft.com/office/drawing/2014/main" id="{00000000-0008-0000-0B00-00004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4" name="Shape 2833">
                    <a:extLst>
                      <a:ext uri="{FF2B5EF4-FFF2-40B4-BE49-F238E27FC236}">
                        <a16:creationId xmlns:a16="http://schemas.microsoft.com/office/drawing/2014/main" id="{00000000-0008-0000-0B00-000042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5" name="Shape 2834">
                    <a:extLst>
                      <a:ext uri="{FF2B5EF4-FFF2-40B4-BE49-F238E27FC236}">
                        <a16:creationId xmlns:a16="http://schemas.microsoft.com/office/drawing/2014/main" id="{00000000-0008-0000-0B00-00004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6" name="Shape 2835">
                    <a:extLst>
                      <a:ext uri="{FF2B5EF4-FFF2-40B4-BE49-F238E27FC236}">
                        <a16:creationId xmlns:a16="http://schemas.microsoft.com/office/drawing/2014/main" id="{00000000-0008-0000-0B00-00004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7" name="Shape 2836">
                    <a:extLst>
                      <a:ext uri="{FF2B5EF4-FFF2-40B4-BE49-F238E27FC236}">
                        <a16:creationId xmlns:a16="http://schemas.microsoft.com/office/drawing/2014/main" id="{00000000-0008-0000-0B00-00004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98" name="Shape 2">
          <a:extLst>
            <a:ext uri="{FF2B5EF4-FFF2-40B4-BE49-F238E27FC236}">
              <a16:creationId xmlns:a16="http://schemas.microsoft.com/office/drawing/2014/main" id="{00000000-0008-0000-0B00-000046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99" name="Shape 2837">
            <a:extLst>
              <a:ext uri="{FF2B5EF4-FFF2-40B4-BE49-F238E27FC236}">
                <a16:creationId xmlns:a16="http://schemas.microsoft.com/office/drawing/2014/main" id="{00000000-0008-0000-0B00-00004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0" name="Shape 6">
              <a:extLst>
                <a:ext uri="{FF2B5EF4-FFF2-40B4-BE49-F238E27FC236}">
                  <a16:creationId xmlns:a16="http://schemas.microsoft.com/office/drawing/2014/main" id="{00000000-0008-0000-0B00-00004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01" name="Shape 2838">
              <a:extLst>
                <a:ext uri="{FF2B5EF4-FFF2-40B4-BE49-F238E27FC236}">
                  <a16:creationId xmlns:a16="http://schemas.microsoft.com/office/drawing/2014/main" id="{00000000-0008-0000-0B00-00004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02" name="Shape 2839">
                <a:extLst>
                  <a:ext uri="{FF2B5EF4-FFF2-40B4-BE49-F238E27FC236}">
                    <a16:creationId xmlns:a16="http://schemas.microsoft.com/office/drawing/2014/main" id="{00000000-0008-0000-0B00-00004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03" name="Shape 2840">
                <a:extLst>
                  <a:ext uri="{FF2B5EF4-FFF2-40B4-BE49-F238E27FC236}">
                    <a16:creationId xmlns:a16="http://schemas.microsoft.com/office/drawing/2014/main" id="{00000000-0008-0000-0B00-00004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04" name="Shape 2841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05" name="Shape 2842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06" name="Shape 2843">
                    <a:extLst>
                      <a:ext uri="{FF2B5EF4-FFF2-40B4-BE49-F238E27FC236}">
                        <a16:creationId xmlns:a16="http://schemas.microsoft.com/office/drawing/2014/main" id="{00000000-0008-0000-0B00-00004E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7" name="Shape 2844">
                    <a:extLst>
                      <a:ext uri="{FF2B5EF4-FFF2-40B4-BE49-F238E27FC236}">
                        <a16:creationId xmlns:a16="http://schemas.microsoft.com/office/drawing/2014/main" id="{00000000-0008-0000-0B00-00004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8" name="Shape 2845">
                    <a:extLst>
                      <a:ext uri="{FF2B5EF4-FFF2-40B4-BE49-F238E27FC236}">
                        <a16:creationId xmlns:a16="http://schemas.microsoft.com/office/drawing/2014/main" id="{00000000-0008-0000-0B00-00005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9" name="Shape 2846">
                    <a:extLst>
                      <a:ext uri="{FF2B5EF4-FFF2-40B4-BE49-F238E27FC236}">
                        <a16:creationId xmlns:a16="http://schemas.microsoft.com/office/drawing/2014/main" id="{00000000-0008-0000-0B00-000051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0" name="Shape 2847">
                    <a:extLst>
                      <a:ext uri="{FF2B5EF4-FFF2-40B4-BE49-F238E27FC236}">
                        <a16:creationId xmlns:a16="http://schemas.microsoft.com/office/drawing/2014/main" id="{00000000-0008-0000-0B00-00005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1" name="Shape 2848">
                    <a:extLst>
                      <a:ext uri="{FF2B5EF4-FFF2-40B4-BE49-F238E27FC236}">
                        <a16:creationId xmlns:a16="http://schemas.microsoft.com/office/drawing/2014/main" id="{00000000-0008-0000-0B00-00005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2" name="Shape 2849">
                    <a:extLst>
                      <a:ext uri="{FF2B5EF4-FFF2-40B4-BE49-F238E27FC236}">
                        <a16:creationId xmlns:a16="http://schemas.microsoft.com/office/drawing/2014/main" id="{00000000-0008-0000-0B00-00005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13" name="Shape 2">
          <a:extLst>
            <a:ext uri="{FF2B5EF4-FFF2-40B4-BE49-F238E27FC236}">
              <a16:creationId xmlns:a16="http://schemas.microsoft.com/office/drawing/2014/main" id="{00000000-0008-0000-0B00-000055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14" name="Shape 2850">
            <a:extLst>
              <a:ext uri="{FF2B5EF4-FFF2-40B4-BE49-F238E27FC236}">
                <a16:creationId xmlns:a16="http://schemas.microsoft.com/office/drawing/2014/main" id="{00000000-0008-0000-0B00-00005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15" name="Shape 6">
              <a:extLst>
                <a:ext uri="{FF2B5EF4-FFF2-40B4-BE49-F238E27FC236}">
                  <a16:creationId xmlns:a16="http://schemas.microsoft.com/office/drawing/2014/main" id="{00000000-0008-0000-0B00-00005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6" name="Shape 2851">
              <a:extLst>
                <a:ext uri="{FF2B5EF4-FFF2-40B4-BE49-F238E27FC236}">
                  <a16:creationId xmlns:a16="http://schemas.microsoft.com/office/drawing/2014/main" id="{00000000-0008-0000-0B00-00005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17" name="Shape 2852">
                <a:extLst>
                  <a:ext uri="{FF2B5EF4-FFF2-40B4-BE49-F238E27FC236}">
                    <a16:creationId xmlns:a16="http://schemas.microsoft.com/office/drawing/2014/main" id="{00000000-0008-0000-0B00-00005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8" name="Shape 2853">
                <a:extLst>
                  <a:ext uri="{FF2B5EF4-FFF2-40B4-BE49-F238E27FC236}">
                    <a16:creationId xmlns:a16="http://schemas.microsoft.com/office/drawing/2014/main" id="{00000000-0008-0000-0B00-00005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19" name="Shape 2854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20" name="Shape 2855">
                  <a:extLst>
                    <a:ext uri="{FF2B5EF4-FFF2-40B4-BE49-F238E27FC236}">
                      <a16:creationId xmlns:a16="http://schemas.microsoft.com/office/drawing/2014/main" id="{00000000-0008-0000-0B00-00005C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21" name="Shape 2856">
                    <a:extLst>
                      <a:ext uri="{FF2B5EF4-FFF2-40B4-BE49-F238E27FC236}">
                        <a16:creationId xmlns:a16="http://schemas.microsoft.com/office/drawing/2014/main" id="{00000000-0008-0000-0B00-00005D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22" name="Shape 2857">
                    <a:extLst>
                      <a:ext uri="{FF2B5EF4-FFF2-40B4-BE49-F238E27FC236}">
                        <a16:creationId xmlns:a16="http://schemas.microsoft.com/office/drawing/2014/main" id="{00000000-0008-0000-0B00-00005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3" name="Shape 2858">
                    <a:extLst>
                      <a:ext uri="{FF2B5EF4-FFF2-40B4-BE49-F238E27FC236}">
                        <a16:creationId xmlns:a16="http://schemas.microsoft.com/office/drawing/2014/main" id="{00000000-0008-0000-0B00-00005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4" name="Shape 2859">
                    <a:extLst>
                      <a:ext uri="{FF2B5EF4-FFF2-40B4-BE49-F238E27FC236}">
                        <a16:creationId xmlns:a16="http://schemas.microsoft.com/office/drawing/2014/main" id="{00000000-0008-0000-0B00-000060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5" name="Shape 2860">
                    <a:extLst>
                      <a:ext uri="{FF2B5EF4-FFF2-40B4-BE49-F238E27FC236}">
                        <a16:creationId xmlns:a16="http://schemas.microsoft.com/office/drawing/2014/main" id="{00000000-0008-0000-0B00-00006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6" name="Shape 2861">
                    <a:extLst>
                      <a:ext uri="{FF2B5EF4-FFF2-40B4-BE49-F238E27FC236}">
                        <a16:creationId xmlns:a16="http://schemas.microsoft.com/office/drawing/2014/main" id="{00000000-0008-0000-0B00-00006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7" name="Shape 2862">
                    <a:extLst>
                      <a:ext uri="{FF2B5EF4-FFF2-40B4-BE49-F238E27FC236}">
                        <a16:creationId xmlns:a16="http://schemas.microsoft.com/office/drawing/2014/main" id="{00000000-0008-0000-0B00-00006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28" name="Shape 2">
          <a:extLst>
            <a:ext uri="{FF2B5EF4-FFF2-40B4-BE49-F238E27FC236}">
              <a16:creationId xmlns:a16="http://schemas.microsoft.com/office/drawing/2014/main" id="{00000000-0008-0000-0B00-000064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29" name="Shape 2863">
            <a:extLst>
              <a:ext uri="{FF2B5EF4-FFF2-40B4-BE49-F238E27FC236}">
                <a16:creationId xmlns:a16="http://schemas.microsoft.com/office/drawing/2014/main" id="{00000000-0008-0000-0B00-00006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0" name="Shape 6">
              <a:extLst>
                <a:ext uri="{FF2B5EF4-FFF2-40B4-BE49-F238E27FC236}">
                  <a16:creationId xmlns:a16="http://schemas.microsoft.com/office/drawing/2014/main" id="{00000000-0008-0000-0B00-00006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1" name="Shape 2864">
              <a:extLst>
                <a:ext uri="{FF2B5EF4-FFF2-40B4-BE49-F238E27FC236}">
                  <a16:creationId xmlns:a16="http://schemas.microsoft.com/office/drawing/2014/main" id="{00000000-0008-0000-0B00-00006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32" name="Shape 2865">
                <a:extLst>
                  <a:ext uri="{FF2B5EF4-FFF2-40B4-BE49-F238E27FC236}">
                    <a16:creationId xmlns:a16="http://schemas.microsoft.com/office/drawing/2014/main" id="{00000000-0008-0000-0B00-00006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3" name="Shape 2866">
                <a:extLst>
                  <a:ext uri="{FF2B5EF4-FFF2-40B4-BE49-F238E27FC236}">
                    <a16:creationId xmlns:a16="http://schemas.microsoft.com/office/drawing/2014/main" id="{00000000-0008-0000-0B00-00006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34" name="Shape 2867">
                  <a:extLst>
                    <a:ext uri="{FF2B5EF4-FFF2-40B4-BE49-F238E27FC236}">
                      <a16:creationId xmlns:a16="http://schemas.microsoft.com/office/drawing/2014/main" id="{00000000-0008-0000-0B00-00006A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35" name="Shape 2868">
                  <a:extLst>
                    <a:ext uri="{FF2B5EF4-FFF2-40B4-BE49-F238E27FC236}">
                      <a16:creationId xmlns:a16="http://schemas.microsoft.com/office/drawing/2014/main" id="{00000000-0008-0000-0B00-00006B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36" name="Shape 2869">
                    <a:extLst>
                      <a:ext uri="{FF2B5EF4-FFF2-40B4-BE49-F238E27FC236}">
                        <a16:creationId xmlns:a16="http://schemas.microsoft.com/office/drawing/2014/main" id="{00000000-0008-0000-0B00-00006C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37" name="Shape 2870">
                    <a:extLst>
                      <a:ext uri="{FF2B5EF4-FFF2-40B4-BE49-F238E27FC236}">
                        <a16:creationId xmlns:a16="http://schemas.microsoft.com/office/drawing/2014/main" id="{00000000-0008-0000-0B00-00006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8" name="Shape 2871">
                    <a:extLst>
                      <a:ext uri="{FF2B5EF4-FFF2-40B4-BE49-F238E27FC236}">
                        <a16:creationId xmlns:a16="http://schemas.microsoft.com/office/drawing/2014/main" id="{00000000-0008-0000-0B00-00006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9" name="Shape 2872">
                    <a:extLst>
                      <a:ext uri="{FF2B5EF4-FFF2-40B4-BE49-F238E27FC236}">
                        <a16:creationId xmlns:a16="http://schemas.microsoft.com/office/drawing/2014/main" id="{00000000-0008-0000-0B00-00006F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0" name="Shape 2873">
                    <a:extLst>
                      <a:ext uri="{FF2B5EF4-FFF2-40B4-BE49-F238E27FC236}">
                        <a16:creationId xmlns:a16="http://schemas.microsoft.com/office/drawing/2014/main" id="{00000000-0008-0000-0B00-00007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1" name="Shape 2874">
                    <a:extLst>
                      <a:ext uri="{FF2B5EF4-FFF2-40B4-BE49-F238E27FC236}">
                        <a16:creationId xmlns:a16="http://schemas.microsoft.com/office/drawing/2014/main" id="{00000000-0008-0000-0B00-00007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2" name="Shape 2875">
                    <a:extLst>
                      <a:ext uri="{FF2B5EF4-FFF2-40B4-BE49-F238E27FC236}">
                        <a16:creationId xmlns:a16="http://schemas.microsoft.com/office/drawing/2014/main" id="{00000000-0008-0000-0B00-00007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43" name="Shape 2">
          <a:extLst>
            <a:ext uri="{FF2B5EF4-FFF2-40B4-BE49-F238E27FC236}">
              <a16:creationId xmlns:a16="http://schemas.microsoft.com/office/drawing/2014/main" id="{00000000-0008-0000-0B00-000073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44" name="Shape 2876">
            <a:extLst>
              <a:ext uri="{FF2B5EF4-FFF2-40B4-BE49-F238E27FC236}">
                <a16:creationId xmlns:a16="http://schemas.microsoft.com/office/drawing/2014/main" id="{00000000-0008-0000-0B00-00007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5" name="Shape 6">
              <a:extLst>
                <a:ext uri="{FF2B5EF4-FFF2-40B4-BE49-F238E27FC236}">
                  <a16:creationId xmlns:a16="http://schemas.microsoft.com/office/drawing/2014/main" id="{00000000-0008-0000-0B00-00007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6" name="Shape 2877">
              <a:extLst>
                <a:ext uri="{FF2B5EF4-FFF2-40B4-BE49-F238E27FC236}">
                  <a16:creationId xmlns:a16="http://schemas.microsoft.com/office/drawing/2014/main" id="{00000000-0008-0000-0B00-00007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47" name="Shape 2878">
                <a:extLst>
                  <a:ext uri="{FF2B5EF4-FFF2-40B4-BE49-F238E27FC236}">
                    <a16:creationId xmlns:a16="http://schemas.microsoft.com/office/drawing/2014/main" id="{00000000-0008-0000-0B00-00007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48" name="Shape 2879">
                <a:extLst>
                  <a:ext uri="{FF2B5EF4-FFF2-40B4-BE49-F238E27FC236}">
                    <a16:creationId xmlns:a16="http://schemas.microsoft.com/office/drawing/2014/main" id="{00000000-0008-0000-0B00-00007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49" name="Shape 2880">
                  <a:extLst>
                    <a:ext uri="{FF2B5EF4-FFF2-40B4-BE49-F238E27FC236}">
                      <a16:creationId xmlns:a16="http://schemas.microsoft.com/office/drawing/2014/main" id="{00000000-0008-0000-0B00-000079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50" name="Shape 2881">
                  <a:extLst>
                    <a:ext uri="{FF2B5EF4-FFF2-40B4-BE49-F238E27FC236}">
                      <a16:creationId xmlns:a16="http://schemas.microsoft.com/office/drawing/2014/main" id="{00000000-0008-0000-0B00-00007A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51" name="Shape 2882">
                    <a:extLst>
                      <a:ext uri="{FF2B5EF4-FFF2-40B4-BE49-F238E27FC236}">
                        <a16:creationId xmlns:a16="http://schemas.microsoft.com/office/drawing/2014/main" id="{00000000-0008-0000-0B00-00007B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52" name="Shape 2883">
                    <a:extLst>
                      <a:ext uri="{FF2B5EF4-FFF2-40B4-BE49-F238E27FC236}">
                        <a16:creationId xmlns:a16="http://schemas.microsoft.com/office/drawing/2014/main" id="{00000000-0008-0000-0B00-00007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3" name="Shape 2884">
                    <a:extLst>
                      <a:ext uri="{FF2B5EF4-FFF2-40B4-BE49-F238E27FC236}">
                        <a16:creationId xmlns:a16="http://schemas.microsoft.com/office/drawing/2014/main" id="{00000000-0008-0000-0B00-00007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4" name="Shape 2885">
                    <a:extLst>
                      <a:ext uri="{FF2B5EF4-FFF2-40B4-BE49-F238E27FC236}">
                        <a16:creationId xmlns:a16="http://schemas.microsoft.com/office/drawing/2014/main" id="{00000000-0008-0000-0B00-00007E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5" name="Shape 2886">
                    <a:extLst>
                      <a:ext uri="{FF2B5EF4-FFF2-40B4-BE49-F238E27FC236}">
                        <a16:creationId xmlns:a16="http://schemas.microsoft.com/office/drawing/2014/main" id="{00000000-0008-0000-0B00-00007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6" name="Shape 2887">
                    <a:extLst>
                      <a:ext uri="{FF2B5EF4-FFF2-40B4-BE49-F238E27FC236}">
                        <a16:creationId xmlns:a16="http://schemas.microsoft.com/office/drawing/2014/main" id="{00000000-0008-0000-0B00-00008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7" name="Shape 2888">
                    <a:extLst>
                      <a:ext uri="{FF2B5EF4-FFF2-40B4-BE49-F238E27FC236}">
                        <a16:creationId xmlns:a16="http://schemas.microsoft.com/office/drawing/2014/main" id="{00000000-0008-0000-0B00-00008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58" name="Shape 2">
          <a:extLst>
            <a:ext uri="{FF2B5EF4-FFF2-40B4-BE49-F238E27FC236}">
              <a16:creationId xmlns:a16="http://schemas.microsoft.com/office/drawing/2014/main" id="{00000000-0008-0000-0B00-000082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59" name="Shape 2889">
            <a:extLst>
              <a:ext uri="{FF2B5EF4-FFF2-40B4-BE49-F238E27FC236}">
                <a16:creationId xmlns:a16="http://schemas.microsoft.com/office/drawing/2014/main" id="{00000000-0008-0000-0B00-00008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0" name="Shape 6">
              <a:extLst>
                <a:ext uri="{FF2B5EF4-FFF2-40B4-BE49-F238E27FC236}">
                  <a16:creationId xmlns:a16="http://schemas.microsoft.com/office/drawing/2014/main" id="{00000000-0008-0000-0B00-00008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1" name="Shape 2890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62" name="Shape 2891">
                <a:extLst>
                  <a:ext uri="{FF2B5EF4-FFF2-40B4-BE49-F238E27FC236}">
                    <a16:creationId xmlns:a16="http://schemas.microsoft.com/office/drawing/2014/main" id="{00000000-0008-0000-0B00-00008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3" name="Shape 2892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64" name="Shape 2893">
                  <a:extLst>
                    <a:ext uri="{FF2B5EF4-FFF2-40B4-BE49-F238E27FC236}">
                      <a16:creationId xmlns:a16="http://schemas.microsoft.com/office/drawing/2014/main" id="{00000000-0008-0000-0B00-000088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65" name="Shape 2894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66" name="Shape 2895">
                    <a:extLst>
                      <a:ext uri="{FF2B5EF4-FFF2-40B4-BE49-F238E27FC236}">
                        <a16:creationId xmlns:a16="http://schemas.microsoft.com/office/drawing/2014/main" id="{00000000-0008-0000-0B00-00008A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67" name="Shape 2896">
                    <a:extLst>
                      <a:ext uri="{FF2B5EF4-FFF2-40B4-BE49-F238E27FC236}">
                        <a16:creationId xmlns:a16="http://schemas.microsoft.com/office/drawing/2014/main" id="{00000000-0008-0000-0B00-00008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8" name="Shape 2897">
                    <a:extLst>
                      <a:ext uri="{FF2B5EF4-FFF2-40B4-BE49-F238E27FC236}">
                        <a16:creationId xmlns:a16="http://schemas.microsoft.com/office/drawing/2014/main" id="{00000000-0008-0000-0B00-00008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9" name="Shape 2898">
                    <a:extLst>
                      <a:ext uri="{FF2B5EF4-FFF2-40B4-BE49-F238E27FC236}">
                        <a16:creationId xmlns:a16="http://schemas.microsoft.com/office/drawing/2014/main" id="{00000000-0008-0000-0B00-00008D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0" name="Shape 2899">
                    <a:extLst>
                      <a:ext uri="{FF2B5EF4-FFF2-40B4-BE49-F238E27FC236}">
                        <a16:creationId xmlns:a16="http://schemas.microsoft.com/office/drawing/2014/main" id="{00000000-0008-0000-0B00-00008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1" name="Shape 2900">
                    <a:extLst>
                      <a:ext uri="{FF2B5EF4-FFF2-40B4-BE49-F238E27FC236}">
                        <a16:creationId xmlns:a16="http://schemas.microsoft.com/office/drawing/2014/main" id="{00000000-0008-0000-0B00-00008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2" name="Shape 2901">
                    <a:extLst>
                      <a:ext uri="{FF2B5EF4-FFF2-40B4-BE49-F238E27FC236}">
                        <a16:creationId xmlns:a16="http://schemas.microsoft.com/office/drawing/2014/main" id="{00000000-0008-0000-0B00-00009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73" name="Shape 2">
          <a:extLst>
            <a:ext uri="{FF2B5EF4-FFF2-40B4-BE49-F238E27FC236}">
              <a16:creationId xmlns:a16="http://schemas.microsoft.com/office/drawing/2014/main" id="{00000000-0008-0000-0B00-000091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74" name="Shape 2902">
            <a:extLst>
              <a:ext uri="{FF2B5EF4-FFF2-40B4-BE49-F238E27FC236}">
                <a16:creationId xmlns:a16="http://schemas.microsoft.com/office/drawing/2014/main" id="{00000000-0008-0000-0B00-00009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5" name="Shape 6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6" name="Shape 2903">
              <a:extLst>
                <a:ext uri="{FF2B5EF4-FFF2-40B4-BE49-F238E27FC236}">
                  <a16:creationId xmlns:a16="http://schemas.microsoft.com/office/drawing/2014/main" id="{00000000-0008-0000-0B00-00009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77" name="Shape 2904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8" name="Shape 2905">
                <a:extLst>
                  <a:ext uri="{FF2B5EF4-FFF2-40B4-BE49-F238E27FC236}">
                    <a16:creationId xmlns:a16="http://schemas.microsoft.com/office/drawing/2014/main" id="{00000000-0008-0000-0B00-00009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79" name="Shape 2906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80" name="Shape 2907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81" name="Shape 2908">
                    <a:extLst>
                      <a:ext uri="{FF2B5EF4-FFF2-40B4-BE49-F238E27FC236}">
                        <a16:creationId xmlns:a16="http://schemas.microsoft.com/office/drawing/2014/main" id="{00000000-0008-0000-0B00-000099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82" name="Shape 2909">
                    <a:extLst>
                      <a:ext uri="{FF2B5EF4-FFF2-40B4-BE49-F238E27FC236}">
                        <a16:creationId xmlns:a16="http://schemas.microsoft.com/office/drawing/2014/main" id="{00000000-0008-0000-0B00-00009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3" name="Shape 2910">
                    <a:extLst>
                      <a:ext uri="{FF2B5EF4-FFF2-40B4-BE49-F238E27FC236}">
                        <a16:creationId xmlns:a16="http://schemas.microsoft.com/office/drawing/2014/main" id="{00000000-0008-0000-0B00-00009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4" name="Shape 2911">
                    <a:extLst>
                      <a:ext uri="{FF2B5EF4-FFF2-40B4-BE49-F238E27FC236}">
                        <a16:creationId xmlns:a16="http://schemas.microsoft.com/office/drawing/2014/main" id="{00000000-0008-0000-0B00-00009C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5" name="Shape 2912">
                    <a:extLst>
                      <a:ext uri="{FF2B5EF4-FFF2-40B4-BE49-F238E27FC236}">
                        <a16:creationId xmlns:a16="http://schemas.microsoft.com/office/drawing/2014/main" id="{00000000-0008-0000-0B00-00009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6" name="Shape 2913">
                    <a:extLst>
                      <a:ext uri="{FF2B5EF4-FFF2-40B4-BE49-F238E27FC236}">
                        <a16:creationId xmlns:a16="http://schemas.microsoft.com/office/drawing/2014/main" id="{00000000-0008-0000-0B00-00009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7" name="Shape 2914">
                    <a:extLst>
                      <a:ext uri="{FF2B5EF4-FFF2-40B4-BE49-F238E27FC236}">
                        <a16:creationId xmlns:a16="http://schemas.microsoft.com/office/drawing/2014/main" id="{00000000-0008-0000-0B00-00009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88" name="Shape 2">
          <a:extLst>
            <a:ext uri="{FF2B5EF4-FFF2-40B4-BE49-F238E27FC236}">
              <a16:creationId xmlns:a16="http://schemas.microsoft.com/office/drawing/2014/main" id="{00000000-0008-0000-0B00-0000A0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89" name="Shape 2915">
            <a:extLst>
              <a:ext uri="{FF2B5EF4-FFF2-40B4-BE49-F238E27FC236}">
                <a16:creationId xmlns:a16="http://schemas.microsoft.com/office/drawing/2014/main" id="{00000000-0008-0000-0B00-0000A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90" name="Shape 6">
              <a:extLst>
                <a:ext uri="{FF2B5EF4-FFF2-40B4-BE49-F238E27FC236}">
                  <a16:creationId xmlns:a16="http://schemas.microsoft.com/office/drawing/2014/main" id="{00000000-0008-0000-0B00-0000A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1" name="Shape 2916">
              <a:extLst>
                <a:ext uri="{FF2B5EF4-FFF2-40B4-BE49-F238E27FC236}">
                  <a16:creationId xmlns:a16="http://schemas.microsoft.com/office/drawing/2014/main" id="{00000000-0008-0000-0B00-0000A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92" name="Shape 2917">
                <a:extLst>
                  <a:ext uri="{FF2B5EF4-FFF2-40B4-BE49-F238E27FC236}">
                    <a16:creationId xmlns:a16="http://schemas.microsoft.com/office/drawing/2014/main" id="{00000000-0008-0000-0B00-0000A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3" name="Shape 2918">
                <a:extLst>
                  <a:ext uri="{FF2B5EF4-FFF2-40B4-BE49-F238E27FC236}">
                    <a16:creationId xmlns:a16="http://schemas.microsoft.com/office/drawing/2014/main" id="{00000000-0008-0000-0B00-0000A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94" name="Shape 2919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95" name="Shape 2920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96" name="Shape 2921">
                    <a:extLst>
                      <a:ext uri="{FF2B5EF4-FFF2-40B4-BE49-F238E27FC236}">
                        <a16:creationId xmlns:a16="http://schemas.microsoft.com/office/drawing/2014/main" id="{00000000-0008-0000-0B00-0000A8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97" name="Shape 2922">
                    <a:extLst>
                      <a:ext uri="{FF2B5EF4-FFF2-40B4-BE49-F238E27FC236}">
                        <a16:creationId xmlns:a16="http://schemas.microsoft.com/office/drawing/2014/main" id="{00000000-0008-0000-0B00-0000A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8" name="Shape 2923">
                    <a:extLst>
                      <a:ext uri="{FF2B5EF4-FFF2-40B4-BE49-F238E27FC236}">
                        <a16:creationId xmlns:a16="http://schemas.microsoft.com/office/drawing/2014/main" id="{00000000-0008-0000-0B00-0000A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9" name="Shape 2924">
                    <a:extLst>
                      <a:ext uri="{FF2B5EF4-FFF2-40B4-BE49-F238E27FC236}">
                        <a16:creationId xmlns:a16="http://schemas.microsoft.com/office/drawing/2014/main" id="{00000000-0008-0000-0B00-0000AB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0" name="Shape 2925">
                    <a:extLst>
                      <a:ext uri="{FF2B5EF4-FFF2-40B4-BE49-F238E27FC236}">
                        <a16:creationId xmlns:a16="http://schemas.microsoft.com/office/drawing/2014/main" id="{00000000-0008-0000-0B00-0000A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1" name="Shape 2926">
                    <a:extLst>
                      <a:ext uri="{FF2B5EF4-FFF2-40B4-BE49-F238E27FC236}">
                        <a16:creationId xmlns:a16="http://schemas.microsoft.com/office/drawing/2014/main" id="{00000000-0008-0000-0B00-0000A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2" name="Shape 2927">
                    <a:extLst>
                      <a:ext uri="{FF2B5EF4-FFF2-40B4-BE49-F238E27FC236}">
                        <a16:creationId xmlns:a16="http://schemas.microsoft.com/office/drawing/2014/main" id="{00000000-0008-0000-0B00-0000A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03" name="Shape 2">
          <a:extLst>
            <a:ext uri="{FF2B5EF4-FFF2-40B4-BE49-F238E27FC236}">
              <a16:creationId xmlns:a16="http://schemas.microsoft.com/office/drawing/2014/main" id="{00000000-0008-0000-0B00-0000AF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04" name="Shape 2928">
            <a:extLst>
              <a:ext uri="{FF2B5EF4-FFF2-40B4-BE49-F238E27FC236}">
                <a16:creationId xmlns:a16="http://schemas.microsoft.com/office/drawing/2014/main" id="{00000000-0008-0000-0B00-0000B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5" name="Shape 6">
              <a:extLst>
                <a:ext uri="{FF2B5EF4-FFF2-40B4-BE49-F238E27FC236}">
                  <a16:creationId xmlns:a16="http://schemas.microsoft.com/office/drawing/2014/main" id="{00000000-0008-0000-0B00-0000B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6" name="Shape 2929">
              <a:extLst>
                <a:ext uri="{FF2B5EF4-FFF2-40B4-BE49-F238E27FC236}">
                  <a16:creationId xmlns:a16="http://schemas.microsoft.com/office/drawing/2014/main" id="{00000000-0008-0000-0B00-0000B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7" name="Shape 2930">
                <a:extLst>
                  <a:ext uri="{FF2B5EF4-FFF2-40B4-BE49-F238E27FC236}">
                    <a16:creationId xmlns:a16="http://schemas.microsoft.com/office/drawing/2014/main" id="{00000000-0008-0000-0B00-0000B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8" name="Shape 2931">
                <a:extLst>
                  <a:ext uri="{FF2B5EF4-FFF2-40B4-BE49-F238E27FC236}">
                    <a16:creationId xmlns:a16="http://schemas.microsoft.com/office/drawing/2014/main" id="{00000000-0008-0000-0B00-0000B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09" name="Shape 2932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10" name="Shape 2933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11" name="Shape 2934">
                    <a:extLst>
                      <a:ext uri="{FF2B5EF4-FFF2-40B4-BE49-F238E27FC236}">
                        <a16:creationId xmlns:a16="http://schemas.microsoft.com/office/drawing/2014/main" id="{00000000-0008-0000-0B00-0000B7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12" name="Shape 2935">
                    <a:extLst>
                      <a:ext uri="{FF2B5EF4-FFF2-40B4-BE49-F238E27FC236}">
                        <a16:creationId xmlns:a16="http://schemas.microsoft.com/office/drawing/2014/main" id="{00000000-0008-0000-0B00-0000B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3" name="Shape 2936">
                    <a:extLst>
                      <a:ext uri="{FF2B5EF4-FFF2-40B4-BE49-F238E27FC236}">
                        <a16:creationId xmlns:a16="http://schemas.microsoft.com/office/drawing/2014/main" id="{00000000-0008-0000-0B00-0000B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4" name="Shape 2937">
                    <a:extLst>
                      <a:ext uri="{FF2B5EF4-FFF2-40B4-BE49-F238E27FC236}">
                        <a16:creationId xmlns:a16="http://schemas.microsoft.com/office/drawing/2014/main" id="{00000000-0008-0000-0B00-0000BA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5" name="Shape 2938">
                    <a:extLst>
                      <a:ext uri="{FF2B5EF4-FFF2-40B4-BE49-F238E27FC236}">
                        <a16:creationId xmlns:a16="http://schemas.microsoft.com/office/drawing/2014/main" id="{00000000-0008-0000-0B00-0000B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6" name="Shape 2939">
                    <a:extLst>
                      <a:ext uri="{FF2B5EF4-FFF2-40B4-BE49-F238E27FC236}">
                        <a16:creationId xmlns:a16="http://schemas.microsoft.com/office/drawing/2014/main" id="{00000000-0008-0000-0B00-0000B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7" name="Shape 2940">
                    <a:extLst>
                      <a:ext uri="{FF2B5EF4-FFF2-40B4-BE49-F238E27FC236}">
                        <a16:creationId xmlns:a16="http://schemas.microsoft.com/office/drawing/2014/main" id="{00000000-0008-0000-0B00-0000B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18" name="Shape 2">
          <a:extLst>
            <a:ext uri="{FF2B5EF4-FFF2-40B4-BE49-F238E27FC236}">
              <a16:creationId xmlns:a16="http://schemas.microsoft.com/office/drawing/2014/main" id="{00000000-0008-0000-0B00-0000BE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19" name="Shape 2941">
            <a:extLst>
              <a:ext uri="{FF2B5EF4-FFF2-40B4-BE49-F238E27FC236}">
                <a16:creationId xmlns:a16="http://schemas.microsoft.com/office/drawing/2014/main" id="{00000000-0008-0000-0B00-0000B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20" name="Shape 6">
              <a:extLst>
                <a:ext uri="{FF2B5EF4-FFF2-40B4-BE49-F238E27FC236}">
                  <a16:creationId xmlns:a16="http://schemas.microsoft.com/office/drawing/2014/main" id="{00000000-0008-0000-0B00-0000C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21" name="Shape 2942">
              <a:extLst>
                <a:ext uri="{FF2B5EF4-FFF2-40B4-BE49-F238E27FC236}">
                  <a16:creationId xmlns:a16="http://schemas.microsoft.com/office/drawing/2014/main" id="{00000000-0008-0000-0B00-0000C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22" name="Shape 2943">
                <a:extLst>
                  <a:ext uri="{FF2B5EF4-FFF2-40B4-BE49-F238E27FC236}">
                    <a16:creationId xmlns:a16="http://schemas.microsoft.com/office/drawing/2014/main" id="{00000000-0008-0000-0B00-0000C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23" name="Shape 2944">
                <a:extLst>
                  <a:ext uri="{FF2B5EF4-FFF2-40B4-BE49-F238E27FC236}">
                    <a16:creationId xmlns:a16="http://schemas.microsoft.com/office/drawing/2014/main" id="{00000000-0008-0000-0B00-0000C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4" name="Shape 2945">
                  <a:extLst>
                    <a:ext uri="{FF2B5EF4-FFF2-40B4-BE49-F238E27FC236}">
                      <a16:creationId xmlns:a16="http://schemas.microsoft.com/office/drawing/2014/main" id="{00000000-0008-0000-0B00-0000C4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25" name="Shape 2946">
                  <a:extLst>
                    <a:ext uri="{FF2B5EF4-FFF2-40B4-BE49-F238E27FC236}">
                      <a16:creationId xmlns:a16="http://schemas.microsoft.com/office/drawing/2014/main" id="{00000000-0008-0000-0B00-0000C5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26" name="Shape 2947">
                    <a:extLst>
                      <a:ext uri="{FF2B5EF4-FFF2-40B4-BE49-F238E27FC236}">
                        <a16:creationId xmlns:a16="http://schemas.microsoft.com/office/drawing/2014/main" id="{00000000-0008-0000-0B00-0000C6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27" name="Shape 2948">
                    <a:extLst>
                      <a:ext uri="{FF2B5EF4-FFF2-40B4-BE49-F238E27FC236}">
                        <a16:creationId xmlns:a16="http://schemas.microsoft.com/office/drawing/2014/main" id="{00000000-0008-0000-0B00-0000C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8" name="Shape 2949">
                    <a:extLst>
                      <a:ext uri="{FF2B5EF4-FFF2-40B4-BE49-F238E27FC236}">
                        <a16:creationId xmlns:a16="http://schemas.microsoft.com/office/drawing/2014/main" id="{00000000-0008-0000-0B00-0000C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9" name="Shape 2950">
                    <a:extLst>
                      <a:ext uri="{FF2B5EF4-FFF2-40B4-BE49-F238E27FC236}">
                        <a16:creationId xmlns:a16="http://schemas.microsoft.com/office/drawing/2014/main" id="{00000000-0008-0000-0B00-0000C9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0" name="Shape 2951">
                    <a:extLst>
                      <a:ext uri="{FF2B5EF4-FFF2-40B4-BE49-F238E27FC236}">
                        <a16:creationId xmlns:a16="http://schemas.microsoft.com/office/drawing/2014/main" id="{00000000-0008-0000-0B00-0000C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1" name="Shape 2952">
                    <a:extLst>
                      <a:ext uri="{FF2B5EF4-FFF2-40B4-BE49-F238E27FC236}">
                        <a16:creationId xmlns:a16="http://schemas.microsoft.com/office/drawing/2014/main" id="{00000000-0008-0000-0B00-0000C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2" name="Shape 2953">
                    <a:extLst>
                      <a:ext uri="{FF2B5EF4-FFF2-40B4-BE49-F238E27FC236}">
                        <a16:creationId xmlns:a16="http://schemas.microsoft.com/office/drawing/2014/main" id="{00000000-0008-0000-0B00-0000C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33" name="Shape 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34" name="Shape 2954">
            <a:extLst>
              <a:ext uri="{FF2B5EF4-FFF2-40B4-BE49-F238E27FC236}">
                <a16:creationId xmlns:a16="http://schemas.microsoft.com/office/drawing/2014/main" id="{00000000-0008-0000-0B00-0000C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35" name="Shape 6">
              <a:extLst>
                <a:ext uri="{FF2B5EF4-FFF2-40B4-BE49-F238E27FC236}">
                  <a16:creationId xmlns:a16="http://schemas.microsoft.com/office/drawing/2014/main" id="{00000000-0008-0000-0B00-0000C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36" name="Shape 2955">
              <a:extLst>
                <a:ext uri="{FF2B5EF4-FFF2-40B4-BE49-F238E27FC236}">
                  <a16:creationId xmlns:a16="http://schemas.microsoft.com/office/drawing/2014/main" id="{00000000-0008-0000-0B00-0000D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37" name="Shape 2956">
                <a:extLst>
                  <a:ext uri="{FF2B5EF4-FFF2-40B4-BE49-F238E27FC236}">
                    <a16:creationId xmlns:a16="http://schemas.microsoft.com/office/drawing/2014/main" id="{00000000-0008-0000-0B00-0000D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38" name="Shape 2957">
                <a:extLst>
                  <a:ext uri="{FF2B5EF4-FFF2-40B4-BE49-F238E27FC236}">
                    <a16:creationId xmlns:a16="http://schemas.microsoft.com/office/drawing/2014/main" id="{00000000-0008-0000-0B00-0000D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39" name="Shape 2958">
                  <a:extLst>
                    <a:ext uri="{FF2B5EF4-FFF2-40B4-BE49-F238E27FC236}">
                      <a16:creationId xmlns:a16="http://schemas.microsoft.com/office/drawing/2014/main" id="{00000000-0008-0000-0B00-0000D3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40" name="Shape 2959">
                  <a:extLst>
                    <a:ext uri="{FF2B5EF4-FFF2-40B4-BE49-F238E27FC236}">
                      <a16:creationId xmlns:a16="http://schemas.microsoft.com/office/drawing/2014/main" id="{00000000-0008-0000-0B00-0000D4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1" name="Shape 2960">
                    <a:extLst>
                      <a:ext uri="{FF2B5EF4-FFF2-40B4-BE49-F238E27FC236}">
                        <a16:creationId xmlns:a16="http://schemas.microsoft.com/office/drawing/2014/main" id="{00000000-0008-0000-0B00-0000D5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42" name="Shape 2961">
                    <a:extLst>
                      <a:ext uri="{FF2B5EF4-FFF2-40B4-BE49-F238E27FC236}">
                        <a16:creationId xmlns:a16="http://schemas.microsoft.com/office/drawing/2014/main" id="{00000000-0008-0000-0B00-0000D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3" name="Shape 2962">
                    <a:extLst>
                      <a:ext uri="{FF2B5EF4-FFF2-40B4-BE49-F238E27FC236}">
                        <a16:creationId xmlns:a16="http://schemas.microsoft.com/office/drawing/2014/main" id="{00000000-0008-0000-0B00-0000D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4" name="Shape 2963">
                    <a:extLst>
                      <a:ext uri="{FF2B5EF4-FFF2-40B4-BE49-F238E27FC236}">
                        <a16:creationId xmlns:a16="http://schemas.microsoft.com/office/drawing/2014/main" id="{00000000-0008-0000-0B00-0000D8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5" name="Shape 2964">
                    <a:extLst>
                      <a:ext uri="{FF2B5EF4-FFF2-40B4-BE49-F238E27FC236}">
                        <a16:creationId xmlns:a16="http://schemas.microsoft.com/office/drawing/2014/main" id="{00000000-0008-0000-0B00-0000D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6" name="Shape 2965">
                    <a:extLst>
                      <a:ext uri="{FF2B5EF4-FFF2-40B4-BE49-F238E27FC236}">
                        <a16:creationId xmlns:a16="http://schemas.microsoft.com/office/drawing/2014/main" id="{00000000-0008-0000-0B00-0000D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7" name="Shape 2966">
                    <a:extLst>
                      <a:ext uri="{FF2B5EF4-FFF2-40B4-BE49-F238E27FC236}">
                        <a16:creationId xmlns:a16="http://schemas.microsoft.com/office/drawing/2014/main" id="{00000000-0008-0000-0B00-0000D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48" name="Shape 2">
          <a:extLst>
            <a:ext uri="{FF2B5EF4-FFF2-40B4-BE49-F238E27FC236}">
              <a16:creationId xmlns:a16="http://schemas.microsoft.com/office/drawing/2014/main" id="{00000000-0008-0000-0B00-0000DC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49" name="Shape 2967">
            <a:extLst>
              <a:ext uri="{FF2B5EF4-FFF2-40B4-BE49-F238E27FC236}">
                <a16:creationId xmlns:a16="http://schemas.microsoft.com/office/drawing/2014/main" id="{00000000-0008-0000-0B00-0000D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0" name="Shape 6">
              <a:extLst>
                <a:ext uri="{FF2B5EF4-FFF2-40B4-BE49-F238E27FC236}">
                  <a16:creationId xmlns:a16="http://schemas.microsoft.com/office/drawing/2014/main" id="{00000000-0008-0000-0B00-0000D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1" name="Shape 2968">
              <a:extLst>
                <a:ext uri="{FF2B5EF4-FFF2-40B4-BE49-F238E27FC236}">
                  <a16:creationId xmlns:a16="http://schemas.microsoft.com/office/drawing/2014/main" id="{00000000-0008-0000-0B00-0000D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52" name="Shape 2969">
                <a:extLst>
                  <a:ext uri="{FF2B5EF4-FFF2-40B4-BE49-F238E27FC236}">
                    <a16:creationId xmlns:a16="http://schemas.microsoft.com/office/drawing/2014/main" id="{00000000-0008-0000-0B00-0000E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3" name="Shape 2970">
                <a:extLst>
                  <a:ext uri="{FF2B5EF4-FFF2-40B4-BE49-F238E27FC236}">
                    <a16:creationId xmlns:a16="http://schemas.microsoft.com/office/drawing/2014/main" id="{00000000-0008-0000-0B00-0000E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54" name="Shape 2971">
                  <a:extLst>
                    <a:ext uri="{FF2B5EF4-FFF2-40B4-BE49-F238E27FC236}">
                      <a16:creationId xmlns:a16="http://schemas.microsoft.com/office/drawing/2014/main" id="{00000000-0008-0000-0B00-0000E2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55" name="Shape 2972">
                  <a:extLst>
                    <a:ext uri="{FF2B5EF4-FFF2-40B4-BE49-F238E27FC236}">
                      <a16:creationId xmlns:a16="http://schemas.microsoft.com/office/drawing/2014/main" id="{00000000-0008-0000-0B00-0000E3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56" name="Shape 2973">
                    <a:extLst>
                      <a:ext uri="{FF2B5EF4-FFF2-40B4-BE49-F238E27FC236}">
                        <a16:creationId xmlns:a16="http://schemas.microsoft.com/office/drawing/2014/main" id="{00000000-0008-0000-0B00-0000E4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7" name="Shape 2974">
                    <a:extLst>
                      <a:ext uri="{FF2B5EF4-FFF2-40B4-BE49-F238E27FC236}">
                        <a16:creationId xmlns:a16="http://schemas.microsoft.com/office/drawing/2014/main" id="{00000000-0008-0000-0B00-0000E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8" name="Shape 2975">
                    <a:extLst>
                      <a:ext uri="{FF2B5EF4-FFF2-40B4-BE49-F238E27FC236}">
                        <a16:creationId xmlns:a16="http://schemas.microsoft.com/office/drawing/2014/main" id="{00000000-0008-0000-0B00-0000E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9" name="Shape 2976">
                    <a:extLst>
                      <a:ext uri="{FF2B5EF4-FFF2-40B4-BE49-F238E27FC236}">
                        <a16:creationId xmlns:a16="http://schemas.microsoft.com/office/drawing/2014/main" id="{00000000-0008-0000-0B00-0000E7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0" name="Shape 2977">
                    <a:extLst>
                      <a:ext uri="{FF2B5EF4-FFF2-40B4-BE49-F238E27FC236}">
                        <a16:creationId xmlns:a16="http://schemas.microsoft.com/office/drawing/2014/main" id="{00000000-0008-0000-0B00-0000E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1" name="Shape 2978">
                    <a:extLst>
                      <a:ext uri="{FF2B5EF4-FFF2-40B4-BE49-F238E27FC236}">
                        <a16:creationId xmlns:a16="http://schemas.microsoft.com/office/drawing/2014/main" id="{00000000-0008-0000-0B00-0000E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2" name="Shape 2979">
                    <a:extLst>
                      <a:ext uri="{FF2B5EF4-FFF2-40B4-BE49-F238E27FC236}">
                        <a16:creationId xmlns:a16="http://schemas.microsoft.com/office/drawing/2014/main" id="{00000000-0008-0000-0B00-0000E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63" name="Shape 2">
          <a:extLst>
            <a:ext uri="{FF2B5EF4-FFF2-40B4-BE49-F238E27FC236}">
              <a16:creationId xmlns:a16="http://schemas.microsoft.com/office/drawing/2014/main" id="{00000000-0008-0000-0B00-0000EB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64" name="Shape 2980">
            <a:extLst>
              <a:ext uri="{FF2B5EF4-FFF2-40B4-BE49-F238E27FC236}">
                <a16:creationId xmlns:a16="http://schemas.microsoft.com/office/drawing/2014/main" id="{00000000-0008-0000-0B00-0000E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5" name="Shape 6">
              <a:extLst>
                <a:ext uri="{FF2B5EF4-FFF2-40B4-BE49-F238E27FC236}">
                  <a16:creationId xmlns:a16="http://schemas.microsoft.com/office/drawing/2014/main" id="{00000000-0008-0000-0B00-0000E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6" name="Shape 2981">
              <a:extLst>
                <a:ext uri="{FF2B5EF4-FFF2-40B4-BE49-F238E27FC236}">
                  <a16:creationId xmlns:a16="http://schemas.microsoft.com/office/drawing/2014/main" id="{00000000-0008-0000-0B00-0000E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67" name="Shape 2982">
                <a:extLst>
                  <a:ext uri="{FF2B5EF4-FFF2-40B4-BE49-F238E27FC236}">
                    <a16:creationId xmlns:a16="http://schemas.microsoft.com/office/drawing/2014/main" id="{00000000-0008-0000-0B00-0000E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68" name="Shape 2983">
                <a:extLst>
                  <a:ext uri="{FF2B5EF4-FFF2-40B4-BE49-F238E27FC236}">
                    <a16:creationId xmlns:a16="http://schemas.microsoft.com/office/drawing/2014/main" id="{00000000-0008-0000-0B00-0000F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69" name="Shape 2984">
                  <a:extLst>
                    <a:ext uri="{FF2B5EF4-FFF2-40B4-BE49-F238E27FC236}">
                      <a16:creationId xmlns:a16="http://schemas.microsoft.com/office/drawing/2014/main" id="{00000000-0008-0000-0B00-0000F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70" name="Shape 2985">
                  <a:extLst>
                    <a:ext uri="{FF2B5EF4-FFF2-40B4-BE49-F238E27FC236}">
                      <a16:creationId xmlns:a16="http://schemas.microsoft.com/office/drawing/2014/main" id="{00000000-0008-0000-0B00-0000F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71" name="Shape 2986">
                    <a:extLst>
                      <a:ext uri="{FF2B5EF4-FFF2-40B4-BE49-F238E27FC236}">
                        <a16:creationId xmlns:a16="http://schemas.microsoft.com/office/drawing/2014/main" id="{00000000-0008-0000-0B00-0000F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72" name="Shape 2987">
                    <a:extLst>
                      <a:ext uri="{FF2B5EF4-FFF2-40B4-BE49-F238E27FC236}">
                        <a16:creationId xmlns:a16="http://schemas.microsoft.com/office/drawing/2014/main" id="{00000000-0008-0000-0B00-0000F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3" name="Shape 2988">
                    <a:extLst>
                      <a:ext uri="{FF2B5EF4-FFF2-40B4-BE49-F238E27FC236}">
                        <a16:creationId xmlns:a16="http://schemas.microsoft.com/office/drawing/2014/main" id="{00000000-0008-0000-0B00-0000F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4" name="Shape 2989">
                    <a:extLst>
                      <a:ext uri="{FF2B5EF4-FFF2-40B4-BE49-F238E27FC236}">
                        <a16:creationId xmlns:a16="http://schemas.microsoft.com/office/drawing/2014/main" id="{00000000-0008-0000-0B00-0000F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5" name="Shape 2990">
                    <a:extLst>
                      <a:ext uri="{FF2B5EF4-FFF2-40B4-BE49-F238E27FC236}">
                        <a16:creationId xmlns:a16="http://schemas.microsoft.com/office/drawing/2014/main" id="{00000000-0008-0000-0B00-0000F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6" name="Shape 2991">
                    <a:extLst>
                      <a:ext uri="{FF2B5EF4-FFF2-40B4-BE49-F238E27FC236}">
                        <a16:creationId xmlns:a16="http://schemas.microsoft.com/office/drawing/2014/main" id="{00000000-0008-0000-0B00-0000F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7" name="Shape 2992">
                    <a:extLst>
                      <a:ext uri="{FF2B5EF4-FFF2-40B4-BE49-F238E27FC236}">
                        <a16:creationId xmlns:a16="http://schemas.microsoft.com/office/drawing/2014/main" id="{00000000-0008-0000-0B00-0000F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78" name="Shape 2">
          <a:extLst>
            <a:ext uri="{FF2B5EF4-FFF2-40B4-BE49-F238E27FC236}">
              <a16:creationId xmlns:a16="http://schemas.microsoft.com/office/drawing/2014/main" id="{00000000-0008-0000-0B00-0000F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79" name="Shape 2993">
            <a:extLst>
              <a:ext uri="{FF2B5EF4-FFF2-40B4-BE49-F238E27FC236}">
                <a16:creationId xmlns:a16="http://schemas.microsoft.com/office/drawing/2014/main" id="{00000000-0008-0000-0B00-0000F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80" name="Shape 6">
              <a:extLst>
                <a:ext uri="{FF2B5EF4-FFF2-40B4-BE49-F238E27FC236}">
                  <a16:creationId xmlns:a16="http://schemas.microsoft.com/office/drawing/2014/main" id="{00000000-0008-0000-0B00-0000F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1" name="Shape 2994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82" name="Shape 2995">
                <a:extLst>
                  <a:ext uri="{FF2B5EF4-FFF2-40B4-BE49-F238E27FC236}">
                    <a16:creationId xmlns:a16="http://schemas.microsoft.com/office/drawing/2014/main" id="{00000000-0008-0000-0B00-0000F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3" name="Shape 2996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84" name="Shape 2997">
                  <a:extLst>
                    <a:ext uri="{FF2B5EF4-FFF2-40B4-BE49-F238E27FC236}">
                      <a16:creationId xmlns:a16="http://schemas.microsoft.com/office/drawing/2014/main" id="{00000000-0008-0000-0B00-00000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85" name="Shape 2998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86" name="Shape 2999">
                    <a:extLst>
                      <a:ext uri="{FF2B5EF4-FFF2-40B4-BE49-F238E27FC236}">
                        <a16:creationId xmlns:a16="http://schemas.microsoft.com/office/drawing/2014/main" id="{00000000-0008-0000-0B00-00000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87" name="Shape 3000">
                    <a:extLst>
                      <a:ext uri="{FF2B5EF4-FFF2-40B4-BE49-F238E27FC236}">
                        <a16:creationId xmlns:a16="http://schemas.microsoft.com/office/drawing/2014/main" id="{00000000-0008-0000-0B00-00000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8" name="Shape 3001">
                    <a:extLst>
                      <a:ext uri="{FF2B5EF4-FFF2-40B4-BE49-F238E27FC236}">
                        <a16:creationId xmlns:a16="http://schemas.microsoft.com/office/drawing/2014/main" id="{00000000-0008-0000-0B00-00000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9" name="Shape 3002">
                    <a:extLst>
                      <a:ext uri="{FF2B5EF4-FFF2-40B4-BE49-F238E27FC236}">
                        <a16:creationId xmlns:a16="http://schemas.microsoft.com/office/drawing/2014/main" id="{00000000-0008-0000-0B00-000005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0" name="Shape 3003">
                    <a:extLst>
                      <a:ext uri="{FF2B5EF4-FFF2-40B4-BE49-F238E27FC236}">
                        <a16:creationId xmlns:a16="http://schemas.microsoft.com/office/drawing/2014/main" id="{00000000-0008-0000-0B00-00000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1" name="Shape 3004">
                    <a:extLst>
                      <a:ext uri="{FF2B5EF4-FFF2-40B4-BE49-F238E27FC236}">
                        <a16:creationId xmlns:a16="http://schemas.microsoft.com/office/drawing/2014/main" id="{00000000-0008-0000-0B00-00000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2" name="Shape 3005">
                    <a:extLst>
                      <a:ext uri="{FF2B5EF4-FFF2-40B4-BE49-F238E27FC236}">
                        <a16:creationId xmlns:a16="http://schemas.microsoft.com/office/drawing/2014/main" id="{00000000-0008-0000-0B00-00000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93" name="Shape 2">
          <a:extLst>
            <a:ext uri="{FF2B5EF4-FFF2-40B4-BE49-F238E27FC236}">
              <a16:creationId xmlns:a16="http://schemas.microsoft.com/office/drawing/2014/main" id="{00000000-0008-0000-0B00-000009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94" name="Shape 3006">
            <a:extLst>
              <a:ext uri="{FF2B5EF4-FFF2-40B4-BE49-F238E27FC236}">
                <a16:creationId xmlns:a16="http://schemas.microsoft.com/office/drawing/2014/main" id="{00000000-0008-0000-0B00-00000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5" name="Shape 6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6" name="Shape 3007">
              <a:extLst>
                <a:ext uri="{FF2B5EF4-FFF2-40B4-BE49-F238E27FC236}">
                  <a16:creationId xmlns:a16="http://schemas.microsoft.com/office/drawing/2014/main" id="{00000000-0008-0000-0B00-00000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97" name="Shape 3008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8" name="Shape 3009">
                <a:extLst>
                  <a:ext uri="{FF2B5EF4-FFF2-40B4-BE49-F238E27FC236}">
                    <a16:creationId xmlns:a16="http://schemas.microsoft.com/office/drawing/2014/main" id="{00000000-0008-0000-0B00-00000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99" name="Shape 3010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00" name="Shape 3011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01" name="Shape 3012">
                    <a:extLst>
                      <a:ext uri="{FF2B5EF4-FFF2-40B4-BE49-F238E27FC236}">
                        <a16:creationId xmlns:a16="http://schemas.microsoft.com/office/drawing/2014/main" id="{00000000-0008-0000-0B00-00001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02" name="Shape 3013">
                    <a:extLst>
                      <a:ext uri="{FF2B5EF4-FFF2-40B4-BE49-F238E27FC236}">
                        <a16:creationId xmlns:a16="http://schemas.microsoft.com/office/drawing/2014/main" id="{00000000-0008-0000-0B00-00001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3" name="Shape 3014">
                    <a:extLst>
                      <a:ext uri="{FF2B5EF4-FFF2-40B4-BE49-F238E27FC236}">
                        <a16:creationId xmlns:a16="http://schemas.microsoft.com/office/drawing/2014/main" id="{00000000-0008-0000-0B00-00001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4" name="Shape 3015">
                    <a:extLst>
                      <a:ext uri="{FF2B5EF4-FFF2-40B4-BE49-F238E27FC236}">
                        <a16:creationId xmlns:a16="http://schemas.microsoft.com/office/drawing/2014/main" id="{00000000-0008-0000-0B00-000014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5" name="Shape 3016">
                    <a:extLst>
                      <a:ext uri="{FF2B5EF4-FFF2-40B4-BE49-F238E27FC236}">
                        <a16:creationId xmlns:a16="http://schemas.microsoft.com/office/drawing/2014/main" id="{00000000-0008-0000-0B00-00001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6" name="Shape 3017">
                    <a:extLst>
                      <a:ext uri="{FF2B5EF4-FFF2-40B4-BE49-F238E27FC236}">
                        <a16:creationId xmlns:a16="http://schemas.microsoft.com/office/drawing/2014/main" id="{00000000-0008-0000-0B00-00001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7" name="Shape 3018">
                    <a:extLst>
                      <a:ext uri="{FF2B5EF4-FFF2-40B4-BE49-F238E27FC236}">
                        <a16:creationId xmlns:a16="http://schemas.microsoft.com/office/drawing/2014/main" id="{00000000-0008-0000-0B00-00001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08" name="Shape 2">
          <a:extLst>
            <a:ext uri="{FF2B5EF4-FFF2-40B4-BE49-F238E27FC236}">
              <a16:creationId xmlns:a16="http://schemas.microsoft.com/office/drawing/2014/main" id="{00000000-0008-0000-0B00-000018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09" name="Shape 3019">
            <a:extLst>
              <a:ext uri="{FF2B5EF4-FFF2-40B4-BE49-F238E27FC236}">
                <a16:creationId xmlns:a16="http://schemas.microsoft.com/office/drawing/2014/main" id="{00000000-0008-0000-0B00-00001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10" name="Shape 6">
              <a:extLst>
                <a:ext uri="{FF2B5EF4-FFF2-40B4-BE49-F238E27FC236}">
                  <a16:creationId xmlns:a16="http://schemas.microsoft.com/office/drawing/2014/main" id="{00000000-0008-0000-0B00-00001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11" name="Shape 3020">
              <a:extLst>
                <a:ext uri="{FF2B5EF4-FFF2-40B4-BE49-F238E27FC236}">
                  <a16:creationId xmlns:a16="http://schemas.microsoft.com/office/drawing/2014/main" id="{00000000-0008-0000-0B00-00001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12" name="Shape 3021">
                <a:extLst>
                  <a:ext uri="{FF2B5EF4-FFF2-40B4-BE49-F238E27FC236}">
                    <a16:creationId xmlns:a16="http://schemas.microsoft.com/office/drawing/2014/main" id="{00000000-0008-0000-0B00-00001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3" name="Shape 3022">
                <a:extLst>
                  <a:ext uri="{FF2B5EF4-FFF2-40B4-BE49-F238E27FC236}">
                    <a16:creationId xmlns:a16="http://schemas.microsoft.com/office/drawing/2014/main" id="{00000000-0008-0000-0B00-00001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14" name="Shape 3023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15" name="Shape 3024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16" name="Shape 3025">
                    <a:extLst>
                      <a:ext uri="{FF2B5EF4-FFF2-40B4-BE49-F238E27FC236}">
                        <a16:creationId xmlns:a16="http://schemas.microsoft.com/office/drawing/2014/main" id="{00000000-0008-0000-0B00-00002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17" name="Shape 3026">
                    <a:extLst>
                      <a:ext uri="{FF2B5EF4-FFF2-40B4-BE49-F238E27FC236}">
                        <a16:creationId xmlns:a16="http://schemas.microsoft.com/office/drawing/2014/main" id="{00000000-0008-0000-0B00-00002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8" name="Shape 3027">
                    <a:extLst>
                      <a:ext uri="{FF2B5EF4-FFF2-40B4-BE49-F238E27FC236}">
                        <a16:creationId xmlns:a16="http://schemas.microsoft.com/office/drawing/2014/main" id="{00000000-0008-0000-0B00-00002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9" name="Shape 3028">
                    <a:extLst>
                      <a:ext uri="{FF2B5EF4-FFF2-40B4-BE49-F238E27FC236}">
                        <a16:creationId xmlns:a16="http://schemas.microsoft.com/office/drawing/2014/main" id="{00000000-0008-0000-0B00-00002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0" name="Shape 3029">
                    <a:extLst>
                      <a:ext uri="{FF2B5EF4-FFF2-40B4-BE49-F238E27FC236}">
                        <a16:creationId xmlns:a16="http://schemas.microsoft.com/office/drawing/2014/main" id="{00000000-0008-0000-0B00-00002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1" name="Shape 3030">
                    <a:extLst>
                      <a:ext uri="{FF2B5EF4-FFF2-40B4-BE49-F238E27FC236}">
                        <a16:creationId xmlns:a16="http://schemas.microsoft.com/office/drawing/2014/main" id="{00000000-0008-0000-0B00-00002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2" name="Shape 3031">
                    <a:extLst>
                      <a:ext uri="{FF2B5EF4-FFF2-40B4-BE49-F238E27FC236}">
                        <a16:creationId xmlns:a16="http://schemas.microsoft.com/office/drawing/2014/main" id="{00000000-0008-0000-0B00-00002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23" name="Shape 2">
          <a:extLst>
            <a:ext uri="{FF2B5EF4-FFF2-40B4-BE49-F238E27FC236}">
              <a16:creationId xmlns:a16="http://schemas.microsoft.com/office/drawing/2014/main" id="{00000000-0008-0000-0B00-000027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24" name="Shape 3032">
            <a:extLst>
              <a:ext uri="{FF2B5EF4-FFF2-40B4-BE49-F238E27FC236}">
                <a16:creationId xmlns:a16="http://schemas.microsoft.com/office/drawing/2014/main" id="{00000000-0008-0000-0B00-00002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5" name="Shape 6">
              <a:extLst>
                <a:ext uri="{FF2B5EF4-FFF2-40B4-BE49-F238E27FC236}">
                  <a16:creationId xmlns:a16="http://schemas.microsoft.com/office/drawing/2014/main" id="{00000000-0008-0000-0B00-00002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6" name="Shape 3033">
              <a:extLst>
                <a:ext uri="{FF2B5EF4-FFF2-40B4-BE49-F238E27FC236}">
                  <a16:creationId xmlns:a16="http://schemas.microsoft.com/office/drawing/2014/main" id="{00000000-0008-0000-0B00-00002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27" name="Shape 3034">
                <a:extLst>
                  <a:ext uri="{FF2B5EF4-FFF2-40B4-BE49-F238E27FC236}">
                    <a16:creationId xmlns:a16="http://schemas.microsoft.com/office/drawing/2014/main" id="{00000000-0008-0000-0B00-00002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8" name="Shape 3035">
                <a:extLst>
                  <a:ext uri="{FF2B5EF4-FFF2-40B4-BE49-F238E27FC236}">
                    <a16:creationId xmlns:a16="http://schemas.microsoft.com/office/drawing/2014/main" id="{00000000-0008-0000-0B00-00002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29" name="Shape 3036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30" name="Shape 3037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31" name="Shape 3038">
                    <a:extLst>
                      <a:ext uri="{FF2B5EF4-FFF2-40B4-BE49-F238E27FC236}">
                        <a16:creationId xmlns:a16="http://schemas.microsoft.com/office/drawing/2014/main" id="{00000000-0008-0000-0B00-00002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32" name="Shape 3039">
                    <a:extLst>
                      <a:ext uri="{FF2B5EF4-FFF2-40B4-BE49-F238E27FC236}">
                        <a16:creationId xmlns:a16="http://schemas.microsoft.com/office/drawing/2014/main" id="{00000000-0008-0000-0B00-00003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3" name="Shape 3040">
                    <a:extLst>
                      <a:ext uri="{FF2B5EF4-FFF2-40B4-BE49-F238E27FC236}">
                        <a16:creationId xmlns:a16="http://schemas.microsoft.com/office/drawing/2014/main" id="{00000000-0008-0000-0B00-00003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4" name="Shape 3041">
                    <a:extLst>
                      <a:ext uri="{FF2B5EF4-FFF2-40B4-BE49-F238E27FC236}">
                        <a16:creationId xmlns:a16="http://schemas.microsoft.com/office/drawing/2014/main" id="{00000000-0008-0000-0B00-00003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5" name="Shape 3042">
                    <a:extLst>
                      <a:ext uri="{FF2B5EF4-FFF2-40B4-BE49-F238E27FC236}">
                        <a16:creationId xmlns:a16="http://schemas.microsoft.com/office/drawing/2014/main" id="{00000000-0008-0000-0B00-00003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6" name="Shape 3043">
                    <a:extLst>
                      <a:ext uri="{FF2B5EF4-FFF2-40B4-BE49-F238E27FC236}">
                        <a16:creationId xmlns:a16="http://schemas.microsoft.com/office/drawing/2014/main" id="{00000000-0008-0000-0B00-00003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7" name="Shape 3044">
                    <a:extLst>
                      <a:ext uri="{FF2B5EF4-FFF2-40B4-BE49-F238E27FC236}">
                        <a16:creationId xmlns:a16="http://schemas.microsoft.com/office/drawing/2014/main" id="{00000000-0008-0000-0B00-00003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19050</xdr:rowOff>
    </xdr:from>
    <xdr:ext cx="447675" cy="361950"/>
    <xdr:sp macro="" textlink="">
      <xdr:nvSpPr>
        <xdr:cNvPr id="3638" name="Shape 2365">
          <a:extLst>
            <a:ext uri="{FF2B5EF4-FFF2-40B4-BE49-F238E27FC236}">
              <a16:creationId xmlns:a16="http://schemas.microsoft.com/office/drawing/2014/main" id="{00000000-0008-0000-0B00-00003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19050</xdr:rowOff>
    </xdr:from>
    <xdr:ext cx="447675" cy="361950"/>
    <xdr:sp macro="" textlink="">
      <xdr:nvSpPr>
        <xdr:cNvPr id="3639" name="Shape 2365">
          <a:extLst>
            <a:ext uri="{FF2B5EF4-FFF2-40B4-BE49-F238E27FC236}">
              <a16:creationId xmlns:a16="http://schemas.microsoft.com/office/drawing/2014/main" id="{00000000-0008-0000-0B00-00003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19050</xdr:rowOff>
    </xdr:from>
    <xdr:ext cx="447675" cy="361950"/>
    <xdr:sp macro="" textlink="">
      <xdr:nvSpPr>
        <xdr:cNvPr id="3640" name="Shape 2365">
          <a:extLst>
            <a:ext uri="{FF2B5EF4-FFF2-40B4-BE49-F238E27FC236}">
              <a16:creationId xmlns:a16="http://schemas.microsoft.com/office/drawing/2014/main" id="{00000000-0008-0000-0B00-00003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19050</xdr:rowOff>
    </xdr:from>
    <xdr:ext cx="447675" cy="361950"/>
    <xdr:sp macro="" textlink="">
      <xdr:nvSpPr>
        <xdr:cNvPr id="3641" name="Shape 2365">
          <a:extLst>
            <a:ext uri="{FF2B5EF4-FFF2-40B4-BE49-F238E27FC236}">
              <a16:creationId xmlns:a16="http://schemas.microsoft.com/office/drawing/2014/main" id="{00000000-0008-0000-0B00-00003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19050</xdr:rowOff>
    </xdr:from>
    <xdr:ext cx="447675" cy="361950"/>
    <xdr:sp macro="" textlink="">
      <xdr:nvSpPr>
        <xdr:cNvPr id="3642" name="Shape 2365">
          <a:extLst>
            <a:ext uri="{FF2B5EF4-FFF2-40B4-BE49-F238E27FC236}">
              <a16:creationId xmlns:a16="http://schemas.microsoft.com/office/drawing/2014/main" id="{00000000-0008-0000-0B00-00003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19050</xdr:rowOff>
    </xdr:from>
    <xdr:ext cx="438150" cy="361950"/>
    <xdr:sp macro="" textlink="">
      <xdr:nvSpPr>
        <xdr:cNvPr id="3643" name="Shape 1005">
          <a:extLst>
            <a:ext uri="{FF2B5EF4-FFF2-40B4-BE49-F238E27FC236}">
              <a16:creationId xmlns:a16="http://schemas.microsoft.com/office/drawing/2014/main" id="{00000000-0008-0000-0B00-00003B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19050</xdr:rowOff>
    </xdr:from>
    <xdr:ext cx="447675" cy="361950"/>
    <xdr:sp macro="" textlink="">
      <xdr:nvSpPr>
        <xdr:cNvPr id="3644" name="Shape 2365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19050</xdr:rowOff>
    </xdr:from>
    <xdr:ext cx="447675" cy="361950"/>
    <xdr:sp macro="" textlink="">
      <xdr:nvSpPr>
        <xdr:cNvPr id="3645" name="Shape 2365">
          <a:extLst>
            <a:ext uri="{FF2B5EF4-FFF2-40B4-BE49-F238E27FC236}">
              <a16:creationId xmlns:a16="http://schemas.microsoft.com/office/drawing/2014/main" id="{00000000-0008-0000-0B00-00003D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31</xdr:col>
      <xdr:colOff>495300</xdr:colOff>
      <xdr:row>83</xdr:row>
      <xdr:rowOff>28575</xdr:rowOff>
    </xdr:from>
    <xdr:ext cx="447675" cy="361950"/>
    <xdr:sp macro="" textlink="">
      <xdr:nvSpPr>
        <xdr:cNvPr id="3646" name="Shape 2366">
          <a:extLst>
            <a:ext uri="{FF2B5EF4-FFF2-40B4-BE49-F238E27FC236}">
              <a16:creationId xmlns:a16="http://schemas.microsoft.com/office/drawing/2014/main" id="{00000000-0008-0000-0B00-00003E0E0000}"/>
            </a:ext>
          </a:extLst>
        </xdr:cNvPr>
        <xdr:cNvSpPr/>
      </xdr:nvSpPr>
      <xdr:spPr>
        <a:xfrm>
          <a:off x="14582775" y="18288000"/>
          <a:ext cx="4476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19050</xdr:rowOff>
    </xdr:from>
    <xdr:ext cx="438150" cy="361950"/>
    <xdr:sp macro="" textlink="">
      <xdr:nvSpPr>
        <xdr:cNvPr id="3647" name="Shape 1005">
          <a:extLst>
            <a:ext uri="{FF2B5EF4-FFF2-40B4-BE49-F238E27FC236}">
              <a16:creationId xmlns:a16="http://schemas.microsoft.com/office/drawing/2014/main" id="{00000000-0008-0000-0B00-00003F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19050</xdr:rowOff>
    </xdr:from>
    <xdr:ext cx="447675" cy="361950"/>
    <xdr:sp macro="" textlink="">
      <xdr:nvSpPr>
        <xdr:cNvPr id="3648" name="Shape 2366">
          <a:extLst>
            <a:ext uri="{FF2B5EF4-FFF2-40B4-BE49-F238E27FC236}">
              <a16:creationId xmlns:a16="http://schemas.microsoft.com/office/drawing/2014/main" id="{00000000-0008-0000-0B00-000040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19050</xdr:rowOff>
    </xdr:from>
    <xdr:ext cx="447675" cy="361950"/>
    <xdr:sp macro="" textlink="">
      <xdr:nvSpPr>
        <xdr:cNvPr id="3649" name="Shape 2366">
          <a:extLst>
            <a:ext uri="{FF2B5EF4-FFF2-40B4-BE49-F238E27FC236}">
              <a16:creationId xmlns:a16="http://schemas.microsoft.com/office/drawing/2014/main" id="{00000000-0008-0000-0B00-000041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19050</xdr:rowOff>
    </xdr:from>
    <xdr:ext cx="447675" cy="361950"/>
    <xdr:sp macro="" textlink="">
      <xdr:nvSpPr>
        <xdr:cNvPr id="3650" name="Shape 2365">
          <a:extLst>
            <a:ext uri="{FF2B5EF4-FFF2-40B4-BE49-F238E27FC236}">
              <a16:creationId xmlns:a16="http://schemas.microsoft.com/office/drawing/2014/main" id="{00000000-0008-0000-0B00-000042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19050</xdr:rowOff>
    </xdr:from>
    <xdr:ext cx="447675" cy="361950"/>
    <xdr:sp macro="" textlink="">
      <xdr:nvSpPr>
        <xdr:cNvPr id="3651" name="Shape 2365">
          <a:extLst>
            <a:ext uri="{FF2B5EF4-FFF2-40B4-BE49-F238E27FC236}">
              <a16:creationId xmlns:a16="http://schemas.microsoft.com/office/drawing/2014/main" id="{00000000-0008-0000-0B00-000043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19050</xdr:rowOff>
    </xdr:from>
    <xdr:ext cx="447675" cy="361950"/>
    <xdr:sp macro="" textlink="">
      <xdr:nvSpPr>
        <xdr:cNvPr id="3652" name="Shape 2365">
          <a:extLst>
            <a:ext uri="{FF2B5EF4-FFF2-40B4-BE49-F238E27FC236}">
              <a16:creationId xmlns:a16="http://schemas.microsoft.com/office/drawing/2014/main" id="{00000000-0008-0000-0B00-000044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19050</xdr:rowOff>
    </xdr:from>
    <xdr:ext cx="447675" cy="361950"/>
    <xdr:sp macro="" textlink="">
      <xdr:nvSpPr>
        <xdr:cNvPr id="3653" name="Shape 2365">
          <a:extLst>
            <a:ext uri="{FF2B5EF4-FFF2-40B4-BE49-F238E27FC236}">
              <a16:creationId xmlns:a16="http://schemas.microsoft.com/office/drawing/2014/main" id="{00000000-0008-0000-0B00-000045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19050</xdr:rowOff>
    </xdr:from>
    <xdr:ext cx="447675" cy="361950"/>
    <xdr:sp macro="" textlink="">
      <xdr:nvSpPr>
        <xdr:cNvPr id="3654" name="Shape 2365">
          <a:extLst>
            <a:ext uri="{FF2B5EF4-FFF2-40B4-BE49-F238E27FC236}">
              <a16:creationId xmlns:a16="http://schemas.microsoft.com/office/drawing/2014/main" id="{00000000-0008-0000-0B00-00004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19050</xdr:rowOff>
    </xdr:from>
    <xdr:ext cx="447675" cy="361950"/>
    <xdr:sp macro="" textlink="">
      <xdr:nvSpPr>
        <xdr:cNvPr id="3655" name="Shape 2365">
          <a:extLst>
            <a:ext uri="{FF2B5EF4-FFF2-40B4-BE49-F238E27FC236}">
              <a16:creationId xmlns:a16="http://schemas.microsoft.com/office/drawing/2014/main" id="{00000000-0008-0000-0B00-00004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19050</xdr:rowOff>
    </xdr:from>
    <xdr:ext cx="447675" cy="361950"/>
    <xdr:sp macro="" textlink="">
      <xdr:nvSpPr>
        <xdr:cNvPr id="3656" name="Shape 2365">
          <a:extLst>
            <a:ext uri="{FF2B5EF4-FFF2-40B4-BE49-F238E27FC236}">
              <a16:creationId xmlns:a16="http://schemas.microsoft.com/office/drawing/2014/main" id="{00000000-0008-0000-0B00-00004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19050</xdr:rowOff>
    </xdr:from>
    <xdr:ext cx="447675" cy="361950"/>
    <xdr:sp macro="" textlink="">
      <xdr:nvSpPr>
        <xdr:cNvPr id="3657" name="Shape 2365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19050</xdr:rowOff>
    </xdr:from>
    <xdr:ext cx="447675" cy="361950"/>
    <xdr:sp macro="" textlink="">
      <xdr:nvSpPr>
        <xdr:cNvPr id="3658" name="Shape 2365">
          <a:extLst>
            <a:ext uri="{FF2B5EF4-FFF2-40B4-BE49-F238E27FC236}">
              <a16:creationId xmlns:a16="http://schemas.microsoft.com/office/drawing/2014/main" id="{00000000-0008-0000-0B00-00004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19050</xdr:rowOff>
    </xdr:from>
    <xdr:ext cx="447675" cy="361950"/>
    <xdr:sp macro="" textlink="">
      <xdr:nvSpPr>
        <xdr:cNvPr id="3659" name="Shape 2365">
          <a:extLst>
            <a:ext uri="{FF2B5EF4-FFF2-40B4-BE49-F238E27FC236}">
              <a16:creationId xmlns:a16="http://schemas.microsoft.com/office/drawing/2014/main" id="{00000000-0008-0000-0B00-00004B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60" name="Shape 2">
          <a:extLst>
            <a:ext uri="{FF2B5EF4-FFF2-40B4-BE49-F238E27FC236}">
              <a16:creationId xmlns:a16="http://schemas.microsoft.com/office/drawing/2014/main" id="{00000000-0008-0000-0B00-00004C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61" name="Shape 3045">
            <a:extLst>
              <a:ext uri="{FF2B5EF4-FFF2-40B4-BE49-F238E27FC236}">
                <a16:creationId xmlns:a16="http://schemas.microsoft.com/office/drawing/2014/main" id="{00000000-0008-0000-0B00-00004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62" name="Shape 6">
              <a:extLst>
                <a:ext uri="{FF2B5EF4-FFF2-40B4-BE49-F238E27FC236}">
                  <a16:creationId xmlns:a16="http://schemas.microsoft.com/office/drawing/2014/main" id="{00000000-0008-0000-0B00-00004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3" name="Shape 3046">
              <a:extLst>
                <a:ext uri="{FF2B5EF4-FFF2-40B4-BE49-F238E27FC236}">
                  <a16:creationId xmlns:a16="http://schemas.microsoft.com/office/drawing/2014/main" id="{00000000-0008-0000-0B00-00004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64" name="Shape 3047">
                <a:extLst>
                  <a:ext uri="{FF2B5EF4-FFF2-40B4-BE49-F238E27FC236}">
                    <a16:creationId xmlns:a16="http://schemas.microsoft.com/office/drawing/2014/main" id="{00000000-0008-0000-0B00-00005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5" name="Shape 3048">
                <a:extLst>
                  <a:ext uri="{FF2B5EF4-FFF2-40B4-BE49-F238E27FC236}">
                    <a16:creationId xmlns:a16="http://schemas.microsoft.com/office/drawing/2014/main" id="{00000000-0008-0000-0B00-00005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66" name="Shape 304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67" name="Shape 305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68" name="Shape 3051">
                    <a:extLst>
                      <a:ext uri="{FF2B5EF4-FFF2-40B4-BE49-F238E27FC236}">
                        <a16:creationId xmlns:a16="http://schemas.microsoft.com/office/drawing/2014/main" id="{00000000-0008-0000-0B00-000054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69" name="Shape 3052">
                    <a:extLst>
                      <a:ext uri="{FF2B5EF4-FFF2-40B4-BE49-F238E27FC236}">
                        <a16:creationId xmlns:a16="http://schemas.microsoft.com/office/drawing/2014/main" id="{00000000-0008-0000-0B00-00005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0" name="Shape 3053">
                    <a:extLst>
                      <a:ext uri="{FF2B5EF4-FFF2-40B4-BE49-F238E27FC236}">
                        <a16:creationId xmlns:a16="http://schemas.microsoft.com/office/drawing/2014/main" id="{00000000-0008-0000-0B00-00005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1" name="Shape 3054">
                    <a:extLst>
                      <a:ext uri="{FF2B5EF4-FFF2-40B4-BE49-F238E27FC236}">
                        <a16:creationId xmlns:a16="http://schemas.microsoft.com/office/drawing/2014/main" id="{00000000-0008-0000-0B00-000057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2" name="Shape 3055">
                    <a:extLst>
                      <a:ext uri="{FF2B5EF4-FFF2-40B4-BE49-F238E27FC236}">
                        <a16:creationId xmlns:a16="http://schemas.microsoft.com/office/drawing/2014/main" id="{00000000-0008-0000-0B00-00005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3" name="Shape 3056">
                    <a:extLst>
                      <a:ext uri="{FF2B5EF4-FFF2-40B4-BE49-F238E27FC236}">
                        <a16:creationId xmlns:a16="http://schemas.microsoft.com/office/drawing/2014/main" id="{00000000-0008-0000-0B00-000059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4" name="Shape 3057">
                    <a:extLst>
                      <a:ext uri="{FF2B5EF4-FFF2-40B4-BE49-F238E27FC236}">
                        <a16:creationId xmlns:a16="http://schemas.microsoft.com/office/drawing/2014/main" id="{00000000-0008-0000-0B00-00005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75" name="Shape 2">
          <a:extLst>
            <a:ext uri="{FF2B5EF4-FFF2-40B4-BE49-F238E27FC236}">
              <a16:creationId xmlns:a16="http://schemas.microsoft.com/office/drawing/2014/main" id="{00000000-0008-0000-0B00-00005B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76" name="Shape 3058">
            <a:extLst>
              <a:ext uri="{FF2B5EF4-FFF2-40B4-BE49-F238E27FC236}">
                <a16:creationId xmlns:a16="http://schemas.microsoft.com/office/drawing/2014/main" id="{00000000-0008-0000-0B00-00005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7" name="Shape 6">
              <a:extLst>
                <a:ext uri="{FF2B5EF4-FFF2-40B4-BE49-F238E27FC236}">
                  <a16:creationId xmlns:a16="http://schemas.microsoft.com/office/drawing/2014/main" id="{00000000-0008-0000-0B00-00005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8" name="Shape 3059">
              <a:extLst>
                <a:ext uri="{FF2B5EF4-FFF2-40B4-BE49-F238E27FC236}">
                  <a16:creationId xmlns:a16="http://schemas.microsoft.com/office/drawing/2014/main" id="{00000000-0008-0000-0B00-00005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79" name="Shape 3060">
                <a:extLst>
                  <a:ext uri="{FF2B5EF4-FFF2-40B4-BE49-F238E27FC236}">
                    <a16:creationId xmlns:a16="http://schemas.microsoft.com/office/drawing/2014/main" id="{00000000-0008-0000-0B00-00005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0" name="Shape 3061">
                <a:extLst>
                  <a:ext uri="{FF2B5EF4-FFF2-40B4-BE49-F238E27FC236}">
                    <a16:creationId xmlns:a16="http://schemas.microsoft.com/office/drawing/2014/main" id="{00000000-0008-0000-0B00-00006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81" name="Shape 306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2" name="Shape 306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83" name="Shape 3064">
                    <a:extLst>
                      <a:ext uri="{FF2B5EF4-FFF2-40B4-BE49-F238E27FC236}">
                        <a16:creationId xmlns:a16="http://schemas.microsoft.com/office/drawing/2014/main" id="{00000000-0008-0000-0B00-000063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84" name="Shape 3065">
                    <a:extLst>
                      <a:ext uri="{FF2B5EF4-FFF2-40B4-BE49-F238E27FC236}">
                        <a16:creationId xmlns:a16="http://schemas.microsoft.com/office/drawing/2014/main" id="{00000000-0008-0000-0B00-00006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5" name="Shape 3066">
                    <a:extLst>
                      <a:ext uri="{FF2B5EF4-FFF2-40B4-BE49-F238E27FC236}">
                        <a16:creationId xmlns:a16="http://schemas.microsoft.com/office/drawing/2014/main" id="{00000000-0008-0000-0B00-00006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6" name="Shape 3067">
                    <a:extLst>
                      <a:ext uri="{FF2B5EF4-FFF2-40B4-BE49-F238E27FC236}">
                        <a16:creationId xmlns:a16="http://schemas.microsoft.com/office/drawing/2014/main" id="{00000000-0008-0000-0B00-00006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7" name="Shape 3068">
                    <a:extLst>
                      <a:ext uri="{FF2B5EF4-FFF2-40B4-BE49-F238E27FC236}">
                        <a16:creationId xmlns:a16="http://schemas.microsoft.com/office/drawing/2014/main" id="{00000000-0008-0000-0B00-00006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8" name="Shape 3069">
                    <a:extLst>
                      <a:ext uri="{FF2B5EF4-FFF2-40B4-BE49-F238E27FC236}">
                        <a16:creationId xmlns:a16="http://schemas.microsoft.com/office/drawing/2014/main" id="{00000000-0008-0000-0B00-00006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9" name="Shape 3070">
                    <a:extLst>
                      <a:ext uri="{FF2B5EF4-FFF2-40B4-BE49-F238E27FC236}">
                        <a16:creationId xmlns:a16="http://schemas.microsoft.com/office/drawing/2014/main" id="{00000000-0008-0000-0B00-000069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690" name="Shape 2">
          <a:extLst>
            <a:ext uri="{FF2B5EF4-FFF2-40B4-BE49-F238E27FC236}">
              <a16:creationId xmlns:a16="http://schemas.microsoft.com/office/drawing/2014/main" id="{00000000-0008-0000-0B00-00006A0E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3691" name="Shape 3071">
            <a:extLst>
              <a:ext uri="{FF2B5EF4-FFF2-40B4-BE49-F238E27FC236}">
                <a16:creationId xmlns:a16="http://schemas.microsoft.com/office/drawing/2014/main" id="{00000000-0008-0000-0B00-00006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2" name="Shape 6">
              <a:extLst>
                <a:ext uri="{FF2B5EF4-FFF2-40B4-BE49-F238E27FC236}">
                  <a16:creationId xmlns:a16="http://schemas.microsoft.com/office/drawing/2014/main" id="{00000000-0008-0000-0B00-00006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3" name="Shape 3072">
              <a:extLst>
                <a:ext uri="{FF2B5EF4-FFF2-40B4-BE49-F238E27FC236}">
                  <a16:creationId xmlns:a16="http://schemas.microsoft.com/office/drawing/2014/main" id="{00000000-0008-0000-0B00-00006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94" name="Shape 3073">
                <a:extLst>
                  <a:ext uri="{FF2B5EF4-FFF2-40B4-BE49-F238E27FC236}">
                    <a16:creationId xmlns:a16="http://schemas.microsoft.com/office/drawing/2014/main" id="{00000000-0008-0000-0B00-00006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5" name="Shape 3074">
                <a:extLst>
                  <a:ext uri="{FF2B5EF4-FFF2-40B4-BE49-F238E27FC236}">
                    <a16:creationId xmlns:a16="http://schemas.microsoft.com/office/drawing/2014/main" id="{00000000-0008-0000-0B00-00006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96" name="Shape 3075">
                  <a:extLst>
                    <a:ext uri="{FF2B5EF4-FFF2-40B4-BE49-F238E27FC236}">
                      <a16:creationId xmlns:a16="http://schemas.microsoft.com/office/drawing/2014/main" id="{00000000-0008-0000-0B00-00007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97" name="Shape 3076">
                  <a:extLst>
                    <a:ext uri="{FF2B5EF4-FFF2-40B4-BE49-F238E27FC236}">
                      <a16:creationId xmlns:a16="http://schemas.microsoft.com/office/drawing/2014/main" id="{00000000-0008-0000-0B00-00007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98" name="Shape 3077">
                    <a:extLst>
                      <a:ext uri="{FF2B5EF4-FFF2-40B4-BE49-F238E27FC236}">
                        <a16:creationId xmlns:a16="http://schemas.microsoft.com/office/drawing/2014/main" id="{00000000-0008-0000-0B00-00007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99" name="Shape 3078">
                    <a:extLst>
                      <a:ext uri="{FF2B5EF4-FFF2-40B4-BE49-F238E27FC236}">
                        <a16:creationId xmlns:a16="http://schemas.microsoft.com/office/drawing/2014/main" id="{00000000-0008-0000-0B00-000073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0" name="Shape 3079">
                    <a:extLst>
                      <a:ext uri="{FF2B5EF4-FFF2-40B4-BE49-F238E27FC236}">
                        <a16:creationId xmlns:a16="http://schemas.microsoft.com/office/drawing/2014/main" id="{00000000-0008-0000-0B00-00007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1" name="Shape 3080">
                    <a:extLst>
                      <a:ext uri="{FF2B5EF4-FFF2-40B4-BE49-F238E27FC236}">
                        <a16:creationId xmlns:a16="http://schemas.microsoft.com/office/drawing/2014/main" id="{00000000-0008-0000-0B00-00007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2" name="Shape 3081">
                    <a:extLst>
                      <a:ext uri="{FF2B5EF4-FFF2-40B4-BE49-F238E27FC236}">
                        <a16:creationId xmlns:a16="http://schemas.microsoft.com/office/drawing/2014/main" id="{00000000-0008-0000-0B00-00007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3" name="Shape 3082">
                    <a:extLst>
                      <a:ext uri="{FF2B5EF4-FFF2-40B4-BE49-F238E27FC236}">
                        <a16:creationId xmlns:a16="http://schemas.microsoft.com/office/drawing/2014/main" id="{00000000-0008-0000-0B00-00007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4" name="Shape 3083">
                    <a:extLst>
                      <a:ext uri="{FF2B5EF4-FFF2-40B4-BE49-F238E27FC236}">
                        <a16:creationId xmlns:a16="http://schemas.microsoft.com/office/drawing/2014/main" id="{00000000-0008-0000-0B00-00007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705" name="Shape 2">
          <a:extLst>
            <a:ext uri="{FF2B5EF4-FFF2-40B4-BE49-F238E27FC236}">
              <a16:creationId xmlns:a16="http://schemas.microsoft.com/office/drawing/2014/main" id="{00000000-0008-0000-0B00-0000790E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3706" name="Shape 3084">
            <a:extLst>
              <a:ext uri="{FF2B5EF4-FFF2-40B4-BE49-F238E27FC236}">
                <a16:creationId xmlns:a16="http://schemas.microsoft.com/office/drawing/2014/main" id="{00000000-0008-0000-0B00-00007A0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707" name="Shape 6">
              <a:extLst>
                <a:ext uri="{FF2B5EF4-FFF2-40B4-BE49-F238E27FC236}">
                  <a16:creationId xmlns:a16="http://schemas.microsoft.com/office/drawing/2014/main" id="{00000000-0008-0000-0B00-00007B0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08" name="Shape 3085">
              <a:extLst>
                <a:ext uri="{FF2B5EF4-FFF2-40B4-BE49-F238E27FC236}">
                  <a16:creationId xmlns:a16="http://schemas.microsoft.com/office/drawing/2014/main" id="{00000000-0008-0000-0B00-00007C0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709" name="Shape 3086">
                <a:extLst>
                  <a:ext uri="{FF2B5EF4-FFF2-40B4-BE49-F238E27FC236}">
                    <a16:creationId xmlns:a16="http://schemas.microsoft.com/office/drawing/2014/main" id="{00000000-0008-0000-0B00-00007D0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0" name="Shape 3087">
                <a:extLst>
                  <a:ext uri="{FF2B5EF4-FFF2-40B4-BE49-F238E27FC236}">
                    <a16:creationId xmlns:a16="http://schemas.microsoft.com/office/drawing/2014/main" id="{00000000-0008-0000-0B00-00007E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711" name="Shape 3088">
                  <a:extLst>
                    <a:ext uri="{FF2B5EF4-FFF2-40B4-BE49-F238E27FC236}">
                      <a16:creationId xmlns:a16="http://schemas.microsoft.com/office/drawing/2014/main" id="{00000000-0008-0000-0B00-00007F0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12" name="Shape 3089">
                  <a:extLst>
                    <a:ext uri="{FF2B5EF4-FFF2-40B4-BE49-F238E27FC236}">
                      <a16:creationId xmlns:a16="http://schemas.microsoft.com/office/drawing/2014/main" id="{00000000-0008-0000-0B00-0000800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713" name="Shape 3090">
                    <a:extLst>
                      <a:ext uri="{FF2B5EF4-FFF2-40B4-BE49-F238E27FC236}">
                        <a16:creationId xmlns:a16="http://schemas.microsoft.com/office/drawing/2014/main" id="{00000000-0008-0000-0B00-00008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14" name="Shape 3091">
                    <a:extLst>
                      <a:ext uri="{FF2B5EF4-FFF2-40B4-BE49-F238E27FC236}">
                        <a16:creationId xmlns:a16="http://schemas.microsoft.com/office/drawing/2014/main" id="{00000000-0008-0000-0B00-000082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5" name="Shape 3092">
                    <a:extLst>
                      <a:ext uri="{FF2B5EF4-FFF2-40B4-BE49-F238E27FC236}">
                        <a16:creationId xmlns:a16="http://schemas.microsoft.com/office/drawing/2014/main" id="{00000000-0008-0000-0B00-000083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6" name="Shape 3093">
                    <a:extLst>
                      <a:ext uri="{FF2B5EF4-FFF2-40B4-BE49-F238E27FC236}">
                        <a16:creationId xmlns:a16="http://schemas.microsoft.com/office/drawing/2014/main" id="{00000000-0008-0000-0B00-000084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7" name="Shape 3094">
                    <a:extLst>
                      <a:ext uri="{FF2B5EF4-FFF2-40B4-BE49-F238E27FC236}">
                        <a16:creationId xmlns:a16="http://schemas.microsoft.com/office/drawing/2014/main" id="{00000000-0008-0000-0B00-000085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8" name="Shape 3095">
                    <a:extLst>
                      <a:ext uri="{FF2B5EF4-FFF2-40B4-BE49-F238E27FC236}">
                        <a16:creationId xmlns:a16="http://schemas.microsoft.com/office/drawing/2014/main" id="{00000000-0008-0000-0B00-000086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9" name="Shape 3096">
                    <a:extLst>
                      <a:ext uri="{FF2B5EF4-FFF2-40B4-BE49-F238E27FC236}">
                        <a16:creationId xmlns:a16="http://schemas.microsoft.com/office/drawing/2014/main" id="{00000000-0008-0000-0B00-000087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20" name="Shape 2">
          <a:extLst>
            <a:ext uri="{FF2B5EF4-FFF2-40B4-BE49-F238E27FC236}">
              <a16:creationId xmlns:a16="http://schemas.microsoft.com/office/drawing/2014/main" id="{00000000-0008-0000-0B00-000088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21" name="Shape 3097">
            <a:extLst>
              <a:ext uri="{FF2B5EF4-FFF2-40B4-BE49-F238E27FC236}">
                <a16:creationId xmlns:a16="http://schemas.microsoft.com/office/drawing/2014/main" id="{00000000-0008-0000-0B00-00008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2" name="Shape 6">
              <a:extLst>
                <a:ext uri="{FF2B5EF4-FFF2-40B4-BE49-F238E27FC236}">
                  <a16:creationId xmlns:a16="http://schemas.microsoft.com/office/drawing/2014/main" id="{00000000-0008-0000-0B00-00008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3" name="Shape 3098">
              <a:extLst>
                <a:ext uri="{FF2B5EF4-FFF2-40B4-BE49-F238E27FC236}">
                  <a16:creationId xmlns:a16="http://schemas.microsoft.com/office/drawing/2014/main" id="{00000000-0008-0000-0B00-00008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24" name="Shape 3099">
                <a:extLst>
                  <a:ext uri="{FF2B5EF4-FFF2-40B4-BE49-F238E27FC236}">
                    <a16:creationId xmlns:a16="http://schemas.microsoft.com/office/drawing/2014/main" id="{00000000-0008-0000-0B00-00008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5" name="Shape 3100">
                <a:extLst>
                  <a:ext uri="{FF2B5EF4-FFF2-40B4-BE49-F238E27FC236}">
                    <a16:creationId xmlns:a16="http://schemas.microsoft.com/office/drawing/2014/main" id="{00000000-0008-0000-0B00-00008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26" name="Shape 3101">
                  <a:extLst>
                    <a:ext uri="{FF2B5EF4-FFF2-40B4-BE49-F238E27FC236}">
                      <a16:creationId xmlns:a16="http://schemas.microsoft.com/office/drawing/2014/main" id="{00000000-0008-0000-0B00-00008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27" name="Shape 3102">
                  <a:extLst>
                    <a:ext uri="{FF2B5EF4-FFF2-40B4-BE49-F238E27FC236}">
                      <a16:creationId xmlns:a16="http://schemas.microsoft.com/office/drawing/2014/main" id="{00000000-0008-0000-0B00-00008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28" name="Shape 3103">
                    <a:extLst>
                      <a:ext uri="{FF2B5EF4-FFF2-40B4-BE49-F238E27FC236}">
                        <a16:creationId xmlns:a16="http://schemas.microsoft.com/office/drawing/2014/main" id="{00000000-0008-0000-0B00-00009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29" name="Shape 3104">
                    <a:extLst>
                      <a:ext uri="{FF2B5EF4-FFF2-40B4-BE49-F238E27FC236}">
                        <a16:creationId xmlns:a16="http://schemas.microsoft.com/office/drawing/2014/main" id="{00000000-0008-0000-0B00-00009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0" name="Shape 3105">
                    <a:extLst>
                      <a:ext uri="{FF2B5EF4-FFF2-40B4-BE49-F238E27FC236}">
                        <a16:creationId xmlns:a16="http://schemas.microsoft.com/office/drawing/2014/main" id="{00000000-0008-0000-0B00-00009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1" name="Shape 3106">
                    <a:extLst>
                      <a:ext uri="{FF2B5EF4-FFF2-40B4-BE49-F238E27FC236}">
                        <a16:creationId xmlns:a16="http://schemas.microsoft.com/office/drawing/2014/main" id="{00000000-0008-0000-0B00-00009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2" name="Shape 3107">
                    <a:extLst>
                      <a:ext uri="{FF2B5EF4-FFF2-40B4-BE49-F238E27FC236}">
                        <a16:creationId xmlns:a16="http://schemas.microsoft.com/office/drawing/2014/main" id="{00000000-0008-0000-0B00-00009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3" name="Shape 3108">
                    <a:extLst>
                      <a:ext uri="{FF2B5EF4-FFF2-40B4-BE49-F238E27FC236}">
                        <a16:creationId xmlns:a16="http://schemas.microsoft.com/office/drawing/2014/main" id="{00000000-0008-0000-0B00-00009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4" name="Shape 3109">
                    <a:extLst>
                      <a:ext uri="{FF2B5EF4-FFF2-40B4-BE49-F238E27FC236}">
                        <a16:creationId xmlns:a16="http://schemas.microsoft.com/office/drawing/2014/main" id="{00000000-0008-0000-0B00-00009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36" name="Shape 3110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111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39" name="Shape 3112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113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41" name="Shape 3114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42" name="Shape 3115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43" name="Shape 3116">
                    <a:extLst>
                      <a:ext uri="{FF2B5EF4-FFF2-40B4-BE49-F238E27FC236}">
                        <a16:creationId xmlns:a16="http://schemas.microsoft.com/office/drawing/2014/main" id="{00000000-0008-0000-0B00-00009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44" name="Shape 3117">
                    <a:extLst>
                      <a:ext uri="{FF2B5EF4-FFF2-40B4-BE49-F238E27FC236}">
                        <a16:creationId xmlns:a16="http://schemas.microsoft.com/office/drawing/2014/main" id="{00000000-0008-0000-0B00-0000A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5" name="Shape 3118">
                    <a:extLst>
                      <a:ext uri="{FF2B5EF4-FFF2-40B4-BE49-F238E27FC236}">
                        <a16:creationId xmlns:a16="http://schemas.microsoft.com/office/drawing/2014/main" id="{00000000-0008-0000-0B00-0000A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6" name="Shape 3119">
                    <a:extLst>
                      <a:ext uri="{FF2B5EF4-FFF2-40B4-BE49-F238E27FC236}">
                        <a16:creationId xmlns:a16="http://schemas.microsoft.com/office/drawing/2014/main" id="{00000000-0008-0000-0B00-0000A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7" name="Shape 3120">
                    <a:extLst>
                      <a:ext uri="{FF2B5EF4-FFF2-40B4-BE49-F238E27FC236}">
                        <a16:creationId xmlns:a16="http://schemas.microsoft.com/office/drawing/2014/main" id="{00000000-0008-0000-0B00-0000A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8" name="Shape 3121">
                    <a:extLst>
                      <a:ext uri="{FF2B5EF4-FFF2-40B4-BE49-F238E27FC236}">
                        <a16:creationId xmlns:a16="http://schemas.microsoft.com/office/drawing/2014/main" id="{00000000-0008-0000-0B00-0000A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9" name="Shape 3122">
                    <a:extLst>
                      <a:ext uri="{FF2B5EF4-FFF2-40B4-BE49-F238E27FC236}">
                        <a16:creationId xmlns:a16="http://schemas.microsoft.com/office/drawing/2014/main" id="{00000000-0008-0000-0B00-0000A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50" name="Shape 2">
          <a:extLst>
            <a:ext uri="{FF2B5EF4-FFF2-40B4-BE49-F238E27FC236}">
              <a16:creationId xmlns:a16="http://schemas.microsoft.com/office/drawing/2014/main" id="{00000000-0008-0000-0B00-0000A6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51" name="Shape 3123">
            <a:extLst>
              <a:ext uri="{FF2B5EF4-FFF2-40B4-BE49-F238E27FC236}">
                <a16:creationId xmlns:a16="http://schemas.microsoft.com/office/drawing/2014/main" id="{00000000-0008-0000-0B00-0000A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2" name="Shape 6">
              <a:extLst>
                <a:ext uri="{FF2B5EF4-FFF2-40B4-BE49-F238E27FC236}">
                  <a16:creationId xmlns:a16="http://schemas.microsoft.com/office/drawing/2014/main" id="{00000000-0008-0000-0B00-0000A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3" name="Shape 3124">
              <a:extLst>
                <a:ext uri="{FF2B5EF4-FFF2-40B4-BE49-F238E27FC236}">
                  <a16:creationId xmlns:a16="http://schemas.microsoft.com/office/drawing/2014/main" id="{00000000-0008-0000-0B00-0000A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54" name="Shape 3125">
                <a:extLst>
                  <a:ext uri="{FF2B5EF4-FFF2-40B4-BE49-F238E27FC236}">
                    <a16:creationId xmlns:a16="http://schemas.microsoft.com/office/drawing/2014/main" id="{00000000-0008-0000-0B00-0000A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5" name="Shape 3126">
                <a:extLst>
                  <a:ext uri="{FF2B5EF4-FFF2-40B4-BE49-F238E27FC236}">
                    <a16:creationId xmlns:a16="http://schemas.microsoft.com/office/drawing/2014/main" id="{00000000-0008-0000-0B00-0000A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56" name="Shape 3127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57" name="Shape 3128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58" name="Shape 3129">
                    <a:extLst>
                      <a:ext uri="{FF2B5EF4-FFF2-40B4-BE49-F238E27FC236}">
                        <a16:creationId xmlns:a16="http://schemas.microsoft.com/office/drawing/2014/main" id="{00000000-0008-0000-0B00-0000AE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59" name="Shape 3130">
                    <a:extLst>
                      <a:ext uri="{FF2B5EF4-FFF2-40B4-BE49-F238E27FC236}">
                        <a16:creationId xmlns:a16="http://schemas.microsoft.com/office/drawing/2014/main" id="{00000000-0008-0000-0B00-0000A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0" name="Shape 3131">
                    <a:extLst>
                      <a:ext uri="{FF2B5EF4-FFF2-40B4-BE49-F238E27FC236}">
                        <a16:creationId xmlns:a16="http://schemas.microsoft.com/office/drawing/2014/main" id="{00000000-0008-0000-0B00-0000B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1" name="Shape 3132">
                    <a:extLst>
                      <a:ext uri="{FF2B5EF4-FFF2-40B4-BE49-F238E27FC236}">
                        <a16:creationId xmlns:a16="http://schemas.microsoft.com/office/drawing/2014/main" id="{00000000-0008-0000-0B00-0000B1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2" name="Shape 3133">
                    <a:extLst>
                      <a:ext uri="{FF2B5EF4-FFF2-40B4-BE49-F238E27FC236}">
                        <a16:creationId xmlns:a16="http://schemas.microsoft.com/office/drawing/2014/main" id="{00000000-0008-0000-0B00-0000B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3" name="Shape 3134">
                    <a:extLst>
                      <a:ext uri="{FF2B5EF4-FFF2-40B4-BE49-F238E27FC236}">
                        <a16:creationId xmlns:a16="http://schemas.microsoft.com/office/drawing/2014/main" id="{00000000-0008-0000-0B00-0000B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4" name="Shape 3135">
                    <a:extLst>
                      <a:ext uri="{FF2B5EF4-FFF2-40B4-BE49-F238E27FC236}">
                        <a16:creationId xmlns:a16="http://schemas.microsoft.com/office/drawing/2014/main" id="{00000000-0008-0000-0B00-0000B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65" name="Shape 2">
          <a:extLst>
            <a:ext uri="{FF2B5EF4-FFF2-40B4-BE49-F238E27FC236}">
              <a16:creationId xmlns:a16="http://schemas.microsoft.com/office/drawing/2014/main" id="{00000000-0008-0000-0B00-0000B5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66" name="Shape 3136">
            <a:extLst>
              <a:ext uri="{FF2B5EF4-FFF2-40B4-BE49-F238E27FC236}">
                <a16:creationId xmlns:a16="http://schemas.microsoft.com/office/drawing/2014/main" id="{00000000-0008-0000-0B00-0000B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7" name="Shape 6">
              <a:extLst>
                <a:ext uri="{FF2B5EF4-FFF2-40B4-BE49-F238E27FC236}">
                  <a16:creationId xmlns:a16="http://schemas.microsoft.com/office/drawing/2014/main" id="{00000000-0008-0000-0B00-0000B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8" name="Shape 3137">
              <a:extLst>
                <a:ext uri="{FF2B5EF4-FFF2-40B4-BE49-F238E27FC236}">
                  <a16:creationId xmlns:a16="http://schemas.microsoft.com/office/drawing/2014/main" id="{00000000-0008-0000-0B00-0000B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69" name="Shape 3138">
                <a:extLst>
                  <a:ext uri="{FF2B5EF4-FFF2-40B4-BE49-F238E27FC236}">
                    <a16:creationId xmlns:a16="http://schemas.microsoft.com/office/drawing/2014/main" id="{00000000-0008-0000-0B00-0000B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0" name="Shape 3139">
                <a:extLst>
                  <a:ext uri="{FF2B5EF4-FFF2-40B4-BE49-F238E27FC236}">
                    <a16:creationId xmlns:a16="http://schemas.microsoft.com/office/drawing/2014/main" id="{00000000-0008-0000-0B00-0000B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71" name="Shape 3140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72" name="Shape 3141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73" name="Shape 3142">
                    <a:extLst>
                      <a:ext uri="{FF2B5EF4-FFF2-40B4-BE49-F238E27FC236}">
                        <a16:creationId xmlns:a16="http://schemas.microsoft.com/office/drawing/2014/main" id="{00000000-0008-0000-0B00-0000BD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74" name="Shape 3143">
                    <a:extLst>
                      <a:ext uri="{FF2B5EF4-FFF2-40B4-BE49-F238E27FC236}">
                        <a16:creationId xmlns:a16="http://schemas.microsoft.com/office/drawing/2014/main" id="{00000000-0008-0000-0B00-0000B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5" name="Shape 3144">
                    <a:extLst>
                      <a:ext uri="{FF2B5EF4-FFF2-40B4-BE49-F238E27FC236}">
                        <a16:creationId xmlns:a16="http://schemas.microsoft.com/office/drawing/2014/main" id="{00000000-0008-0000-0B00-0000B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6" name="Shape 3145">
                    <a:extLst>
                      <a:ext uri="{FF2B5EF4-FFF2-40B4-BE49-F238E27FC236}">
                        <a16:creationId xmlns:a16="http://schemas.microsoft.com/office/drawing/2014/main" id="{00000000-0008-0000-0B00-0000C0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7" name="Shape 3146">
                    <a:extLst>
                      <a:ext uri="{FF2B5EF4-FFF2-40B4-BE49-F238E27FC236}">
                        <a16:creationId xmlns:a16="http://schemas.microsoft.com/office/drawing/2014/main" id="{00000000-0008-0000-0B00-0000C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8" name="Shape 3147">
                    <a:extLst>
                      <a:ext uri="{FF2B5EF4-FFF2-40B4-BE49-F238E27FC236}">
                        <a16:creationId xmlns:a16="http://schemas.microsoft.com/office/drawing/2014/main" id="{00000000-0008-0000-0B00-0000C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9" name="Shape 3148">
                    <a:extLst>
                      <a:ext uri="{FF2B5EF4-FFF2-40B4-BE49-F238E27FC236}">
                        <a16:creationId xmlns:a16="http://schemas.microsoft.com/office/drawing/2014/main" id="{00000000-0008-0000-0B00-0000C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80" name="Shape 2">
          <a:extLst>
            <a:ext uri="{FF2B5EF4-FFF2-40B4-BE49-F238E27FC236}">
              <a16:creationId xmlns:a16="http://schemas.microsoft.com/office/drawing/2014/main" id="{00000000-0008-0000-0B00-0000C4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81" name="Shape 3149">
            <a:extLst>
              <a:ext uri="{FF2B5EF4-FFF2-40B4-BE49-F238E27FC236}">
                <a16:creationId xmlns:a16="http://schemas.microsoft.com/office/drawing/2014/main" id="{00000000-0008-0000-0B00-0000C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2" name="Shape 6">
              <a:extLst>
                <a:ext uri="{FF2B5EF4-FFF2-40B4-BE49-F238E27FC236}">
                  <a16:creationId xmlns:a16="http://schemas.microsoft.com/office/drawing/2014/main" id="{00000000-0008-0000-0B00-0000C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83" name="Shape 3150">
              <a:extLst>
                <a:ext uri="{FF2B5EF4-FFF2-40B4-BE49-F238E27FC236}">
                  <a16:creationId xmlns:a16="http://schemas.microsoft.com/office/drawing/2014/main" id="{00000000-0008-0000-0B00-0000C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84" name="Shape 3151">
                <a:extLst>
                  <a:ext uri="{FF2B5EF4-FFF2-40B4-BE49-F238E27FC236}">
                    <a16:creationId xmlns:a16="http://schemas.microsoft.com/office/drawing/2014/main" id="{00000000-0008-0000-0B00-0000C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85" name="Shape 3152">
                <a:extLst>
                  <a:ext uri="{FF2B5EF4-FFF2-40B4-BE49-F238E27FC236}">
                    <a16:creationId xmlns:a16="http://schemas.microsoft.com/office/drawing/2014/main" id="{00000000-0008-0000-0B00-0000C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86" name="Shape 3153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87" name="Shape 3154">
                  <a:extLst>
                    <a:ext uri="{FF2B5EF4-FFF2-40B4-BE49-F238E27FC236}">
                      <a16:creationId xmlns:a16="http://schemas.microsoft.com/office/drawing/2014/main" id="{00000000-0008-0000-0B00-0000CB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88" name="Shape 3155">
                    <a:extLst>
                      <a:ext uri="{FF2B5EF4-FFF2-40B4-BE49-F238E27FC236}">
                        <a16:creationId xmlns:a16="http://schemas.microsoft.com/office/drawing/2014/main" id="{00000000-0008-0000-0B00-0000CC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89" name="Shape 3156">
                    <a:extLst>
                      <a:ext uri="{FF2B5EF4-FFF2-40B4-BE49-F238E27FC236}">
                        <a16:creationId xmlns:a16="http://schemas.microsoft.com/office/drawing/2014/main" id="{00000000-0008-0000-0B00-0000C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0" name="Shape 3157">
                    <a:extLst>
                      <a:ext uri="{FF2B5EF4-FFF2-40B4-BE49-F238E27FC236}">
                        <a16:creationId xmlns:a16="http://schemas.microsoft.com/office/drawing/2014/main" id="{00000000-0008-0000-0B00-0000C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1" name="Shape 3158">
                    <a:extLst>
                      <a:ext uri="{FF2B5EF4-FFF2-40B4-BE49-F238E27FC236}">
                        <a16:creationId xmlns:a16="http://schemas.microsoft.com/office/drawing/2014/main" id="{00000000-0008-0000-0B00-0000CF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2" name="Shape 3159">
                    <a:extLst>
                      <a:ext uri="{FF2B5EF4-FFF2-40B4-BE49-F238E27FC236}">
                        <a16:creationId xmlns:a16="http://schemas.microsoft.com/office/drawing/2014/main" id="{00000000-0008-0000-0B00-0000D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3" name="Shape 3160">
                    <a:extLst>
                      <a:ext uri="{FF2B5EF4-FFF2-40B4-BE49-F238E27FC236}">
                        <a16:creationId xmlns:a16="http://schemas.microsoft.com/office/drawing/2014/main" id="{00000000-0008-0000-0B00-0000D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4" name="Shape 3161">
                    <a:extLst>
                      <a:ext uri="{FF2B5EF4-FFF2-40B4-BE49-F238E27FC236}">
                        <a16:creationId xmlns:a16="http://schemas.microsoft.com/office/drawing/2014/main" id="{00000000-0008-0000-0B00-0000D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95" name="Shape 2">
          <a:extLst>
            <a:ext uri="{FF2B5EF4-FFF2-40B4-BE49-F238E27FC236}">
              <a16:creationId xmlns:a16="http://schemas.microsoft.com/office/drawing/2014/main" id="{00000000-0008-0000-0B00-0000D3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96" name="Shape 3162">
            <a:extLst>
              <a:ext uri="{FF2B5EF4-FFF2-40B4-BE49-F238E27FC236}">
                <a16:creationId xmlns:a16="http://schemas.microsoft.com/office/drawing/2014/main" id="{00000000-0008-0000-0B00-0000D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97" name="Shape 6">
              <a:extLst>
                <a:ext uri="{FF2B5EF4-FFF2-40B4-BE49-F238E27FC236}">
                  <a16:creationId xmlns:a16="http://schemas.microsoft.com/office/drawing/2014/main" id="{00000000-0008-0000-0B00-0000D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8" name="Shape 3163">
              <a:extLst>
                <a:ext uri="{FF2B5EF4-FFF2-40B4-BE49-F238E27FC236}">
                  <a16:creationId xmlns:a16="http://schemas.microsoft.com/office/drawing/2014/main" id="{00000000-0008-0000-0B00-0000D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99" name="Shape 3164">
                <a:extLst>
                  <a:ext uri="{FF2B5EF4-FFF2-40B4-BE49-F238E27FC236}">
                    <a16:creationId xmlns:a16="http://schemas.microsoft.com/office/drawing/2014/main" id="{00000000-0008-0000-0B00-0000D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0" name="Shape 3165">
                <a:extLst>
                  <a:ext uri="{FF2B5EF4-FFF2-40B4-BE49-F238E27FC236}">
                    <a16:creationId xmlns:a16="http://schemas.microsoft.com/office/drawing/2014/main" id="{00000000-0008-0000-0B00-0000D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01" name="Shape 3166">
                  <a:extLst>
                    <a:ext uri="{FF2B5EF4-FFF2-40B4-BE49-F238E27FC236}">
                      <a16:creationId xmlns:a16="http://schemas.microsoft.com/office/drawing/2014/main" id="{00000000-0008-0000-0B00-0000D9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02" name="Shape 3167">
                  <a:extLst>
                    <a:ext uri="{FF2B5EF4-FFF2-40B4-BE49-F238E27FC236}">
                      <a16:creationId xmlns:a16="http://schemas.microsoft.com/office/drawing/2014/main" id="{00000000-0008-0000-0B00-0000DA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03" name="Shape 3168">
                    <a:extLst>
                      <a:ext uri="{FF2B5EF4-FFF2-40B4-BE49-F238E27FC236}">
                        <a16:creationId xmlns:a16="http://schemas.microsoft.com/office/drawing/2014/main" id="{00000000-0008-0000-0B00-0000DB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04" name="Shape 3169">
                    <a:extLst>
                      <a:ext uri="{FF2B5EF4-FFF2-40B4-BE49-F238E27FC236}">
                        <a16:creationId xmlns:a16="http://schemas.microsoft.com/office/drawing/2014/main" id="{00000000-0008-0000-0B00-0000D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5" name="Shape 3170">
                    <a:extLst>
                      <a:ext uri="{FF2B5EF4-FFF2-40B4-BE49-F238E27FC236}">
                        <a16:creationId xmlns:a16="http://schemas.microsoft.com/office/drawing/2014/main" id="{00000000-0008-0000-0B00-0000D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6" name="Shape 3171">
                    <a:extLst>
                      <a:ext uri="{FF2B5EF4-FFF2-40B4-BE49-F238E27FC236}">
                        <a16:creationId xmlns:a16="http://schemas.microsoft.com/office/drawing/2014/main" id="{00000000-0008-0000-0B00-0000DE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7" name="Shape 3172">
                    <a:extLst>
                      <a:ext uri="{FF2B5EF4-FFF2-40B4-BE49-F238E27FC236}">
                        <a16:creationId xmlns:a16="http://schemas.microsoft.com/office/drawing/2014/main" id="{00000000-0008-0000-0B00-0000D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8" name="Shape 3173">
                    <a:extLst>
                      <a:ext uri="{FF2B5EF4-FFF2-40B4-BE49-F238E27FC236}">
                        <a16:creationId xmlns:a16="http://schemas.microsoft.com/office/drawing/2014/main" id="{00000000-0008-0000-0B00-0000E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9" name="Shape 3174">
                    <a:extLst>
                      <a:ext uri="{FF2B5EF4-FFF2-40B4-BE49-F238E27FC236}">
                        <a16:creationId xmlns:a16="http://schemas.microsoft.com/office/drawing/2014/main" id="{00000000-0008-0000-0B00-0000E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10" name="Shape 2">
          <a:extLst>
            <a:ext uri="{FF2B5EF4-FFF2-40B4-BE49-F238E27FC236}">
              <a16:creationId xmlns:a16="http://schemas.microsoft.com/office/drawing/2014/main" id="{00000000-0008-0000-0B00-0000E2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11" name="Shape 3175">
            <a:extLst>
              <a:ext uri="{FF2B5EF4-FFF2-40B4-BE49-F238E27FC236}">
                <a16:creationId xmlns:a16="http://schemas.microsoft.com/office/drawing/2014/main" id="{00000000-0008-0000-0B00-0000E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2" name="Shape 6">
              <a:extLst>
                <a:ext uri="{FF2B5EF4-FFF2-40B4-BE49-F238E27FC236}">
                  <a16:creationId xmlns:a16="http://schemas.microsoft.com/office/drawing/2014/main" id="{00000000-0008-0000-0B00-0000E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3" name="Shape 3176">
              <a:extLst>
                <a:ext uri="{FF2B5EF4-FFF2-40B4-BE49-F238E27FC236}">
                  <a16:creationId xmlns:a16="http://schemas.microsoft.com/office/drawing/2014/main" id="{00000000-0008-0000-0B00-0000E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14" name="Shape 3177">
                <a:extLst>
                  <a:ext uri="{FF2B5EF4-FFF2-40B4-BE49-F238E27FC236}">
                    <a16:creationId xmlns:a16="http://schemas.microsoft.com/office/drawing/2014/main" id="{00000000-0008-0000-0B00-0000E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5" name="Shape 3178">
                <a:extLst>
                  <a:ext uri="{FF2B5EF4-FFF2-40B4-BE49-F238E27FC236}">
                    <a16:creationId xmlns:a16="http://schemas.microsoft.com/office/drawing/2014/main" id="{00000000-0008-0000-0B00-0000E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16" name="Shape 3179">
                  <a:extLst>
                    <a:ext uri="{FF2B5EF4-FFF2-40B4-BE49-F238E27FC236}">
                      <a16:creationId xmlns:a16="http://schemas.microsoft.com/office/drawing/2014/main" id="{00000000-0008-0000-0B00-0000E8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17" name="Shape 3180">
                  <a:extLst>
                    <a:ext uri="{FF2B5EF4-FFF2-40B4-BE49-F238E27FC236}">
                      <a16:creationId xmlns:a16="http://schemas.microsoft.com/office/drawing/2014/main" id="{00000000-0008-0000-0B00-0000E9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18" name="Shape 3181">
                    <a:extLst>
                      <a:ext uri="{FF2B5EF4-FFF2-40B4-BE49-F238E27FC236}">
                        <a16:creationId xmlns:a16="http://schemas.microsoft.com/office/drawing/2014/main" id="{00000000-0008-0000-0B00-0000EA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19" name="Shape 3182">
                    <a:extLst>
                      <a:ext uri="{FF2B5EF4-FFF2-40B4-BE49-F238E27FC236}">
                        <a16:creationId xmlns:a16="http://schemas.microsoft.com/office/drawing/2014/main" id="{00000000-0008-0000-0B00-0000E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0" name="Shape 3183">
                    <a:extLst>
                      <a:ext uri="{FF2B5EF4-FFF2-40B4-BE49-F238E27FC236}">
                        <a16:creationId xmlns:a16="http://schemas.microsoft.com/office/drawing/2014/main" id="{00000000-0008-0000-0B00-0000E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1" name="Shape 3184">
                    <a:extLst>
                      <a:ext uri="{FF2B5EF4-FFF2-40B4-BE49-F238E27FC236}">
                        <a16:creationId xmlns:a16="http://schemas.microsoft.com/office/drawing/2014/main" id="{00000000-0008-0000-0B00-0000ED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2" name="Shape 3185">
                    <a:extLst>
                      <a:ext uri="{FF2B5EF4-FFF2-40B4-BE49-F238E27FC236}">
                        <a16:creationId xmlns:a16="http://schemas.microsoft.com/office/drawing/2014/main" id="{00000000-0008-0000-0B00-0000E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3" name="Shape 3186">
                    <a:extLst>
                      <a:ext uri="{FF2B5EF4-FFF2-40B4-BE49-F238E27FC236}">
                        <a16:creationId xmlns:a16="http://schemas.microsoft.com/office/drawing/2014/main" id="{00000000-0008-0000-0B00-0000E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4" name="Shape 3187">
                    <a:extLst>
                      <a:ext uri="{FF2B5EF4-FFF2-40B4-BE49-F238E27FC236}">
                        <a16:creationId xmlns:a16="http://schemas.microsoft.com/office/drawing/2014/main" id="{00000000-0008-0000-0B00-0000F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25" name="Shape 2">
          <a:extLst>
            <a:ext uri="{FF2B5EF4-FFF2-40B4-BE49-F238E27FC236}">
              <a16:creationId xmlns:a16="http://schemas.microsoft.com/office/drawing/2014/main" id="{00000000-0008-0000-0B00-0000F1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26" name="Shape 3188">
            <a:extLst>
              <a:ext uri="{FF2B5EF4-FFF2-40B4-BE49-F238E27FC236}">
                <a16:creationId xmlns:a16="http://schemas.microsoft.com/office/drawing/2014/main" id="{00000000-0008-0000-0B00-0000F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7" name="Shape 6">
              <a:extLst>
                <a:ext uri="{FF2B5EF4-FFF2-40B4-BE49-F238E27FC236}">
                  <a16:creationId xmlns:a16="http://schemas.microsoft.com/office/drawing/2014/main" id="{00000000-0008-0000-0B00-0000F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8" name="Shape 3189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29" name="Shape 3190">
                <a:extLst>
                  <a:ext uri="{FF2B5EF4-FFF2-40B4-BE49-F238E27FC236}">
                    <a16:creationId xmlns:a16="http://schemas.microsoft.com/office/drawing/2014/main" id="{00000000-0008-0000-0B00-0000F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0" name="Shape 3191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31" name="Shape 3192">
                  <a:extLst>
                    <a:ext uri="{FF2B5EF4-FFF2-40B4-BE49-F238E27FC236}">
                      <a16:creationId xmlns:a16="http://schemas.microsoft.com/office/drawing/2014/main" id="{00000000-0008-0000-0B00-0000F7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2" name="Shape 3193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33" name="Shape 3194">
                    <a:extLst>
                      <a:ext uri="{FF2B5EF4-FFF2-40B4-BE49-F238E27FC236}">
                        <a16:creationId xmlns:a16="http://schemas.microsoft.com/office/drawing/2014/main" id="{00000000-0008-0000-0B00-0000F9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34" name="Shape 3195">
                    <a:extLst>
                      <a:ext uri="{FF2B5EF4-FFF2-40B4-BE49-F238E27FC236}">
                        <a16:creationId xmlns:a16="http://schemas.microsoft.com/office/drawing/2014/main" id="{00000000-0008-0000-0B00-0000F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5" name="Shape 3196">
                    <a:extLst>
                      <a:ext uri="{FF2B5EF4-FFF2-40B4-BE49-F238E27FC236}">
                        <a16:creationId xmlns:a16="http://schemas.microsoft.com/office/drawing/2014/main" id="{00000000-0008-0000-0B00-0000F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6" name="Shape 3197">
                    <a:extLst>
                      <a:ext uri="{FF2B5EF4-FFF2-40B4-BE49-F238E27FC236}">
                        <a16:creationId xmlns:a16="http://schemas.microsoft.com/office/drawing/2014/main" id="{00000000-0008-0000-0B00-0000FC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7" name="Shape 3198">
                    <a:extLst>
                      <a:ext uri="{FF2B5EF4-FFF2-40B4-BE49-F238E27FC236}">
                        <a16:creationId xmlns:a16="http://schemas.microsoft.com/office/drawing/2014/main" id="{00000000-0008-0000-0B00-0000F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8" name="Shape 3199">
                    <a:extLst>
                      <a:ext uri="{FF2B5EF4-FFF2-40B4-BE49-F238E27FC236}">
                        <a16:creationId xmlns:a16="http://schemas.microsoft.com/office/drawing/2014/main" id="{00000000-0008-0000-0B00-0000F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9" name="Shape 3200">
                    <a:extLst>
                      <a:ext uri="{FF2B5EF4-FFF2-40B4-BE49-F238E27FC236}">
                        <a16:creationId xmlns:a16="http://schemas.microsoft.com/office/drawing/2014/main" id="{00000000-0008-0000-0B00-0000F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40" name="Shape 2">
          <a:extLst>
            <a:ext uri="{FF2B5EF4-FFF2-40B4-BE49-F238E27FC236}">
              <a16:creationId xmlns:a16="http://schemas.microsoft.com/office/drawing/2014/main" id="{00000000-0008-0000-0B00-000000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41" name="Shape 3201">
            <a:extLst>
              <a:ext uri="{FF2B5EF4-FFF2-40B4-BE49-F238E27FC236}">
                <a16:creationId xmlns:a16="http://schemas.microsoft.com/office/drawing/2014/main" id="{00000000-0008-0000-0B00-00000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2" name="Shape 6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3" name="Shape 3202">
              <a:extLst>
                <a:ext uri="{FF2B5EF4-FFF2-40B4-BE49-F238E27FC236}">
                  <a16:creationId xmlns:a16="http://schemas.microsoft.com/office/drawing/2014/main" id="{00000000-0008-0000-0B00-00000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44" name="Shape 3203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5" name="Shape 3204">
                <a:extLst>
                  <a:ext uri="{FF2B5EF4-FFF2-40B4-BE49-F238E27FC236}">
                    <a16:creationId xmlns:a16="http://schemas.microsoft.com/office/drawing/2014/main" id="{00000000-0008-0000-0B00-00000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46" name="Shape 3205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47" name="Shape 3206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8" name="Shape 3207">
                    <a:extLst>
                      <a:ext uri="{FF2B5EF4-FFF2-40B4-BE49-F238E27FC236}">
                        <a16:creationId xmlns:a16="http://schemas.microsoft.com/office/drawing/2014/main" id="{00000000-0008-0000-0B00-000008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49" name="Shape 3208">
                    <a:extLst>
                      <a:ext uri="{FF2B5EF4-FFF2-40B4-BE49-F238E27FC236}">
                        <a16:creationId xmlns:a16="http://schemas.microsoft.com/office/drawing/2014/main" id="{00000000-0008-0000-0B00-00000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0" name="Shape 3209">
                    <a:extLst>
                      <a:ext uri="{FF2B5EF4-FFF2-40B4-BE49-F238E27FC236}">
                        <a16:creationId xmlns:a16="http://schemas.microsoft.com/office/drawing/2014/main" id="{00000000-0008-0000-0B00-00000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1" name="Shape 3210">
                    <a:extLst>
                      <a:ext uri="{FF2B5EF4-FFF2-40B4-BE49-F238E27FC236}">
                        <a16:creationId xmlns:a16="http://schemas.microsoft.com/office/drawing/2014/main" id="{00000000-0008-0000-0B00-00000B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2" name="Shape 3211">
                    <a:extLst>
                      <a:ext uri="{FF2B5EF4-FFF2-40B4-BE49-F238E27FC236}">
                        <a16:creationId xmlns:a16="http://schemas.microsoft.com/office/drawing/2014/main" id="{00000000-0008-0000-0B00-00000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3" name="Shape 3212">
                    <a:extLst>
                      <a:ext uri="{FF2B5EF4-FFF2-40B4-BE49-F238E27FC236}">
                        <a16:creationId xmlns:a16="http://schemas.microsoft.com/office/drawing/2014/main" id="{00000000-0008-0000-0B00-00000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4" name="Shape 3213">
                    <a:extLst>
                      <a:ext uri="{FF2B5EF4-FFF2-40B4-BE49-F238E27FC236}">
                        <a16:creationId xmlns:a16="http://schemas.microsoft.com/office/drawing/2014/main" id="{00000000-0008-0000-0B00-00000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55" name="Shape 2">
          <a:extLst>
            <a:ext uri="{FF2B5EF4-FFF2-40B4-BE49-F238E27FC236}">
              <a16:creationId xmlns:a16="http://schemas.microsoft.com/office/drawing/2014/main" id="{00000000-0008-0000-0B00-00000F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56" name="Shape 3214">
            <a:extLst>
              <a:ext uri="{FF2B5EF4-FFF2-40B4-BE49-F238E27FC236}">
                <a16:creationId xmlns:a16="http://schemas.microsoft.com/office/drawing/2014/main" id="{00000000-0008-0000-0B00-00001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7" name="Shape 6">
              <a:extLst>
                <a:ext uri="{FF2B5EF4-FFF2-40B4-BE49-F238E27FC236}">
                  <a16:creationId xmlns:a16="http://schemas.microsoft.com/office/drawing/2014/main" id="{00000000-0008-0000-0B00-00001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8" name="Shape 3215">
              <a:extLst>
                <a:ext uri="{FF2B5EF4-FFF2-40B4-BE49-F238E27FC236}">
                  <a16:creationId xmlns:a16="http://schemas.microsoft.com/office/drawing/2014/main" id="{00000000-0008-0000-0B00-00001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59" name="Shape 3216">
                <a:extLst>
                  <a:ext uri="{FF2B5EF4-FFF2-40B4-BE49-F238E27FC236}">
                    <a16:creationId xmlns:a16="http://schemas.microsoft.com/office/drawing/2014/main" id="{00000000-0008-0000-0B00-00001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60" name="Shape 3217">
                <a:extLst>
                  <a:ext uri="{FF2B5EF4-FFF2-40B4-BE49-F238E27FC236}">
                    <a16:creationId xmlns:a16="http://schemas.microsoft.com/office/drawing/2014/main" id="{00000000-0008-0000-0B00-00001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61" name="Shape 3218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62" name="Shape 3219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63" name="Shape 3220">
                    <a:extLst>
                      <a:ext uri="{FF2B5EF4-FFF2-40B4-BE49-F238E27FC236}">
                        <a16:creationId xmlns:a16="http://schemas.microsoft.com/office/drawing/2014/main" id="{00000000-0008-0000-0B00-000017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64" name="Shape 3221">
                    <a:extLst>
                      <a:ext uri="{FF2B5EF4-FFF2-40B4-BE49-F238E27FC236}">
                        <a16:creationId xmlns:a16="http://schemas.microsoft.com/office/drawing/2014/main" id="{00000000-0008-0000-0B00-00001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5" name="Shape 3222">
                    <a:extLst>
                      <a:ext uri="{FF2B5EF4-FFF2-40B4-BE49-F238E27FC236}">
                        <a16:creationId xmlns:a16="http://schemas.microsoft.com/office/drawing/2014/main" id="{00000000-0008-0000-0B00-00001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6" name="Shape 3223">
                    <a:extLst>
                      <a:ext uri="{FF2B5EF4-FFF2-40B4-BE49-F238E27FC236}">
                        <a16:creationId xmlns:a16="http://schemas.microsoft.com/office/drawing/2014/main" id="{00000000-0008-0000-0B00-00001A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7" name="Shape 3224">
                    <a:extLst>
                      <a:ext uri="{FF2B5EF4-FFF2-40B4-BE49-F238E27FC236}">
                        <a16:creationId xmlns:a16="http://schemas.microsoft.com/office/drawing/2014/main" id="{00000000-0008-0000-0B00-00001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8" name="Shape 3225">
                    <a:extLst>
                      <a:ext uri="{FF2B5EF4-FFF2-40B4-BE49-F238E27FC236}">
                        <a16:creationId xmlns:a16="http://schemas.microsoft.com/office/drawing/2014/main" id="{00000000-0008-0000-0B00-00001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9" name="Shape 3226">
                    <a:extLst>
                      <a:ext uri="{FF2B5EF4-FFF2-40B4-BE49-F238E27FC236}">
                        <a16:creationId xmlns:a16="http://schemas.microsoft.com/office/drawing/2014/main" id="{00000000-0008-0000-0B00-00001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70" name="Shape 2">
          <a:extLst>
            <a:ext uri="{FF2B5EF4-FFF2-40B4-BE49-F238E27FC236}">
              <a16:creationId xmlns:a16="http://schemas.microsoft.com/office/drawing/2014/main" id="{00000000-0008-0000-0B00-00001E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71" name="Shape 3227">
            <a:extLst>
              <a:ext uri="{FF2B5EF4-FFF2-40B4-BE49-F238E27FC236}">
                <a16:creationId xmlns:a16="http://schemas.microsoft.com/office/drawing/2014/main" id="{00000000-0008-0000-0B00-00001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72" name="Shape 6">
              <a:extLst>
                <a:ext uri="{FF2B5EF4-FFF2-40B4-BE49-F238E27FC236}">
                  <a16:creationId xmlns:a16="http://schemas.microsoft.com/office/drawing/2014/main" id="{00000000-0008-0000-0B00-000020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73" name="Shape 3228">
              <a:extLst>
                <a:ext uri="{FF2B5EF4-FFF2-40B4-BE49-F238E27FC236}">
                  <a16:creationId xmlns:a16="http://schemas.microsoft.com/office/drawing/2014/main" id="{00000000-0008-0000-0B00-000021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74" name="Shape 3229">
                <a:extLst>
                  <a:ext uri="{FF2B5EF4-FFF2-40B4-BE49-F238E27FC236}">
                    <a16:creationId xmlns:a16="http://schemas.microsoft.com/office/drawing/2014/main" id="{00000000-0008-0000-0B00-000022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5" name="Shape 3230">
                <a:extLst>
                  <a:ext uri="{FF2B5EF4-FFF2-40B4-BE49-F238E27FC236}">
                    <a16:creationId xmlns:a16="http://schemas.microsoft.com/office/drawing/2014/main" id="{00000000-0008-0000-0B00-000023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76" name="Shape 3231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77" name="Shape 3232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78" name="Shape 3233">
                    <a:extLst>
                      <a:ext uri="{FF2B5EF4-FFF2-40B4-BE49-F238E27FC236}">
                        <a16:creationId xmlns:a16="http://schemas.microsoft.com/office/drawing/2014/main" id="{00000000-0008-0000-0B00-000026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79" name="Shape 3234">
                    <a:extLst>
                      <a:ext uri="{FF2B5EF4-FFF2-40B4-BE49-F238E27FC236}">
                        <a16:creationId xmlns:a16="http://schemas.microsoft.com/office/drawing/2014/main" id="{00000000-0008-0000-0B00-00002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0" name="Shape 3235">
                    <a:extLst>
                      <a:ext uri="{FF2B5EF4-FFF2-40B4-BE49-F238E27FC236}">
                        <a16:creationId xmlns:a16="http://schemas.microsoft.com/office/drawing/2014/main" id="{00000000-0008-0000-0B00-00002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1" name="Shape 3236">
                    <a:extLst>
                      <a:ext uri="{FF2B5EF4-FFF2-40B4-BE49-F238E27FC236}">
                        <a16:creationId xmlns:a16="http://schemas.microsoft.com/office/drawing/2014/main" id="{00000000-0008-0000-0B00-000029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2" name="Shape 3237">
                    <a:extLst>
                      <a:ext uri="{FF2B5EF4-FFF2-40B4-BE49-F238E27FC236}">
                        <a16:creationId xmlns:a16="http://schemas.microsoft.com/office/drawing/2014/main" id="{00000000-0008-0000-0B00-00002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3" name="Shape 3238">
                    <a:extLst>
                      <a:ext uri="{FF2B5EF4-FFF2-40B4-BE49-F238E27FC236}">
                        <a16:creationId xmlns:a16="http://schemas.microsoft.com/office/drawing/2014/main" id="{00000000-0008-0000-0B00-00002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4" name="Shape 3239">
                    <a:extLst>
                      <a:ext uri="{FF2B5EF4-FFF2-40B4-BE49-F238E27FC236}">
                        <a16:creationId xmlns:a16="http://schemas.microsoft.com/office/drawing/2014/main" id="{00000000-0008-0000-0B00-00002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85" name="Shape 2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86" name="Shape 3240">
            <a:extLst>
              <a:ext uri="{FF2B5EF4-FFF2-40B4-BE49-F238E27FC236}">
                <a16:creationId xmlns:a16="http://schemas.microsoft.com/office/drawing/2014/main" id="{00000000-0008-0000-0B00-00002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87" name="Shape 6">
              <a:extLst>
                <a:ext uri="{FF2B5EF4-FFF2-40B4-BE49-F238E27FC236}">
                  <a16:creationId xmlns:a16="http://schemas.microsoft.com/office/drawing/2014/main" id="{00000000-0008-0000-0B00-00002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88" name="Shape 3241">
              <a:extLst>
                <a:ext uri="{FF2B5EF4-FFF2-40B4-BE49-F238E27FC236}">
                  <a16:creationId xmlns:a16="http://schemas.microsoft.com/office/drawing/2014/main" id="{00000000-0008-0000-0B00-00003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89" name="Shape 3242">
                <a:extLst>
                  <a:ext uri="{FF2B5EF4-FFF2-40B4-BE49-F238E27FC236}">
                    <a16:creationId xmlns:a16="http://schemas.microsoft.com/office/drawing/2014/main" id="{00000000-0008-0000-0B00-00003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90" name="Shape 3243">
                <a:extLst>
                  <a:ext uri="{FF2B5EF4-FFF2-40B4-BE49-F238E27FC236}">
                    <a16:creationId xmlns:a16="http://schemas.microsoft.com/office/drawing/2014/main" id="{00000000-0008-0000-0B00-00003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91" name="Shape 3244">
                  <a:extLst>
                    <a:ext uri="{FF2B5EF4-FFF2-40B4-BE49-F238E27FC236}">
                      <a16:creationId xmlns:a16="http://schemas.microsoft.com/office/drawing/2014/main" id="{00000000-0008-0000-0B00-000033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92" name="Shape 3245">
                  <a:extLst>
                    <a:ext uri="{FF2B5EF4-FFF2-40B4-BE49-F238E27FC236}">
                      <a16:creationId xmlns:a16="http://schemas.microsoft.com/office/drawing/2014/main" id="{00000000-0008-0000-0B00-000034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93" name="Shape 3246">
                    <a:extLst>
                      <a:ext uri="{FF2B5EF4-FFF2-40B4-BE49-F238E27FC236}">
                        <a16:creationId xmlns:a16="http://schemas.microsoft.com/office/drawing/2014/main" id="{00000000-0008-0000-0B00-000035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94" name="Shape 3247">
                    <a:extLst>
                      <a:ext uri="{FF2B5EF4-FFF2-40B4-BE49-F238E27FC236}">
                        <a16:creationId xmlns:a16="http://schemas.microsoft.com/office/drawing/2014/main" id="{00000000-0008-0000-0B00-00003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5" name="Shape 3248">
                    <a:extLst>
                      <a:ext uri="{FF2B5EF4-FFF2-40B4-BE49-F238E27FC236}">
                        <a16:creationId xmlns:a16="http://schemas.microsoft.com/office/drawing/2014/main" id="{00000000-0008-0000-0B00-00003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6" name="Shape 3249">
                    <a:extLst>
                      <a:ext uri="{FF2B5EF4-FFF2-40B4-BE49-F238E27FC236}">
                        <a16:creationId xmlns:a16="http://schemas.microsoft.com/office/drawing/2014/main" id="{00000000-0008-0000-0B00-000038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7" name="Shape 3250">
                    <a:extLst>
                      <a:ext uri="{FF2B5EF4-FFF2-40B4-BE49-F238E27FC236}">
                        <a16:creationId xmlns:a16="http://schemas.microsoft.com/office/drawing/2014/main" id="{00000000-0008-0000-0B00-00003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8" name="Shape 3251">
                    <a:extLst>
                      <a:ext uri="{FF2B5EF4-FFF2-40B4-BE49-F238E27FC236}">
                        <a16:creationId xmlns:a16="http://schemas.microsoft.com/office/drawing/2014/main" id="{00000000-0008-0000-0B00-00003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9" name="Shape 3252">
                    <a:extLst>
                      <a:ext uri="{FF2B5EF4-FFF2-40B4-BE49-F238E27FC236}">
                        <a16:creationId xmlns:a16="http://schemas.microsoft.com/office/drawing/2014/main" id="{00000000-0008-0000-0B00-00003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00" name="Shape 2">
          <a:extLst>
            <a:ext uri="{FF2B5EF4-FFF2-40B4-BE49-F238E27FC236}">
              <a16:creationId xmlns:a16="http://schemas.microsoft.com/office/drawing/2014/main" id="{00000000-0008-0000-0B00-00003C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01" name="Shape 3253">
            <a:extLst>
              <a:ext uri="{FF2B5EF4-FFF2-40B4-BE49-F238E27FC236}">
                <a16:creationId xmlns:a16="http://schemas.microsoft.com/office/drawing/2014/main" id="{00000000-0008-0000-0B00-00003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2" name="Shape 6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3" name="Shape 3254">
              <a:extLst>
                <a:ext uri="{FF2B5EF4-FFF2-40B4-BE49-F238E27FC236}">
                  <a16:creationId xmlns:a16="http://schemas.microsoft.com/office/drawing/2014/main" id="{00000000-0008-0000-0B00-00003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04" name="Shape 3255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5" name="Shape 3256">
                <a:extLst>
                  <a:ext uri="{FF2B5EF4-FFF2-40B4-BE49-F238E27FC236}">
                    <a16:creationId xmlns:a16="http://schemas.microsoft.com/office/drawing/2014/main" id="{00000000-0008-0000-0B00-00004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06" name="Shape 3257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07" name="Shape 3258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08" name="Shape 3259">
                    <a:extLst>
                      <a:ext uri="{FF2B5EF4-FFF2-40B4-BE49-F238E27FC236}">
                        <a16:creationId xmlns:a16="http://schemas.microsoft.com/office/drawing/2014/main" id="{00000000-0008-0000-0B00-000044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09" name="Shape 3260">
                    <a:extLst>
                      <a:ext uri="{FF2B5EF4-FFF2-40B4-BE49-F238E27FC236}">
                        <a16:creationId xmlns:a16="http://schemas.microsoft.com/office/drawing/2014/main" id="{00000000-0008-0000-0B00-00004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0" name="Shape 3261">
                    <a:extLst>
                      <a:ext uri="{FF2B5EF4-FFF2-40B4-BE49-F238E27FC236}">
                        <a16:creationId xmlns:a16="http://schemas.microsoft.com/office/drawing/2014/main" id="{00000000-0008-0000-0B00-00004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1" name="Shape 3262">
                    <a:extLst>
                      <a:ext uri="{FF2B5EF4-FFF2-40B4-BE49-F238E27FC236}">
                        <a16:creationId xmlns:a16="http://schemas.microsoft.com/office/drawing/2014/main" id="{00000000-0008-0000-0B00-000047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2" name="Shape 3263">
                    <a:extLst>
                      <a:ext uri="{FF2B5EF4-FFF2-40B4-BE49-F238E27FC236}">
                        <a16:creationId xmlns:a16="http://schemas.microsoft.com/office/drawing/2014/main" id="{00000000-0008-0000-0B00-00004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3" name="Shape 3264">
                    <a:extLst>
                      <a:ext uri="{FF2B5EF4-FFF2-40B4-BE49-F238E27FC236}">
                        <a16:creationId xmlns:a16="http://schemas.microsoft.com/office/drawing/2014/main" id="{00000000-0008-0000-0B00-00004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4" name="Shape 3265">
                    <a:extLst>
                      <a:ext uri="{FF2B5EF4-FFF2-40B4-BE49-F238E27FC236}">
                        <a16:creationId xmlns:a16="http://schemas.microsoft.com/office/drawing/2014/main" id="{00000000-0008-0000-0B00-00004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15" name="Shape 2">
          <a:extLst>
            <a:ext uri="{FF2B5EF4-FFF2-40B4-BE49-F238E27FC236}">
              <a16:creationId xmlns:a16="http://schemas.microsoft.com/office/drawing/2014/main" id="{00000000-0008-0000-0B00-00004B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16" name="Shape 3266">
            <a:extLst>
              <a:ext uri="{FF2B5EF4-FFF2-40B4-BE49-F238E27FC236}">
                <a16:creationId xmlns:a16="http://schemas.microsoft.com/office/drawing/2014/main" id="{00000000-0008-0000-0B00-00004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7" name="Shape 6">
              <a:extLst>
                <a:ext uri="{FF2B5EF4-FFF2-40B4-BE49-F238E27FC236}">
                  <a16:creationId xmlns:a16="http://schemas.microsoft.com/office/drawing/2014/main" id="{00000000-0008-0000-0B00-00004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8" name="Shape 3267">
              <a:extLst>
                <a:ext uri="{FF2B5EF4-FFF2-40B4-BE49-F238E27FC236}">
                  <a16:creationId xmlns:a16="http://schemas.microsoft.com/office/drawing/2014/main" id="{00000000-0008-0000-0B00-00004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19" name="Shape 3268">
                <a:extLst>
                  <a:ext uri="{FF2B5EF4-FFF2-40B4-BE49-F238E27FC236}">
                    <a16:creationId xmlns:a16="http://schemas.microsoft.com/office/drawing/2014/main" id="{00000000-0008-0000-0B00-00004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20" name="Shape 3269">
                <a:extLst>
                  <a:ext uri="{FF2B5EF4-FFF2-40B4-BE49-F238E27FC236}">
                    <a16:creationId xmlns:a16="http://schemas.microsoft.com/office/drawing/2014/main" id="{00000000-0008-0000-0B00-00005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21" name="Shape 3270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22" name="Shape 3271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23" name="Shape 3272">
                    <a:extLst>
                      <a:ext uri="{FF2B5EF4-FFF2-40B4-BE49-F238E27FC236}">
                        <a16:creationId xmlns:a16="http://schemas.microsoft.com/office/drawing/2014/main" id="{00000000-0008-0000-0B00-000053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24" name="Shape 3273">
                    <a:extLst>
                      <a:ext uri="{FF2B5EF4-FFF2-40B4-BE49-F238E27FC236}">
                        <a16:creationId xmlns:a16="http://schemas.microsoft.com/office/drawing/2014/main" id="{00000000-0008-0000-0B00-00005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5" name="Shape 3274">
                    <a:extLst>
                      <a:ext uri="{FF2B5EF4-FFF2-40B4-BE49-F238E27FC236}">
                        <a16:creationId xmlns:a16="http://schemas.microsoft.com/office/drawing/2014/main" id="{00000000-0008-0000-0B00-00005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6" name="Shape 3275">
                    <a:extLst>
                      <a:ext uri="{FF2B5EF4-FFF2-40B4-BE49-F238E27FC236}">
                        <a16:creationId xmlns:a16="http://schemas.microsoft.com/office/drawing/2014/main" id="{00000000-0008-0000-0B00-000056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7" name="Shape 3276">
                    <a:extLst>
                      <a:ext uri="{FF2B5EF4-FFF2-40B4-BE49-F238E27FC236}">
                        <a16:creationId xmlns:a16="http://schemas.microsoft.com/office/drawing/2014/main" id="{00000000-0008-0000-0B00-00005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8" name="Shape 3277">
                    <a:extLst>
                      <a:ext uri="{FF2B5EF4-FFF2-40B4-BE49-F238E27FC236}">
                        <a16:creationId xmlns:a16="http://schemas.microsoft.com/office/drawing/2014/main" id="{00000000-0008-0000-0B00-00005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9" name="Shape 3278">
                    <a:extLst>
                      <a:ext uri="{FF2B5EF4-FFF2-40B4-BE49-F238E27FC236}">
                        <a16:creationId xmlns:a16="http://schemas.microsoft.com/office/drawing/2014/main" id="{00000000-0008-0000-0B00-00005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30" name="Shape 2">
          <a:extLst>
            <a:ext uri="{FF2B5EF4-FFF2-40B4-BE49-F238E27FC236}">
              <a16:creationId xmlns:a16="http://schemas.microsoft.com/office/drawing/2014/main" id="{00000000-0008-0000-0B00-00005A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31" name="Shape 3279">
            <a:extLst>
              <a:ext uri="{FF2B5EF4-FFF2-40B4-BE49-F238E27FC236}">
                <a16:creationId xmlns:a16="http://schemas.microsoft.com/office/drawing/2014/main" id="{00000000-0008-0000-0B00-00005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2" name="Shape 6">
              <a:extLst>
                <a:ext uri="{FF2B5EF4-FFF2-40B4-BE49-F238E27FC236}">
                  <a16:creationId xmlns:a16="http://schemas.microsoft.com/office/drawing/2014/main" id="{00000000-0008-0000-0B00-00005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33" name="Shape 3280">
              <a:extLst>
                <a:ext uri="{FF2B5EF4-FFF2-40B4-BE49-F238E27FC236}">
                  <a16:creationId xmlns:a16="http://schemas.microsoft.com/office/drawing/2014/main" id="{00000000-0008-0000-0B00-00005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34" name="Shape 3281">
                <a:extLst>
                  <a:ext uri="{FF2B5EF4-FFF2-40B4-BE49-F238E27FC236}">
                    <a16:creationId xmlns:a16="http://schemas.microsoft.com/office/drawing/2014/main" id="{00000000-0008-0000-0B00-00005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5" name="Shape 3282">
                <a:extLst>
                  <a:ext uri="{FF2B5EF4-FFF2-40B4-BE49-F238E27FC236}">
                    <a16:creationId xmlns:a16="http://schemas.microsoft.com/office/drawing/2014/main" id="{00000000-0008-0000-0B00-00005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36" name="Shape 3283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37" name="Shape 3284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38" name="Shape 3285">
                    <a:extLst>
                      <a:ext uri="{FF2B5EF4-FFF2-40B4-BE49-F238E27FC236}">
                        <a16:creationId xmlns:a16="http://schemas.microsoft.com/office/drawing/2014/main" id="{00000000-0008-0000-0B00-000062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39" name="Shape 3286">
                    <a:extLst>
                      <a:ext uri="{FF2B5EF4-FFF2-40B4-BE49-F238E27FC236}">
                        <a16:creationId xmlns:a16="http://schemas.microsoft.com/office/drawing/2014/main" id="{00000000-0008-0000-0B00-00006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0" name="Shape 3287">
                    <a:extLst>
                      <a:ext uri="{FF2B5EF4-FFF2-40B4-BE49-F238E27FC236}">
                        <a16:creationId xmlns:a16="http://schemas.microsoft.com/office/drawing/2014/main" id="{00000000-0008-0000-0B00-00006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1" name="Shape 3288">
                    <a:extLst>
                      <a:ext uri="{FF2B5EF4-FFF2-40B4-BE49-F238E27FC236}">
                        <a16:creationId xmlns:a16="http://schemas.microsoft.com/office/drawing/2014/main" id="{00000000-0008-0000-0B00-000065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2" name="Shape 3289">
                    <a:extLst>
                      <a:ext uri="{FF2B5EF4-FFF2-40B4-BE49-F238E27FC236}">
                        <a16:creationId xmlns:a16="http://schemas.microsoft.com/office/drawing/2014/main" id="{00000000-0008-0000-0B00-00006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3" name="Shape 3290">
                    <a:extLst>
                      <a:ext uri="{FF2B5EF4-FFF2-40B4-BE49-F238E27FC236}">
                        <a16:creationId xmlns:a16="http://schemas.microsoft.com/office/drawing/2014/main" id="{00000000-0008-0000-0B00-00006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4" name="Shape 3291">
                    <a:extLst>
                      <a:ext uri="{FF2B5EF4-FFF2-40B4-BE49-F238E27FC236}">
                        <a16:creationId xmlns:a16="http://schemas.microsoft.com/office/drawing/2014/main" id="{00000000-0008-0000-0B00-00006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45" name="Shape 2">
          <a:extLst>
            <a:ext uri="{FF2B5EF4-FFF2-40B4-BE49-F238E27FC236}">
              <a16:creationId xmlns:a16="http://schemas.microsoft.com/office/drawing/2014/main" id="{00000000-0008-0000-0B00-000069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46" name="Shape 3292">
            <a:extLst>
              <a:ext uri="{FF2B5EF4-FFF2-40B4-BE49-F238E27FC236}">
                <a16:creationId xmlns:a16="http://schemas.microsoft.com/office/drawing/2014/main" id="{00000000-0008-0000-0B00-00006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47" name="Shape 6">
              <a:extLst>
                <a:ext uri="{FF2B5EF4-FFF2-40B4-BE49-F238E27FC236}">
                  <a16:creationId xmlns:a16="http://schemas.microsoft.com/office/drawing/2014/main" id="{00000000-0008-0000-0B00-00006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8" name="Shape 3293">
              <a:extLst>
                <a:ext uri="{FF2B5EF4-FFF2-40B4-BE49-F238E27FC236}">
                  <a16:creationId xmlns:a16="http://schemas.microsoft.com/office/drawing/2014/main" id="{00000000-0008-0000-0B00-00006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49" name="Shape 3294">
                <a:extLst>
                  <a:ext uri="{FF2B5EF4-FFF2-40B4-BE49-F238E27FC236}">
                    <a16:creationId xmlns:a16="http://schemas.microsoft.com/office/drawing/2014/main" id="{00000000-0008-0000-0B00-00006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0" name="Shape 3295">
                <a:extLst>
                  <a:ext uri="{FF2B5EF4-FFF2-40B4-BE49-F238E27FC236}">
                    <a16:creationId xmlns:a16="http://schemas.microsoft.com/office/drawing/2014/main" id="{00000000-0008-0000-0B00-00006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51" name="Shape 3296">
                  <a:extLst>
                    <a:ext uri="{FF2B5EF4-FFF2-40B4-BE49-F238E27FC236}">
                      <a16:creationId xmlns:a16="http://schemas.microsoft.com/office/drawing/2014/main" id="{00000000-0008-0000-0B00-00006F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2" name="Shape 3297">
                  <a:extLst>
                    <a:ext uri="{FF2B5EF4-FFF2-40B4-BE49-F238E27FC236}">
                      <a16:creationId xmlns:a16="http://schemas.microsoft.com/office/drawing/2014/main" id="{00000000-0008-0000-0B00-000070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53" name="Shape 3298">
                    <a:extLst>
                      <a:ext uri="{FF2B5EF4-FFF2-40B4-BE49-F238E27FC236}">
                        <a16:creationId xmlns:a16="http://schemas.microsoft.com/office/drawing/2014/main" id="{00000000-0008-0000-0B00-000071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54" name="Shape 3299">
                    <a:extLst>
                      <a:ext uri="{FF2B5EF4-FFF2-40B4-BE49-F238E27FC236}">
                        <a16:creationId xmlns:a16="http://schemas.microsoft.com/office/drawing/2014/main" id="{00000000-0008-0000-0B00-00007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5" name="Shape 3300">
                    <a:extLst>
                      <a:ext uri="{FF2B5EF4-FFF2-40B4-BE49-F238E27FC236}">
                        <a16:creationId xmlns:a16="http://schemas.microsoft.com/office/drawing/2014/main" id="{00000000-0008-0000-0B00-00007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6" name="Shape 3301">
                    <a:extLst>
                      <a:ext uri="{FF2B5EF4-FFF2-40B4-BE49-F238E27FC236}">
                        <a16:creationId xmlns:a16="http://schemas.microsoft.com/office/drawing/2014/main" id="{00000000-0008-0000-0B00-000074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7" name="Shape 3302">
                    <a:extLst>
                      <a:ext uri="{FF2B5EF4-FFF2-40B4-BE49-F238E27FC236}">
                        <a16:creationId xmlns:a16="http://schemas.microsoft.com/office/drawing/2014/main" id="{00000000-0008-0000-0B00-00007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8" name="Shape 3303">
                    <a:extLst>
                      <a:ext uri="{FF2B5EF4-FFF2-40B4-BE49-F238E27FC236}">
                        <a16:creationId xmlns:a16="http://schemas.microsoft.com/office/drawing/2014/main" id="{00000000-0008-0000-0B00-00007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9" name="Shape 3304">
                    <a:extLst>
                      <a:ext uri="{FF2B5EF4-FFF2-40B4-BE49-F238E27FC236}">
                        <a16:creationId xmlns:a16="http://schemas.microsoft.com/office/drawing/2014/main" id="{00000000-0008-0000-0B00-00007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60" name="Shape 2">
          <a:extLst>
            <a:ext uri="{FF2B5EF4-FFF2-40B4-BE49-F238E27FC236}">
              <a16:creationId xmlns:a16="http://schemas.microsoft.com/office/drawing/2014/main" id="{00000000-0008-0000-0B00-000078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61" name="Shape 3305">
            <a:extLst>
              <a:ext uri="{FF2B5EF4-FFF2-40B4-BE49-F238E27FC236}">
                <a16:creationId xmlns:a16="http://schemas.microsoft.com/office/drawing/2014/main" id="{00000000-0008-0000-0B00-00007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2" name="Shape 6">
              <a:extLst>
                <a:ext uri="{FF2B5EF4-FFF2-40B4-BE49-F238E27FC236}">
                  <a16:creationId xmlns:a16="http://schemas.microsoft.com/office/drawing/2014/main" id="{00000000-0008-0000-0B00-00007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3" name="Shape 3306">
              <a:extLst>
                <a:ext uri="{FF2B5EF4-FFF2-40B4-BE49-F238E27FC236}">
                  <a16:creationId xmlns:a16="http://schemas.microsoft.com/office/drawing/2014/main" id="{00000000-0008-0000-0B00-00007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64" name="Shape 3307">
                <a:extLst>
                  <a:ext uri="{FF2B5EF4-FFF2-40B4-BE49-F238E27FC236}">
                    <a16:creationId xmlns:a16="http://schemas.microsoft.com/office/drawing/2014/main" id="{00000000-0008-0000-0B00-00007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5" name="Shape 3308">
                <a:extLst>
                  <a:ext uri="{FF2B5EF4-FFF2-40B4-BE49-F238E27FC236}">
                    <a16:creationId xmlns:a16="http://schemas.microsoft.com/office/drawing/2014/main" id="{00000000-0008-0000-0B00-00007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66" name="Shape 3309">
                  <a:extLst>
                    <a:ext uri="{FF2B5EF4-FFF2-40B4-BE49-F238E27FC236}">
                      <a16:creationId xmlns:a16="http://schemas.microsoft.com/office/drawing/2014/main" id="{00000000-0008-0000-0B00-00007E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67" name="Shape 3310">
                  <a:extLst>
                    <a:ext uri="{FF2B5EF4-FFF2-40B4-BE49-F238E27FC236}">
                      <a16:creationId xmlns:a16="http://schemas.microsoft.com/office/drawing/2014/main" id="{00000000-0008-0000-0B00-00007F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68" name="Shape 3311">
                    <a:extLst>
                      <a:ext uri="{FF2B5EF4-FFF2-40B4-BE49-F238E27FC236}">
                        <a16:creationId xmlns:a16="http://schemas.microsoft.com/office/drawing/2014/main" id="{00000000-0008-0000-0B00-000080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69" name="Shape 3312">
                    <a:extLst>
                      <a:ext uri="{FF2B5EF4-FFF2-40B4-BE49-F238E27FC236}">
                        <a16:creationId xmlns:a16="http://schemas.microsoft.com/office/drawing/2014/main" id="{00000000-0008-0000-0B00-00008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0" name="Shape 3313">
                    <a:extLst>
                      <a:ext uri="{FF2B5EF4-FFF2-40B4-BE49-F238E27FC236}">
                        <a16:creationId xmlns:a16="http://schemas.microsoft.com/office/drawing/2014/main" id="{00000000-0008-0000-0B00-00008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1" name="Shape 3314">
                    <a:extLst>
                      <a:ext uri="{FF2B5EF4-FFF2-40B4-BE49-F238E27FC236}">
                        <a16:creationId xmlns:a16="http://schemas.microsoft.com/office/drawing/2014/main" id="{00000000-0008-0000-0B00-000083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2" name="Shape 3315">
                    <a:extLst>
                      <a:ext uri="{FF2B5EF4-FFF2-40B4-BE49-F238E27FC236}">
                        <a16:creationId xmlns:a16="http://schemas.microsoft.com/office/drawing/2014/main" id="{00000000-0008-0000-0B00-00008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3" name="Shape 3316">
                    <a:extLst>
                      <a:ext uri="{FF2B5EF4-FFF2-40B4-BE49-F238E27FC236}">
                        <a16:creationId xmlns:a16="http://schemas.microsoft.com/office/drawing/2014/main" id="{00000000-0008-0000-0B00-00008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4" name="Shape 3317">
                    <a:extLst>
                      <a:ext uri="{FF2B5EF4-FFF2-40B4-BE49-F238E27FC236}">
                        <a16:creationId xmlns:a16="http://schemas.microsoft.com/office/drawing/2014/main" id="{00000000-0008-0000-0B00-00008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75" name="Shape 2">
          <a:extLst>
            <a:ext uri="{FF2B5EF4-FFF2-40B4-BE49-F238E27FC236}">
              <a16:creationId xmlns:a16="http://schemas.microsoft.com/office/drawing/2014/main" id="{00000000-0008-0000-0B00-000087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76" name="Shape 3318">
            <a:extLst>
              <a:ext uri="{FF2B5EF4-FFF2-40B4-BE49-F238E27FC236}">
                <a16:creationId xmlns:a16="http://schemas.microsoft.com/office/drawing/2014/main" id="{00000000-0008-0000-0B00-00008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7" name="Shape 6">
              <a:extLst>
                <a:ext uri="{FF2B5EF4-FFF2-40B4-BE49-F238E27FC236}">
                  <a16:creationId xmlns:a16="http://schemas.microsoft.com/office/drawing/2014/main" id="{00000000-0008-0000-0B00-00008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78" name="Shape 3319">
              <a:extLst>
                <a:ext uri="{FF2B5EF4-FFF2-40B4-BE49-F238E27FC236}">
                  <a16:creationId xmlns:a16="http://schemas.microsoft.com/office/drawing/2014/main" id="{00000000-0008-0000-0B00-00008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79" name="Shape 3320">
                <a:extLst>
                  <a:ext uri="{FF2B5EF4-FFF2-40B4-BE49-F238E27FC236}">
                    <a16:creationId xmlns:a16="http://schemas.microsoft.com/office/drawing/2014/main" id="{00000000-0008-0000-0B00-00008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0" name="Shape 3321">
                <a:extLst>
                  <a:ext uri="{FF2B5EF4-FFF2-40B4-BE49-F238E27FC236}">
                    <a16:creationId xmlns:a16="http://schemas.microsoft.com/office/drawing/2014/main" id="{00000000-0008-0000-0B00-00008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81" name="Shape 3322">
                  <a:extLst>
                    <a:ext uri="{FF2B5EF4-FFF2-40B4-BE49-F238E27FC236}">
                      <a16:creationId xmlns:a16="http://schemas.microsoft.com/office/drawing/2014/main" id="{00000000-0008-0000-0B00-00008D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2" name="Shape 3323">
                  <a:extLst>
                    <a:ext uri="{FF2B5EF4-FFF2-40B4-BE49-F238E27FC236}">
                      <a16:creationId xmlns:a16="http://schemas.microsoft.com/office/drawing/2014/main" id="{00000000-0008-0000-0B00-00008E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83" name="Shape 3324">
                    <a:extLst>
                      <a:ext uri="{FF2B5EF4-FFF2-40B4-BE49-F238E27FC236}">
                        <a16:creationId xmlns:a16="http://schemas.microsoft.com/office/drawing/2014/main" id="{00000000-0008-0000-0B00-00008F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84" name="Shape 3325">
                    <a:extLst>
                      <a:ext uri="{FF2B5EF4-FFF2-40B4-BE49-F238E27FC236}">
                        <a16:creationId xmlns:a16="http://schemas.microsoft.com/office/drawing/2014/main" id="{00000000-0008-0000-0B00-00009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5" name="Shape 3326">
                    <a:extLst>
                      <a:ext uri="{FF2B5EF4-FFF2-40B4-BE49-F238E27FC236}">
                        <a16:creationId xmlns:a16="http://schemas.microsoft.com/office/drawing/2014/main" id="{00000000-0008-0000-0B00-00009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6" name="Shape 3327">
                    <a:extLst>
                      <a:ext uri="{FF2B5EF4-FFF2-40B4-BE49-F238E27FC236}">
                        <a16:creationId xmlns:a16="http://schemas.microsoft.com/office/drawing/2014/main" id="{00000000-0008-0000-0B00-000092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7" name="Shape 3328">
                    <a:extLst>
                      <a:ext uri="{FF2B5EF4-FFF2-40B4-BE49-F238E27FC236}">
                        <a16:creationId xmlns:a16="http://schemas.microsoft.com/office/drawing/2014/main" id="{00000000-0008-0000-0B00-00009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8" name="Shape 3329">
                    <a:extLst>
                      <a:ext uri="{FF2B5EF4-FFF2-40B4-BE49-F238E27FC236}">
                        <a16:creationId xmlns:a16="http://schemas.microsoft.com/office/drawing/2014/main" id="{00000000-0008-0000-0B00-00009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9" name="Shape 3330">
                    <a:extLst>
                      <a:ext uri="{FF2B5EF4-FFF2-40B4-BE49-F238E27FC236}">
                        <a16:creationId xmlns:a16="http://schemas.microsoft.com/office/drawing/2014/main" id="{00000000-0008-0000-0B00-00009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91" name="Shape 3331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332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94" name="Shape 3333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334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96" name="Shape 3335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97" name="Shape 3336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8" name="Shape 3337">
                    <a:extLst>
                      <a:ext uri="{FF2B5EF4-FFF2-40B4-BE49-F238E27FC236}">
                        <a16:creationId xmlns:a16="http://schemas.microsoft.com/office/drawing/2014/main" id="{00000000-0008-0000-0B00-00009E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99" name="Shape 3338">
                    <a:extLst>
                      <a:ext uri="{FF2B5EF4-FFF2-40B4-BE49-F238E27FC236}">
                        <a16:creationId xmlns:a16="http://schemas.microsoft.com/office/drawing/2014/main" id="{00000000-0008-0000-0B00-00009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0" name="Shape 3339">
                    <a:extLst>
                      <a:ext uri="{FF2B5EF4-FFF2-40B4-BE49-F238E27FC236}">
                        <a16:creationId xmlns:a16="http://schemas.microsoft.com/office/drawing/2014/main" id="{00000000-0008-0000-0B00-0000A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1" name="Shape 3340">
                    <a:extLst>
                      <a:ext uri="{FF2B5EF4-FFF2-40B4-BE49-F238E27FC236}">
                        <a16:creationId xmlns:a16="http://schemas.microsoft.com/office/drawing/2014/main" id="{00000000-0008-0000-0B00-0000A1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2" name="Shape 3341">
                    <a:extLst>
                      <a:ext uri="{FF2B5EF4-FFF2-40B4-BE49-F238E27FC236}">
                        <a16:creationId xmlns:a16="http://schemas.microsoft.com/office/drawing/2014/main" id="{00000000-0008-0000-0B00-0000A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3" name="Shape 3342">
                    <a:extLst>
                      <a:ext uri="{FF2B5EF4-FFF2-40B4-BE49-F238E27FC236}">
                        <a16:creationId xmlns:a16="http://schemas.microsoft.com/office/drawing/2014/main" id="{00000000-0008-0000-0B00-0000A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4" name="Shape 3343">
                    <a:extLst>
                      <a:ext uri="{FF2B5EF4-FFF2-40B4-BE49-F238E27FC236}">
                        <a16:creationId xmlns:a16="http://schemas.microsoft.com/office/drawing/2014/main" id="{00000000-0008-0000-0B00-0000A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05" name="Shape 2">
          <a:extLst>
            <a:ext uri="{FF2B5EF4-FFF2-40B4-BE49-F238E27FC236}">
              <a16:creationId xmlns:a16="http://schemas.microsoft.com/office/drawing/2014/main" id="{00000000-0008-0000-0B00-0000A5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06" name="Shape 3344">
            <a:extLst>
              <a:ext uri="{FF2B5EF4-FFF2-40B4-BE49-F238E27FC236}">
                <a16:creationId xmlns:a16="http://schemas.microsoft.com/office/drawing/2014/main" id="{00000000-0008-0000-0B00-0000A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7" name="Shape 6">
              <a:extLst>
                <a:ext uri="{FF2B5EF4-FFF2-40B4-BE49-F238E27FC236}">
                  <a16:creationId xmlns:a16="http://schemas.microsoft.com/office/drawing/2014/main" id="{00000000-0008-0000-0B00-0000A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8" name="Shape 3345">
              <a:extLst>
                <a:ext uri="{FF2B5EF4-FFF2-40B4-BE49-F238E27FC236}">
                  <a16:creationId xmlns:a16="http://schemas.microsoft.com/office/drawing/2014/main" id="{00000000-0008-0000-0B00-0000A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09" name="Shape 3346">
                <a:extLst>
                  <a:ext uri="{FF2B5EF4-FFF2-40B4-BE49-F238E27FC236}">
                    <a16:creationId xmlns:a16="http://schemas.microsoft.com/office/drawing/2014/main" id="{00000000-0008-0000-0B00-0000A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0" name="Shape 3347">
                <a:extLst>
                  <a:ext uri="{FF2B5EF4-FFF2-40B4-BE49-F238E27FC236}">
                    <a16:creationId xmlns:a16="http://schemas.microsoft.com/office/drawing/2014/main" id="{00000000-0008-0000-0B00-0000A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11" name="Shape 3348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12" name="Shape 3349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13" name="Shape 3350">
                    <a:extLst>
                      <a:ext uri="{FF2B5EF4-FFF2-40B4-BE49-F238E27FC236}">
                        <a16:creationId xmlns:a16="http://schemas.microsoft.com/office/drawing/2014/main" id="{00000000-0008-0000-0B00-0000AD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14" name="Shape 3351">
                    <a:extLst>
                      <a:ext uri="{FF2B5EF4-FFF2-40B4-BE49-F238E27FC236}">
                        <a16:creationId xmlns:a16="http://schemas.microsoft.com/office/drawing/2014/main" id="{00000000-0008-0000-0B00-0000A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5" name="Shape 3352">
                    <a:extLst>
                      <a:ext uri="{FF2B5EF4-FFF2-40B4-BE49-F238E27FC236}">
                        <a16:creationId xmlns:a16="http://schemas.microsoft.com/office/drawing/2014/main" id="{00000000-0008-0000-0B00-0000A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6" name="Shape 3353">
                    <a:extLst>
                      <a:ext uri="{FF2B5EF4-FFF2-40B4-BE49-F238E27FC236}">
                        <a16:creationId xmlns:a16="http://schemas.microsoft.com/office/drawing/2014/main" id="{00000000-0008-0000-0B00-0000B0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7" name="Shape 3354">
                    <a:extLst>
                      <a:ext uri="{FF2B5EF4-FFF2-40B4-BE49-F238E27FC236}">
                        <a16:creationId xmlns:a16="http://schemas.microsoft.com/office/drawing/2014/main" id="{00000000-0008-0000-0B00-0000B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8" name="Shape 3355">
                    <a:extLst>
                      <a:ext uri="{FF2B5EF4-FFF2-40B4-BE49-F238E27FC236}">
                        <a16:creationId xmlns:a16="http://schemas.microsoft.com/office/drawing/2014/main" id="{00000000-0008-0000-0B00-0000B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9" name="Shape 3356">
                    <a:extLst>
                      <a:ext uri="{FF2B5EF4-FFF2-40B4-BE49-F238E27FC236}">
                        <a16:creationId xmlns:a16="http://schemas.microsoft.com/office/drawing/2014/main" id="{00000000-0008-0000-0B00-0000B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20" name="Shape 2">
          <a:extLst>
            <a:ext uri="{FF2B5EF4-FFF2-40B4-BE49-F238E27FC236}">
              <a16:creationId xmlns:a16="http://schemas.microsoft.com/office/drawing/2014/main" id="{00000000-0008-0000-0B00-0000B4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21" name="Shape 3357">
            <a:extLst>
              <a:ext uri="{FF2B5EF4-FFF2-40B4-BE49-F238E27FC236}">
                <a16:creationId xmlns:a16="http://schemas.microsoft.com/office/drawing/2014/main" id="{00000000-0008-0000-0B00-0000B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22" name="Shape 6">
              <a:extLst>
                <a:ext uri="{FF2B5EF4-FFF2-40B4-BE49-F238E27FC236}">
                  <a16:creationId xmlns:a16="http://schemas.microsoft.com/office/drawing/2014/main" id="{00000000-0008-0000-0B00-0000B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23" name="Shape 3358">
              <a:extLst>
                <a:ext uri="{FF2B5EF4-FFF2-40B4-BE49-F238E27FC236}">
                  <a16:creationId xmlns:a16="http://schemas.microsoft.com/office/drawing/2014/main" id="{00000000-0008-0000-0B00-0000B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24" name="Shape 3359">
                <a:extLst>
                  <a:ext uri="{FF2B5EF4-FFF2-40B4-BE49-F238E27FC236}">
                    <a16:creationId xmlns:a16="http://schemas.microsoft.com/office/drawing/2014/main" id="{00000000-0008-0000-0B00-0000B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5" name="Shape 3360">
                <a:extLst>
                  <a:ext uri="{FF2B5EF4-FFF2-40B4-BE49-F238E27FC236}">
                    <a16:creationId xmlns:a16="http://schemas.microsoft.com/office/drawing/2014/main" id="{00000000-0008-0000-0B00-0000B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26" name="Shape 3361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27" name="Shape 3362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28" name="Shape 3363">
                    <a:extLst>
                      <a:ext uri="{FF2B5EF4-FFF2-40B4-BE49-F238E27FC236}">
                        <a16:creationId xmlns:a16="http://schemas.microsoft.com/office/drawing/2014/main" id="{00000000-0008-0000-0B00-0000BC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29" name="Shape 3364">
                    <a:extLst>
                      <a:ext uri="{FF2B5EF4-FFF2-40B4-BE49-F238E27FC236}">
                        <a16:creationId xmlns:a16="http://schemas.microsoft.com/office/drawing/2014/main" id="{00000000-0008-0000-0B00-0000B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0" name="Shape 3365">
                    <a:extLst>
                      <a:ext uri="{FF2B5EF4-FFF2-40B4-BE49-F238E27FC236}">
                        <a16:creationId xmlns:a16="http://schemas.microsoft.com/office/drawing/2014/main" id="{00000000-0008-0000-0B00-0000B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1" name="Shape 3366">
                    <a:extLst>
                      <a:ext uri="{FF2B5EF4-FFF2-40B4-BE49-F238E27FC236}">
                        <a16:creationId xmlns:a16="http://schemas.microsoft.com/office/drawing/2014/main" id="{00000000-0008-0000-0B00-0000BF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2" name="Shape 3367">
                    <a:extLst>
                      <a:ext uri="{FF2B5EF4-FFF2-40B4-BE49-F238E27FC236}">
                        <a16:creationId xmlns:a16="http://schemas.microsoft.com/office/drawing/2014/main" id="{00000000-0008-0000-0B00-0000C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3" name="Shape 3368">
                    <a:extLst>
                      <a:ext uri="{FF2B5EF4-FFF2-40B4-BE49-F238E27FC236}">
                        <a16:creationId xmlns:a16="http://schemas.microsoft.com/office/drawing/2014/main" id="{00000000-0008-0000-0B00-0000C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4" name="Shape 3369">
                    <a:extLst>
                      <a:ext uri="{FF2B5EF4-FFF2-40B4-BE49-F238E27FC236}">
                        <a16:creationId xmlns:a16="http://schemas.microsoft.com/office/drawing/2014/main" id="{00000000-0008-0000-0B00-0000C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35" name="Shape 2">
          <a:extLst>
            <a:ext uri="{FF2B5EF4-FFF2-40B4-BE49-F238E27FC236}">
              <a16:creationId xmlns:a16="http://schemas.microsoft.com/office/drawing/2014/main" id="{00000000-0008-0000-0B00-0000C3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36" name="Shape 3370">
            <a:extLst>
              <a:ext uri="{FF2B5EF4-FFF2-40B4-BE49-F238E27FC236}">
                <a16:creationId xmlns:a16="http://schemas.microsoft.com/office/drawing/2014/main" id="{00000000-0008-0000-0B00-0000C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7" name="Shape 6">
              <a:extLst>
                <a:ext uri="{FF2B5EF4-FFF2-40B4-BE49-F238E27FC236}">
                  <a16:creationId xmlns:a16="http://schemas.microsoft.com/office/drawing/2014/main" id="{00000000-0008-0000-0B00-0000C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8" name="Shape 3371">
              <a:extLst>
                <a:ext uri="{FF2B5EF4-FFF2-40B4-BE49-F238E27FC236}">
                  <a16:creationId xmlns:a16="http://schemas.microsoft.com/office/drawing/2014/main" id="{00000000-0008-0000-0B00-0000C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39" name="Shape 3372">
                <a:extLst>
                  <a:ext uri="{FF2B5EF4-FFF2-40B4-BE49-F238E27FC236}">
                    <a16:creationId xmlns:a16="http://schemas.microsoft.com/office/drawing/2014/main" id="{00000000-0008-0000-0B00-0000C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0" name="Shape 3373">
                <a:extLst>
                  <a:ext uri="{FF2B5EF4-FFF2-40B4-BE49-F238E27FC236}">
                    <a16:creationId xmlns:a16="http://schemas.microsoft.com/office/drawing/2014/main" id="{00000000-0008-0000-0B00-0000C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41" name="Shape 3374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42" name="Shape 3375">
                  <a:extLst>
                    <a:ext uri="{FF2B5EF4-FFF2-40B4-BE49-F238E27FC236}">
                      <a16:creationId xmlns:a16="http://schemas.microsoft.com/office/drawing/2014/main" id="{00000000-0008-0000-0B00-0000CA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43" name="Shape 3376">
                    <a:extLst>
                      <a:ext uri="{FF2B5EF4-FFF2-40B4-BE49-F238E27FC236}">
                        <a16:creationId xmlns:a16="http://schemas.microsoft.com/office/drawing/2014/main" id="{00000000-0008-0000-0B00-0000CB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44" name="Shape 3377">
                    <a:extLst>
                      <a:ext uri="{FF2B5EF4-FFF2-40B4-BE49-F238E27FC236}">
                        <a16:creationId xmlns:a16="http://schemas.microsoft.com/office/drawing/2014/main" id="{00000000-0008-0000-0B00-0000C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5" name="Shape 3378">
                    <a:extLst>
                      <a:ext uri="{FF2B5EF4-FFF2-40B4-BE49-F238E27FC236}">
                        <a16:creationId xmlns:a16="http://schemas.microsoft.com/office/drawing/2014/main" id="{00000000-0008-0000-0B00-0000C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6" name="Shape 3379">
                    <a:extLst>
                      <a:ext uri="{FF2B5EF4-FFF2-40B4-BE49-F238E27FC236}">
                        <a16:creationId xmlns:a16="http://schemas.microsoft.com/office/drawing/2014/main" id="{00000000-0008-0000-0B00-0000CE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7" name="Shape 3380">
                    <a:extLst>
                      <a:ext uri="{FF2B5EF4-FFF2-40B4-BE49-F238E27FC236}">
                        <a16:creationId xmlns:a16="http://schemas.microsoft.com/office/drawing/2014/main" id="{00000000-0008-0000-0B00-0000C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8" name="Shape 3381">
                    <a:extLst>
                      <a:ext uri="{FF2B5EF4-FFF2-40B4-BE49-F238E27FC236}">
                        <a16:creationId xmlns:a16="http://schemas.microsoft.com/office/drawing/2014/main" id="{00000000-0008-0000-0B00-0000D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9" name="Shape 3382">
                    <a:extLst>
                      <a:ext uri="{FF2B5EF4-FFF2-40B4-BE49-F238E27FC236}">
                        <a16:creationId xmlns:a16="http://schemas.microsoft.com/office/drawing/2014/main" id="{00000000-0008-0000-0B00-0000D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19050</xdr:rowOff>
    </xdr:from>
    <xdr:ext cx="457200" cy="352425"/>
    <xdr:sp macro="" textlink="">
      <xdr:nvSpPr>
        <xdr:cNvPr id="4050" name="Shape 3383">
          <a:extLst>
            <a:ext uri="{FF2B5EF4-FFF2-40B4-BE49-F238E27FC236}">
              <a16:creationId xmlns:a16="http://schemas.microsoft.com/office/drawing/2014/main" id="{00000000-0008-0000-0B00-0000D20F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47675" cy="361950"/>
    <xdr:sp macro="" textlink="">
      <xdr:nvSpPr>
        <xdr:cNvPr id="4051" name="Shape 2366">
          <a:extLst>
            <a:ext uri="{FF2B5EF4-FFF2-40B4-BE49-F238E27FC236}">
              <a16:creationId xmlns:a16="http://schemas.microsoft.com/office/drawing/2014/main" id="{00000000-0008-0000-0B00-0000D3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47675" cy="361950"/>
    <xdr:sp macro="" textlink="">
      <xdr:nvSpPr>
        <xdr:cNvPr id="4052" name="Shape 2366">
          <a:extLst>
            <a:ext uri="{FF2B5EF4-FFF2-40B4-BE49-F238E27FC236}">
              <a16:creationId xmlns:a16="http://schemas.microsoft.com/office/drawing/2014/main" id="{00000000-0008-0000-0B00-0000D4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19050</xdr:rowOff>
    </xdr:from>
    <xdr:ext cx="447675" cy="352425"/>
    <xdr:sp macro="" textlink="">
      <xdr:nvSpPr>
        <xdr:cNvPr id="4053" name="Shape 3384">
          <a:extLst>
            <a:ext uri="{FF2B5EF4-FFF2-40B4-BE49-F238E27FC236}">
              <a16:creationId xmlns:a16="http://schemas.microsoft.com/office/drawing/2014/main" id="{00000000-0008-0000-0B00-0000D5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9525</xdr:rowOff>
    </xdr:from>
    <xdr:ext cx="447675" cy="352425"/>
    <xdr:sp macro="" textlink="">
      <xdr:nvSpPr>
        <xdr:cNvPr id="4054" name="Shape 3384">
          <a:extLst>
            <a:ext uri="{FF2B5EF4-FFF2-40B4-BE49-F238E27FC236}">
              <a16:creationId xmlns:a16="http://schemas.microsoft.com/office/drawing/2014/main" id="{00000000-0008-0000-0B00-0000D6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19050</xdr:rowOff>
    </xdr:from>
    <xdr:ext cx="447675" cy="361950"/>
    <xdr:sp macro="" textlink="">
      <xdr:nvSpPr>
        <xdr:cNvPr id="4055" name="Shape 2365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19050</xdr:rowOff>
    </xdr:from>
    <xdr:ext cx="447675" cy="352425"/>
    <xdr:sp macro="" textlink="">
      <xdr:nvSpPr>
        <xdr:cNvPr id="4056" name="Shape 3385">
          <a:extLst>
            <a:ext uri="{FF2B5EF4-FFF2-40B4-BE49-F238E27FC236}">
              <a16:creationId xmlns:a16="http://schemas.microsoft.com/office/drawing/2014/main" id="{00000000-0008-0000-0B00-0000D8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19050</xdr:rowOff>
    </xdr:from>
    <xdr:ext cx="447675" cy="352425"/>
    <xdr:sp macro="" textlink="">
      <xdr:nvSpPr>
        <xdr:cNvPr id="4057" name="Shape 3385">
          <a:extLst>
            <a:ext uri="{FF2B5EF4-FFF2-40B4-BE49-F238E27FC236}">
              <a16:creationId xmlns:a16="http://schemas.microsoft.com/office/drawing/2014/main" id="{00000000-0008-0000-0B00-0000D9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19050</xdr:rowOff>
    </xdr:from>
    <xdr:ext cx="447675" cy="352425"/>
    <xdr:sp macro="" textlink="">
      <xdr:nvSpPr>
        <xdr:cNvPr id="4058" name="Shape 3384">
          <a:extLst>
            <a:ext uri="{FF2B5EF4-FFF2-40B4-BE49-F238E27FC236}">
              <a16:creationId xmlns:a16="http://schemas.microsoft.com/office/drawing/2014/main" id="{00000000-0008-0000-0B00-0000DA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19050</xdr:rowOff>
    </xdr:from>
    <xdr:ext cx="447675" cy="352425"/>
    <xdr:sp macro="" textlink="">
      <xdr:nvSpPr>
        <xdr:cNvPr id="4059" name="Shape 3386">
          <a:extLst>
            <a:ext uri="{FF2B5EF4-FFF2-40B4-BE49-F238E27FC236}">
              <a16:creationId xmlns:a16="http://schemas.microsoft.com/office/drawing/2014/main" id="{00000000-0008-0000-0B00-0000DB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28575</xdr:rowOff>
    </xdr:from>
    <xdr:ext cx="447675" cy="361950"/>
    <xdr:sp macro="" textlink="">
      <xdr:nvSpPr>
        <xdr:cNvPr id="4060" name="Shape 2365">
          <a:extLst>
            <a:ext uri="{FF2B5EF4-FFF2-40B4-BE49-F238E27FC236}">
              <a16:creationId xmlns:a16="http://schemas.microsoft.com/office/drawing/2014/main" id="{00000000-0008-0000-0B00-0000DC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19050</xdr:rowOff>
    </xdr:from>
    <xdr:ext cx="447675" cy="352425"/>
    <xdr:sp macro="" textlink="">
      <xdr:nvSpPr>
        <xdr:cNvPr id="4061" name="Shape 3384">
          <a:extLst>
            <a:ext uri="{FF2B5EF4-FFF2-40B4-BE49-F238E27FC236}">
              <a16:creationId xmlns:a16="http://schemas.microsoft.com/office/drawing/2014/main" id="{00000000-0008-0000-0B00-0000DD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19050</xdr:rowOff>
    </xdr:from>
    <xdr:ext cx="447675" cy="361950"/>
    <xdr:sp macro="" textlink="">
      <xdr:nvSpPr>
        <xdr:cNvPr id="4062" name="Shape 2365">
          <a:extLst>
            <a:ext uri="{FF2B5EF4-FFF2-40B4-BE49-F238E27FC236}">
              <a16:creationId xmlns:a16="http://schemas.microsoft.com/office/drawing/2014/main" id="{00000000-0008-0000-0B00-0000DE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19050</xdr:rowOff>
    </xdr:from>
    <xdr:ext cx="447675" cy="361950"/>
    <xdr:sp macro="" textlink="">
      <xdr:nvSpPr>
        <xdr:cNvPr id="4063" name="Shape 2365">
          <a:extLst>
            <a:ext uri="{FF2B5EF4-FFF2-40B4-BE49-F238E27FC236}">
              <a16:creationId xmlns:a16="http://schemas.microsoft.com/office/drawing/2014/main" id="{00000000-0008-0000-0B00-0000DF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19050</xdr:rowOff>
    </xdr:from>
    <xdr:ext cx="447675" cy="361950"/>
    <xdr:sp macro="" textlink="">
      <xdr:nvSpPr>
        <xdr:cNvPr id="4064" name="Shape 2366">
          <a:extLst>
            <a:ext uri="{FF2B5EF4-FFF2-40B4-BE49-F238E27FC236}">
              <a16:creationId xmlns:a16="http://schemas.microsoft.com/office/drawing/2014/main" id="{00000000-0008-0000-0B00-0000E0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19050</xdr:rowOff>
    </xdr:from>
    <xdr:ext cx="447675" cy="361950"/>
    <xdr:sp macro="" textlink="">
      <xdr:nvSpPr>
        <xdr:cNvPr id="4065" name="Shape 2366">
          <a:extLst>
            <a:ext uri="{FF2B5EF4-FFF2-40B4-BE49-F238E27FC236}">
              <a16:creationId xmlns:a16="http://schemas.microsoft.com/office/drawing/2014/main" id="{00000000-0008-0000-0B00-0000E1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66" name="Shape 2">
          <a:extLst>
            <a:ext uri="{FF2B5EF4-FFF2-40B4-BE49-F238E27FC236}">
              <a16:creationId xmlns:a16="http://schemas.microsoft.com/office/drawing/2014/main" id="{00000000-0008-0000-0B00-0000E2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67" name="Shape 3387">
            <a:extLst>
              <a:ext uri="{FF2B5EF4-FFF2-40B4-BE49-F238E27FC236}">
                <a16:creationId xmlns:a16="http://schemas.microsoft.com/office/drawing/2014/main" id="{00000000-0008-0000-0B00-0000E3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68" name="Shape 6">
              <a:extLst>
                <a:ext uri="{FF2B5EF4-FFF2-40B4-BE49-F238E27FC236}">
                  <a16:creationId xmlns:a16="http://schemas.microsoft.com/office/drawing/2014/main" id="{00000000-0008-0000-0B00-0000E4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9" name="Shape 3388">
              <a:extLst>
                <a:ext uri="{FF2B5EF4-FFF2-40B4-BE49-F238E27FC236}">
                  <a16:creationId xmlns:a16="http://schemas.microsoft.com/office/drawing/2014/main" id="{00000000-0008-0000-0B00-0000E5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70" name="Shape 3389">
                <a:extLst>
                  <a:ext uri="{FF2B5EF4-FFF2-40B4-BE49-F238E27FC236}">
                    <a16:creationId xmlns:a16="http://schemas.microsoft.com/office/drawing/2014/main" id="{00000000-0008-0000-0B00-0000E6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1" name="Shape 3390">
                <a:extLst>
                  <a:ext uri="{FF2B5EF4-FFF2-40B4-BE49-F238E27FC236}">
                    <a16:creationId xmlns:a16="http://schemas.microsoft.com/office/drawing/2014/main" id="{00000000-0008-0000-0B00-0000E7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72" name="Shape 3391">
                  <a:extLst>
                    <a:ext uri="{FF2B5EF4-FFF2-40B4-BE49-F238E27FC236}">
                      <a16:creationId xmlns:a16="http://schemas.microsoft.com/office/drawing/2014/main" id="{00000000-0008-0000-0B00-0000E8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73" name="Shape 3392">
                  <a:extLst>
                    <a:ext uri="{FF2B5EF4-FFF2-40B4-BE49-F238E27FC236}">
                      <a16:creationId xmlns:a16="http://schemas.microsoft.com/office/drawing/2014/main" id="{00000000-0008-0000-0B00-0000E9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74" name="Shape 3393">
                    <a:extLst>
                      <a:ext uri="{FF2B5EF4-FFF2-40B4-BE49-F238E27FC236}">
                        <a16:creationId xmlns:a16="http://schemas.microsoft.com/office/drawing/2014/main" id="{00000000-0008-0000-0B00-0000EA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75" name="Shape 3394">
                    <a:extLst>
                      <a:ext uri="{FF2B5EF4-FFF2-40B4-BE49-F238E27FC236}">
                        <a16:creationId xmlns:a16="http://schemas.microsoft.com/office/drawing/2014/main" id="{00000000-0008-0000-0B00-0000E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6" name="Shape 3395">
                    <a:extLst>
                      <a:ext uri="{FF2B5EF4-FFF2-40B4-BE49-F238E27FC236}">
                        <a16:creationId xmlns:a16="http://schemas.microsoft.com/office/drawing/2014/main" id="{00000000-0008-0000-0B00-0000E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7" name="Shape 3396">
                    <a:extLst>
                      <a:ext uri="{FF2B5EF4-FFF2-40B4-BE49-F238E27FC236}">
                        <a16:creationId xmlns:a16="http://schemas.microsoft.com/office/drawing/2014/main" id="{00000000-0008-0000-0B00-0000ED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8" name="Shape 3397">
                    <a:extLst>
                      <a:ext uri="{FF2B5EF4-FFF2-40B4-BE49-F238E27FC236}">
                        <a16:creationId xmlns:a16="http://schemas.microsoft.com/office/drawing/2014/main" id="{00000000-0008-0000-0B00-0000E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9" name="Shape 3398">
                    <a:extLst>
                      <a:ext uri="{FF2B5EF4-FFF2-40B4-BE49-F238E27FC236}">
                        <a16:creationId xmlns:a16="http://schemas.microsoft.com/office/drawing/2014/main" id="{00000000-0008-0000-0B00-0000E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80" name="Shape 3399">
                    <a:extLst>
                      <a:ext uri="{FF2B5EF4-FFF2-40B4-BE49-F238E27FC236}">
                        <a16:creationId xmlns:a16="http://schemas.microsoft.com/office/drawing/2014/main" id="{00000000-0008-0000-0B00-0000F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82" name="Shape 3400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401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85" name="Shape 3402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403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87" name="Shape 3404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88" name="Shape 3405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089" name="Shape 3406">
                    <a:extLst>
                      <a:ext uri="{FF2B5EF4-FFF2-40B4-BE49-F238E27FC236}">
                        <a16:creationId xmlns:a16="http://schemas.microsoft.com/office/drawing/2014/main" id="{00000000-0008-0000-0B00-0000F9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90" name="Shape 3407">
                    <a:extLst>
                      <a:ext uri="{FF2B5EF4-FFF2-40B4-BE49-F238E27FC236}">
                        <a16:creationId xmlns:a16="http://schemas.microsoft.com/office/drawing/2014/main" id="{00000000-0008-0000-0B00-0000FA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1" name="Shape 3408">
                    <a:extLst>
                      <a:ext uri="{FF2B5EF4-FFF2-40B4-BE49-F238E27FC236}">
                        <a16:creationId xmlns:a16="http://schemas.microsoft.com/office/drawing/2014/main" id="{00000000-0008-0000-0B00-0000FB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2" name="Shape 3409">
                    <a:extLst>
                      <a:ext uri="{FF2B5EF4-FFF2-40B4-BE49-F238E27FC236}">
                        <a16:creationId xmlns:a16="http://schemas.microsoft.com/office/drawing/2014/main" id="{00000000-0008-0000-0B00-0000FC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3" name="Shape 3410">
                    <a:extLst>
                      <a:ext uri="{FF2B5EF4-FFF2-40B4-BE49-F238E27FC236}">
                        <a16:creationId xmlns:a16="http://schemas.microsoft.com/office/drawing/2014/main" id="{00000000-0008-0000-0B00-0000FD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4" name="Shape 3411">
                    <a:extLst>
                      <a:ext uri="{FF2B5EF4-FFF2-40B4-BE49-F238E27FC236}">
                        <a16:creationId xmlns:a16="http://schemas.microsoft.com/office/drawing/2014/main" id="{00000000-0008-0000-0B00-0000FE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5" name="Shape 3412">
                    <a:extLst>
                      <a:ext uri="{FF2B5EF4-FFF2-40B4-BE49-F238E27FC236}">
                        <a16:creationId xmlns:a16="http://schemas.microsoft.com/office/drawing/2014/main" id="{00000000-0008-0000-0B00-0000FF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4096" name="Shape 2">
          <a:extLst>
            <a:ext uri="{FF2B5EF4-FFF2-40B4-BE49-F238E27FC236}">
              <a16:creationId xmlns:a16="http://schemas.microsoft.com/office/drawing/2014/main" id="{00000000-0008-0000-0B00-00000010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4097" name="Shape 3413">
            <a:extLst>
              <a:ext uri="{FF2B5EF4-FFF2-40B4-BE49-F238E27FC236}">
                <a16:creationId xmlns:a16="http://schemas.microsoft.com/office/drawing/2014/main" id="{00000000-0008-0000-0B00-00000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8" name="Shape 6">
              <a:extLs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9" name="Shape 3414">
              <a:extLst>
                <a:ext uri="{FF2B5EF4-FFF2-40B4-BE49-F238E27FC236}">
                  <a16:creationId xmlns:a16="http://schemas.microsoft.com/office/drawing/2014/main" id="{00000000-0008-0000-0B00-00000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0" name="Shape 3415">
                <a:extLst>
                  <a:ext uri="{FF2B5EF4-FFF2-40B4-BE49-F238E27FC236}">
                    <a16:creationId xmlns:a16="http://schemas.microsoft.com/office/drawing/2014/main" id="{00000000-0008-0000-0B00-00000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01" name="Shape 3416">
                <a:extLst>
                  <a:ext uri="{FF2B5EF4-FFF2-40B4-BE49-F238E27FC236}">
                    <a16:creationId xmlns:a16="http://schemas.microsoft.com/office/drawing/2014/main" id="{00000000-0008-0000-0B00-00000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02" name="Shape 3417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3" name="Shape 3418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104" name="Shape 3419">
                    <a:extLst>
                      <a:ext uri="{FF2B5EF4-FFF2-40B4-BE49-F238E27FC236}">
                        <a16:creationId xmlns:a16="http://schemas.microsoft.com/office/drawing/2014/main" id="{00000000-0008-0000-0B00-00000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05" name="Shape 3420">
                    <a:extLst>
                      <a:ext uri="{FF2B5EF4-FFF2-40B4-BE49-F238E27FC236}">
                        <a16:creationId xmlns:a16="http://schemas.microsoft.com/office/drawing/2014/main" id="{00000000-0008-0000-0B00-000009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6" name="Shape 3421">
                    <a:extLst>
                      <a:ext uri="{FF2B5EF4-FFF2-40B4-BE49-F238E27FC236}">
                        <a16:creationId xmlns:a16="http://schemas.microsoft.com/office/drawing/2014/main" id="{00000000-0008-0000-0B00-00000A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7" name="Shape 3422">
                    <a:extLst>
                      <a:ext uri="{FF2B5EF4-FFF2-40B4-BE49-F238E27FC236}">
                        <a16:creationId xmlns:a16="http://schemas.microsoft.com/office/drawing/2014/main" id="{00000000-0008-0000-0B00-00000B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8" name="Shape 3423">
                    <a:extLst>
                      <a:ext uri="{FF2B5EF4-FFF2-40B4-BE49-F238E27FC236}">
                        <a16:creationId xmlns:a16="http://schemas.microsoft.com/office/drawing/2014/main" id="{00000000-0008-0000-0B00-00000C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9" name="Shape 3424">
                    <a:extLst>
                      <a:ext uri="{FF2B5EF4-FFF2-40B4-BE49-F238E27FC236}">
                        <a16:creationId xmlns:a16="http://schemas.microsoft.com/office/drawing/2014/main" id="{00000000-0008-0000-0B00-00000D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10" name="Shape 3425">
                    <a:extLst>
                      <a:ext uri="{FF2B5EF4-FFF2-40B4-BE49-F238E27FC236}">
                        <a16:creationId xmlns:a16="http://schemas.microsoft.com/office/drawing/2014/main" id="{00000000-0008-0000-0B00-00000E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4111" name="Shape 2">
          <a:extLst>
            <a:ext uri="{FF2B5EF4-FFF2-40B4-BE49-F238E27FC236}">
              <a16:creationId xmlns:a16="http://schemas.microsoft.com/office/drawing/2014/main" id="{00000000-0008-0000-0B00-00000F10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4112" name="Shape 3426">
            <a:extLst>
              <a:ext uri="{FF2B5EF4-FFF2-40B4-BE49-F238E27FC236}">
                <a16:creationId xmlns:a16="http://schemas.microsoft.com/office/drawing/2014/main" id="{00000000-0008-0000-0B00-000010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113" name="Shape 6">
              <a:extLst>
                <a:ext uri="{FF2B5EF4-FFF2-40B4-BE49-F238E27FC236}">
                  <a16:creationId xmlns:a16="http://schemas.microsoft.com/office/drawing/2014/main" id="{00000000-0008-0000-0B00-000011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4" name="Shape 3427">
              <a:extLst>
                <a:ext uri="{FF2B5EF4-FFF2-40B4-BE49-F238E27FC236}">
                  <a16:creationId xmlns:a16="http://schemas.microsoft.com/office/drawing/2014/main" id="{00000000-0008-0000-0B00-000012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115" name="Shape 3428">
                <a:extLst>
                  <a:ext uri="{FF2B5EF4-FFF2-40B4-BE49-F238E27FC236}">
                    <a16:creationId xmlns:a16="http://schemas.microsoft.com/office/drawing/2014/main" id="{00000000-0008-0000-0B00-000013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6" name="Shape 3429">
                <a:extLst>
                  <a:ext uri="{FF2B5EF4-FFF2-40B4-BE49-F238E27FC236}">
                    <a16:creationId xmlns:a16="http://schemas.microsoft.com/office/drawing/2014/main" id="{00000000-0008-0000-0B00-000014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117" name="Shape 3430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18" name="Shape 3431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119" name="Shape 3432">
                    <a:extLst>
                      <a:ext uri="{FF2B5EF4-FFF2-40B4-BE49-F238E27FC236}">
                        <a16:creationId xmlns:a16="http://schemas.microsoft.com/office/drawing/2014/main" id="{00000000-0008-0000-0B00-000017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20" name="Shape 3433">
                    <a:extLst>
                      <a:ext uri="{FF2B5EF4-FFF2-40B4-BE49-F238E27FC236}">
                        <a16:creationId xmlns:a16="http://schemas.microsoft.com/office/drawing/2014/main" id="{00000000-0008-0000-0B00-000018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1" name="Shape 3434">
                    <a:extLst>
                      <a:ext uri="{FF2B5EF4-FFF2-40B4-BE49-F238E27FC236}">
                        <a16:creationId xmlns:a16="http://schemas.microsoft.com/office/drawing/2014/main" id="{00000000-0008-0000-0B00-000019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2" name="Shape 3435">
                    <a:extLst>
                      <a:ext uri="{FF2B5EF4-FFF2-40B4-BE49-F238E27FC236}">
                        <a16:creationId xmlns:a16="http://schemas.microsoft.com/office/drawing/2014/main" id="{00000000-0008-0000-0B00-00001A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3" name="Shape 3436">
                    <a:extLst>
                      <a:ext uri="{FF2B5EF4-FFF2-40B4-BE49-F238E27FC236}">
                        <a16:creationId xmlns:a16="http://schemas.microsoft.com/office/drawing/2014/main" id="{00000000-0008-0000-0B00-00001B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4" name="Shape 3437">
                    <a:extLst>
                      <a:ext uri="{FF2B5EF4-FFF2-40B4-BE49-F238E27FC236}">
                        <a16:creationId xmlns:a16="http://schemas.microsoft.com/office/drawing/2014/main" id="{00000000-0008-0000-0B00-00001C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5" name="Shape 3438">
                    <a:extLst>
                      <a:ext uri="{FF2B5EF4-FFF2-40B4-BE49-F238E27FC236}">
                        <a16:creationId xmlns:a16="http://schemas.microsoft.com/office/drawing/2014/main" id="{00000000-0008-0000-0B00-00001D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26" name="Shape 2">
          <a:extLst>
            <a:ext uri="{FF2B5EF4-FFF2-40B4-BE49-F238E27FC236}">
              <a16:creationId xmlns:a16="http://schemas.microsoft.com/office/drawing/2014/main" id="{00000000-0008-0000-0B00-00001E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27" name="Shape 3439">
            <a:extLst>
              <a:ext uri="{FF2B5EF4-FFF2-40B4-BE49-F238E27FC236}">
                <a16:creationId xmlns:a16="http://schemas.microsoft.com/office/drawing/2014/main" id="{00000000-0008-0000-0B00-00001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8" name="Shape 6">
              <a:extLst>
                <a:ext uri="{FF2B5EF4-FFF2-40B4-BE49-F238E27FC236}">
                  <a16:creationId xmlns:a16="http://schemas.microsoft.com/office/drawing/2014/main" id="{00000000-0008-0000-0B00-00002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9" name="Shape 3440">
              <a:extLst>
                <a:ext uri="{FF2B5EF4-FFF2-40B4-BE49-F238E27FC236}">
                  <a16:creationId xmlns:a16="http://schemas.microsoft.com/office/drawing/2014/main" id="{00000000-0008-0000-0B00-00002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30" name="Shape 3441">
                <a:extLst>
                  <a:ext uri="{FF2B5EF4-FFF2-40B4-BE49-F238E27FC236}">
                    <a16:creationId xmlns:a16="http://schemas.microsoft.com/office/drawing/2014/main" id="{00000000-0008-0000-0B00-00002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1" name="Shape 3442">
                <a:extLst>
                  <a:ext uri="{FF2B5EF4-FFF2-40B4-BE49-F238E27FC236}">
                    <a16:creationId xmlns:a16="http://schemas.microsoft.com/office/drawing/2014/main" id="{00000000-0008-0000-0B00-00002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32" name="Shape 3443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3" name="Shape 3444">
                  <a:extLst>
                    <a:ext uri="{FF2B5EF4-FFF2-40B4-BE49-F238E27FC236}">
                      <a16:creationId xmlns:a16="http://schemas.microsoft.com/office/drawing/2014/main" id="{00000000-0008-0000-0B00-000025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34" name="Shape 3445">
                    <a:extLst>
                      <a:ext uri="{FF2B5EF4-FFF2-40B4-BE49-F238E27FC236}">
                        <a16:creationId xmlns:a16="http://schemas.microsoft.com/office/drawing/2014/main" id="{00000000-0008-0000-0B00-000026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35" name="Shape 3446">
                    <a:extLst>
                      <a:ext uri="{FF2B5EF4-FFF2-40B4-BE49-F238E27FC236}">
                        <a16:creationId xmlns:a16="http://schemas.microsoft.com/office/drawing/2014/main" id="{00000000-0008-0000-0B00-00002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6" name="Shape 3447">
                    <a:extLst>
                      <a:ext uri="{FF2B5EF4-FFF2-40B4-BE49-F238E27FC236}">
                        <a16:creationId xmlns:a16="http://schemas.microsoft.com/office/drawing/2014/main" id="{00000000-0008-0000-0B00-00002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7" name="Shape 3448">
                    <a:extLst>
                      <a:ext uri="{FF2B5EF4-FFF2-40B4-BE49-F238E27FC236}">
                        <a16:creationId xmlns:a16="http://schemas.microsoft.com/office/drawing/2014/main" id="{00000000-0008-0000-0B00-000029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8" name="Shape 3449">
                    <a:extLst>
                      <a:ext uri="{FF2B5EF4-FFF2-40B4-BE49-F238E27FC236}">
                        <a16:creationId xmlns:a16="http://schemas.microsoft.com/office/drawing/2014/main" id="{00000000-0008-0000-0B00-00002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9" name="Shape 3450">
                    <a:extLst>
                      <a:ext uri="{FF2B5EF4-FFF2-40B4-BE49-F238E27FC236}">
                        <a16:creationId xmlns:a16="http://schemas.microsoft.com/office/drawing/2014/main" id="{00000000-0008-0000-0B00-00002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40" name="Shape 3451">
                    <a:extLst>
                      <a:ext uri="{FF2B5EF4-FFF2-40B4-BE49-F238E27FC236}">
                        <a16:creationId xmlns:a16="http://schemas.microsoft.com/office/drawing/2014/main" id="{00000000-0008-0000-0B00-00002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41" name="Shape 2">
          <a:extLst>
            <a:ext uri="{FF2B5EF4-FFF2-40B4-BE49-F238E27FC236}">
              <a16:creationId xmlns:a16="http://schemas.microsoft.com/office/drawing/2014/main" id="{00000000-0008-0000-0B00-00002D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42" name="Shape 3452">
            <a:extLst>
              <a:ext uri="{FF2B5EF4-FFF2-40B4-BE49-F238E27FC236}">
                <a16:creationId xmlns:a16="http://schemas.microsoft.com/office/drawing/2014/main" id="{00000000-0008-0000-0B00-00002E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3" name="Shape 6">
              <a:extLst>
                <a:ext uri="{FF2B5EF4-FFF2-40B4-BE49-F238E27FC236}">
                  <a16:creationId xmlns:a16="http://schemas.microsoft.com/office/drawing/2014/main" id="{00000000-0008-0000-0B00-00002F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4" name="Shape 3453">
              <a:extLst>
                <a:ext uri="{FF2B5EF4-FFF2-40B4-BE49-F238E27FC236}">
                  <a16:creationId xmlns:a16="http://schemas.microsoft.com/office/drawing/2014/main" id="{00000000-0008-0000-0B00-000030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45" name="Shape 3454">
                <a:extLst>
                  <a:ext uri="{FF2B5EF4-FFF2-40B4-BE49-F238E27FC236}">
                    <a16:creationId xmlns:a16="http://schemas.microsoft.com/office/drawing/2014/main" id="{00000000-0008-0000-0B00-000031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6" name="Shape 3455">
                <a:extLst>
                  <a:ext uri="{FF2B5EF4-FFF2-40B4-BE49-F238E27FC236}">
                    <a16:creationId xmlns:a16="http://schemas.microsoft.com/office/drawing/2014/main" id="{00000000-0008-0000-0B00-000032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47" name="Shape 3456">
                  <a:extLst>
                    <a:ext uri="{FF2B5EF4-FFF2-40B4-BE49-F238E27FC236}">
                      <a16:creationId xmlns:a16="http://schemas.microsoft.com/office/drawing/2014/main" id="{00000000-0008-0000-0B00-000033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48" name="Shape 3457">
                  <a:extLst>
                    <a:ext uri="{FF2B5EF4-FFF2-40B4-BE49-F238E27FC236}">
                      <a16:creationId xmlns:a16="http://schemas.microsoft.com/office/drawing/2014/main" id="{00000000-0008-0000-0B00-000034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9" name="Shape 3458">
                    <a:extLst>
                      <a:ext uri="{FF2B5EF4-FFF2-40B4-BE49-F238E27FC236}">
                        <a16:creationId xmlns:a16="http://schemas.microsoft.com/office/drawing/2014/main" id="{00000000-0008-0000-0B00-000035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0" name="Shape 3459">
                    <a:extLst>
                      <a:ext uri="{FF2B5EF4-FFF2-40B4-BE49-F238E27FC236}">
                        <a16:creationId xmlns:a16="http://schemas.microsoft.com/office/drawing/2014/main" id="{00000000-0008-0000-0B00-00003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1" name="Shape 3460">
                    <a:extLst>
                      <a:ext uri="{FF2B5EF4-FFF2-40B4-BE49-F238E27FC236}">
                        <a16:creationId xmlns:a16="http://schemas.microsoft.com/office/drawing/2014/main" id="{00000000-0008-0000-0B00-00003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2" name="Shape 3461">
                    <a:extLst>
                      <a:ext uri="{FF2B5EF4-FFF2-40B4-BE49-F238E27FC236}">
                        <a16:creationId xmlns:a16="http://schemas.microsoft.com/office/drawing/2014/main" id="{00000000-0008-0000-0B00-000038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3" name="Shape 3462">
                    <a:extLst>
                      <a:ext uri="{FF2B5EF4-FFF2-40B4-BE49-F238E27FC236}">
                        <a16:creationId xmlns:a16="http://schemas.microsoft.com/office/drawing/2014/main" id="{00000000-0008-0000-0B00-00003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4" name="Shape 3463">
                    <a:extLst>
                      <a:ext uri="{FF2B5EF4-FFF2-40B4-BE49-F238E27FC236}">
                        <a16:creationId xmlns:a16="http://schemas.microsoft.com/office/drawing/2014/main" id="{00000000-0008-0000-0B00-00003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5" name="Shape 3464">
                    <a:extLst>
                      <a:ext uri="{FF2B5EF4-FFF2-40B4-BE49-F238E27FC236}">
                        <a16:creationId xmlns:a16="http://schemas.microsoft.com/office/drawing/2014/main" id="{00000000-0008-0000-0B00-00003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56" name="Shape 2">
          <a:extLst>
            <a:ext uri="{FF2B5EF4-FFF2-40B4-BE49-F238E27FC236}">
              <a16:creationId xmlns:a16="http://schemas.microsoft.com/office/drawing/2014/main" id="{00000000-0008-0000-0B00-00003C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57" name="Shape 3465">
            <a:extLst>
              <a:ext uri="{FF2B5EF4-FFF2-40B4-BE49-F238E27FC236}">
                <a16:creationId xmlns:a16="http://schemas.microsoft.com/office/drawing/2014/main" id="{00000000-0008-0000-0B00-00003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58" name="Shape 6">
              <a:extLst>
                <a:ext uri="{FF2B5EF4-FFF2-40B4-BE49-F238E27FC236}">
                  <a16:creationId xmlns:a16="http://schemas.microsoft.com/office/drawing/2014/main" id="{00000000-0008-0000-0B00-00003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59" name="Shape 3466">
              <a:extLst>
                <a:ext uri="{FF2B5EF4-FFF2-40B4-BE49-F238E27FC236}">
                  <a16:creationId xmlns:a16="http://schemas.microsoft.com/office/drawing/2014/main" id="{00000000-0008-0000-0B00-00003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60" name="Shape 3467">
                <a:extLst>
                  <a:ext uri="{FF2B5EF4-FFF2-40B4-BE49-F238E27FC236}">
                    <a16:creationId xmlns:a16="http://schemas.microsoft.com/office/drawing/2014/main" id="{00000000-0008-0000-0B00-00004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1" name="Shape 3468">
                <a:extLst>
                  <a:ext uri="{FF2B5EF4-FFF2-40B4-BE49-F238E27FC236}">
                    <a16:creationId xmlns:a16="http://schemas.microsoft.com/office/drawing/2014/main" id="{00000000-0008-0000-0B00-00004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62" name="Shape 3469">
                  <a:extLst>
                    <a:ext uri="{FF2B5EF4-FFF2-40B4-BE49-F238E27FC236}">
                      <a16:creationId xmlns:a16="http://schemas.microsoft.com/office/drawing/2014/main" id="{00000000-0008-0000-0B00-000042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63" name="Shape 3470">
                  <a:extLst>
                    <a:ext uri="{FF2B5EF4-FFF2-40B4-BE49-F238E27FC236}">
                      <a16:creationId xmlns:a16="http://schemas.microsoft.com/office/drawing/2014/main" id="{00000000-0008-0000-0B00-000043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64" name="Shape 3471">
                    <a:extLst>
                      <a:ext uri="{FF2B5EF4-FFF2-40B4-BE49-F238E27FC236}">
                        <a16:creationId xmlns:a16="http://schemas.microsoft.com/office/drawing/2014/main" id="{00000000-0008-0000-0B00-000044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65" name="Shape 3472">
                    <a:extLst>
                      <a:ext uri="{FF2B5EF4-FFF2-40B4-BE49-F238E27FC236}">
                        <a16:creationId xmlns:a16="http://schemas.microsoft.com/office/drawing/2014/main" id="{00000000-0008-0000-0B00-00004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6" name="Shape 3473">
                    <a:extLst>
                      <a:ext uri="{FF2B5EF4-FFF2-40B4-BE49-F238E27FC236}">
                        <a16:creationId xmlns:a16="http://schemas.microsoft.com/office/drawing/2014/main" id="{00000000-0008-0000-0B00-00004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7" name="Shape 3474">
                    <a:extLst>
                      <a:ext uri="{FF2B5EF4-FFF2-40B4-BE49-F238E27FC236}">
                        <a16:creationId xmlns:a16="http://schemas.microsoft.com/office/drawing/2014/main" id="{00000000-0008-0000-0B00-000047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8" name="Shape 3475">
                    <a:extLst>
                      <a:ext uri="{FF2B5EF4-FFF2-40B4-BE49-F238E27FC236}">
                        <a16:creationId xmlns:a16="http://schemas.microsoft.com/office/drawing/2014/main" id="{00000000-0008-0000-0B00-00004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9" name="Shape 3476">
                    <a:extLst>
                      <a:ext uri="{FF2B5EF4-FFF2-40B4-BE49-F238E27FC236}">
                        <a16:creationId xmlns:a16="http://schemas.microsoft.com/office/drawing/2014/main" id="{00000000-0008-0000-0B00-00004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0" name="Shape 3477">
                    <a:extLst>
                      <a:ext uri="{FF2B5EF4-FFF2-40B4-BE49-F238E27FC236}">
                        <a16:creationId xmlns:a16="http://schemas.microsoft.com/office/drawing/2014/main" id="{00000000-0008-0000-0B00-00004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71" name="Shape 2">
          <a:extLst>
            <a:ext uri="{FF2B5EF4-FFF2-40B4-BE49-F238E27FC236}">
              <a16:creationId xmlns:a16="http://schemas.microsoft.com/office/drawing/2014/main" id="{00000000-0008-0000-0B00-00004B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72" name="Shape 3478">
            <a:extLst>
              <a:ext uri="{FF2B5EF4-FFF2-40B4-BE49-F238E27FC236}">
                <a16:creationId xmlns:a16="http://schemas.microsoft.com/office/drawing/2014/main" id="{00000000-0008-0000-0B00-00004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3" name="Shape 6">
              <a:extLst>
                <a:ext uri="{FF2B5EF4-FFF2-40B4-BE49-F238E27FC236}">
                  <a16:creationId xmlns:a16="http://schemas.microsoft.com/office/drawing/2014/main" id="{00000000-0008-0000-0B00-00004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4" name="Shape 3479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75" name="Shape 3480">
                <a:extLst>
                  <a:ext uri="{FF2B5EF4-FFF2-40B4-BE49-F238E27FC236}">
                    <a16:creationId xmlns:a16="http://schemas.microsoft.com/office/drawing/2014/main" id="{00000000-0008-0000-0B00-00004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6" name="Shape 3481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77" name="Shape 3482">
                  <a:extLst>
                    <a:ext uri="{FF2B5EF4-FFF2-40B4-BE49-F238E27FC236}">
                      <a16:creationId xmlns:a16="http://schemas.microsoft.com/office/drawing/2014/main" id="{00000000-0008-0000-0B00-000051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78" name="Shape 3483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79" name="Shape 3484">
                    <a:extLst>
                      <a:ext uri="{FF2B5EF4-FFF2-40B4-BE49-F238E27FC236}">
                        <a16:creationId xmlns:a16="http://schemas.microsoft.com/office/drawing/2014/main" id="{00000000-0008-0000-0B00-000053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80" name="Shape 3485">
                    <a:extLst>
                      <a:ext uri="{FF2B5EF4-FFF2-40B4-BE49-F238E27FC236}">
                        <a16:creationId xmlns:a16="http://schemas.microsoft.com/office/drawing/2014/main" id="{00000000-0008-0000-0B00-00005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1" name="Shape 3486">
                    <a:extLst>
                      <a:ext uri="{FF2B5EF4-FFF2-40B4-BE49-F238E27FC236}">
                        <a16:creationId xmlns:a16="http://schemas.microsoft.com/office/drawing/2014/main" id="{00000000-0008-0000-0B00-00005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2" name="Shape 3487">
                    <a:extLst>
                      <a:ext uri="{FF2B5EF4-FFF2-40B4-BE49-F238E27FC236}">
                        <a16:creationId xmlns:a16="http://schemas.microsoft.com/office/drawing/2014/main" id="{00000000-0008-0000-0B00-000056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3" name="Shape 3488">
                    <a:extLst>
                      <a:ext uri="{FF2B5EF4-FFF2-40B4-BE49-F238E27FC236}">
                        <a16:creationId xmlns:a16="http://schemas.microsoft.com/office/drawing/2014/main" id="{00000000-0008-0000-0B00-00005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4" name="Shape 3489">
                    <a:extLst>
                      <a:ext uri="{FF2B5EF4-FFF2-40B4-BE49-F238E27FC236}">
                        <a16:creationId xmlns:a16="http://schemas.microsoft.com/office/drawing/2014/main" id="{00000000-0008-0000-0B00-00005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5" name="Shape 3490">
                    <a:extLst>
                      <a:ext uri="{FF2B5EF4-FFF2-40B4-BE49-F238E27FC236}">
                        <a16:creationId xmlns:a16="http://schemas.microsoft.com/office/drawing/2014/main" id="{00000000-0008-0000-0B00-00005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86" name="Shape 2">
          <a:extLst>
            <a:ext uri="{FF2B5EF4-FFF2-40B4-BE49-F238E27FC236}">
              <a16:creationId xmlns:a16="http://schemas.microsoft.com/office/drawing/2014/main" id="{00000000-0008-0000-0B00-00005A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87" name="Shape 3491">
            <a:extLst>
              <a:ext uri="{FF2B5EF4-FFF2-40B4-BE49-F238E27FC236}">
                <a16:creationId xmlns:a16="http://schemas.microsoft.com/office/drawing/2014/main" id="{00000000-0008-0000-0B00-00005B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8" name="Shape 6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9" name="Shape 3492">
              <a:extLst>
                <a:ext uri="{FF2B5EF4-FFF2-40B4-BE49-F238E27FC236}">
                  <a16:creationId xmlns:a16="http://schemas.microsoft.com/office/drawing/2014/main" id="{00000000-0008-0000-0B00-00005D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90" name="Shape 3493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1" name="Shape 3494">
                <a:extLst>
                  <a:ext uri="{FF2B5EF4-FFF2-40B4-BE49-F238E27FC236}">
                    <a16:creationId xmlns:a16="http://schemas.microsoft.com/office/drawing/2014/main" id="{00000000-0008-0000-0B00-00005F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92" name="Shape 3495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93" name="Shape 3496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94" name="Shape 3497">
                    <a:extLst>
                      <a:ext uri="{FF2B5EF4-FFF2-40B4-BE49-F238E27FC236}">
                        <a16:creationId xmlns:a16="http://schemas.microsoft.com/office/drawing/2014/main" id="{00000000-0008-0000-0B00-000062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95" name="Shape 3498">
                    <a:extLst>
                      <a:ext uri="{FF2B5EF4-FFF2-40B4-BE49-F238E27FC236}">
                        <a16:creationId xmlns:a16="http://schemas.microsoft.com/office/drawing/2014/main" id="{00000000-0008-0000-0B00-00006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6" name="Shape 3499">
                    <a:extLst>
                      <a:ext uri="{FF2B5EF4-FFF2-40B4-BE49-F238E27FC236}">
                        <a16:creationId xmlns:a16="http://schemas.microsoft.com/office/drawing/2014/main" id="{00000000-0008-0000-0B00-00006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7" name="Shape 3500">
                    <a:extLst>
                      <a:ext uri="{FF2B5EF4-FFF2-40B4-BE49-F238E27FC236}">
                        <a16:creationId xmlns:a16="http://schemas.microsoft.com/office/drawing/2014/main" id="{00000000-0008-0000-0B00-000065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8" name="Shape 3501">
                    <a:extLst>
                      <a:ext uri="{FF2B5EF4-FFF2-40B4-BE49-F238E27FC236}">
                        <a16:creationId xmlns:a16="http://schemas.microsoft.com/office/drawing/2014/main" id="{00000000-0008-0000-0B00-00006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9" name="Shape 3502">
                    <a:extLst>
                      <a:ext uri="{FF2B5EF4-FFF2-40B4-BE49-F238E27FC236}">
                        <a16:creationId xmlns:a16="http://schemas.microsoft.com/office/drawing/2014/main" id="{00000000-0008-0000-0B00-00006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0" name="Shape 3503">
                    <a:extLst>
                      <a:ext uri="{FF2B5EF4-FFF2-40B4-BE49-F238E27FC236}">
                        <a16:creationId xmlns:a16="http://schemas.microsoft.com/office/drawing/2014/main" id="{00000000-0008-0000-0B00-00006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01" name="Shape 2">
          <a:extLst>
            <a:ext uri="{FF2B5EF4-FFF2-40B4-BE49-F238E27FC236}">
              <a16:creationId xmlns:a16="http://schemas.microsoft.com/office/drawing/2014/main" id="{00000000-0008-0000-0B00-000069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02" name="Shape 3504">
            <a:extLst>
              <a:ext uri="{FF2B5EF4-FFF2-40B4-BE49-F238E27FC236}">
                <a16:creationId xmlns:a16="http://schemas.microsoft.com/office/drawing/2014/main" id="{00000000-0008-0000-0B00-00006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3" name="Shape 6">
              <a:extLst>
                <a:ext uri="{FF2B5EF4-FFF2-40B4-BE49-F238E27FC236}">
                  <a16:creationId xmlns:a16="http://schemas.microsoft.com/office/drawing/2014/main" id="{00000000-0008-0000-0B00-00006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4" name="Shape 3505">
              <a:extLst>
                <a:ext uri="{FF2B5EF4-FFF2-40B4-BE49-F238E27FC236}">
                  <a16:creationId xmlns:a16="http://schemas.microsoft.com/office/drawing/2014/main" id="{00000000-0008-0000-0B00-00006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05" name="Shape 3506">
                <a:extLst>
                  <a:ext uri="{FF2B5EF4-FFF2-40B4-BE49-F238E27FC236}">
                    <a16:creationId xmlns:a16="http://schemas.microsoft.com/office/drawing/2014/main" id="{00000000-0008-0000-0B00-00006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6" name="Shape 3507">
                <a:extLst>
                  <a:ext uri="{FF2B5EF4-FFF2-40B4-BE49-F238E27FC236}">
                    <a16:creationId xmlns:a16="http://schemas.microsoft.com/office/drawing/2014/main" id="{00000000-0008-0000-0B00-00006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07" name="Shape 3508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08" name="Shape 3509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09" name="Shape 3510">
                    <a:extLst>
                      <a:ext uri="{FF2B5EF4-FFF2-40B4-BE49-F238E27FC236}">
                        <a16:creationId xmlns:a16="http://schemas.microsoft.com/office/drawing/2014/main" id="{00000000-0008-0000-0B00-000071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10" name="Shape 3511">
                    <a:extLst>
                      <a:ext uri="{FF2B5EF4-FFF2-40B4-BE49-F238E27FC236}">
                        <a16:creationId xmlns:a16="http://schemas.microsoft.com/office/drawing/2014/main" id="{00000000-0008-0000-0B00-00007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1" name="Shape 3512">
                    <a:extLst>
                      <a:ext uri="{FF2B5EF4-FFF2-40B4-BE49-F238E27FC236}">
                        <a16:creationId xmlns:a16="http://schemas.microsoft.com/office/drawing/2014/main" id="{00000000-0008-0000-0B00-00007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2" name="Shape 3513">
                    <a:extLst>
                      <a:ext uri="{FF2B5EF4-FFF2-40B4-BE49-F238E27FC236}">
                        <a16:creationId xmlns:a16="http://schemas.microsoft.com/office/drawing/2014/main" id="{00000000-0008-0000-0B00-000074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3" name="Shape 3514">
                    <a:extLst>
                      <a:ext uri="{FF2B5EF4-FFF2-40B4-BE49-F238E27FC236}">
                        <a16:creationId xmlns:a16="http://schemas.microsoft.com/office/drawing/2014/main" id="{00000000-0008-0000-0B00-00007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4" name="Shape 3515">
                    <a:extLst>
                      <a:ext uri="{FF2B5EF4-FFF2-40B4-BE49-F238E27FC236}">
                        <a16:creationId xmlns:a16="http://schemas.microsoft.com/office/drawing/2014/main" id="{00000000-0008-0000-0B00-00007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5" name="Shape 3516">
                    <a:extLst>
                      <a:ext uri="{FF2B5EF4-FFF2-40B4-BE49-F238E27FC236}">
                        <a16:creationId xmlns:a16="http://schemas.microsoft.com/office/drawing/2014/main" id="{00000000-0008-0000-0B00-00007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16" name="Shape 2">
          <a:extLst>
            <a:ext uri="{FF2B5EF4-FFF2-40B4-BE49-F238E27FC236}">
              <a16:creationId xmlns:a16="http://schemas.microsoft.com/office/drawing/2014/main" id="{00000000-0008-0000-0B00-000078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17" name="Shape 3517">
            <a:extLst>
              <a:ext uri="{FF2B5EF4-FFF2-40B4-BE49-F238E27FC236}">
                <a16:creationId xmlns:a16="http://schemas.microsoft.com/office/drawing/2014/main" id="{00000000-0008-0000-0B00-00007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8" name="Shape 6">
              <a:extLst>
                <a:ext uri="{FF2B5EF4-FFF2-40B4-BE49-F238E27FC236}">
                  <a16:creationId xmlns:a16="http://schemas.microsoft.com/office/drawing/2014/main" id="{00000000-0008-0000-0B00-00007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9" name="Shape 3518">
              <a:extLst>
                <a:ext uri="{FF2B5EF4-FFF2-40B4-BE49-F238E27FC236}">
                  <a16:creationId xmlns:a16="http://schemas.microsoft.com/office/drawing/2014/main" id="{00000000-0008-0000-0B00-00007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20" name="Shape 3519">
                <a:extLst>
                  <a:ext uri="{FF2B5EF4-FFF2-40B4-BE49-F238E27FC236}">
                    <a16:creationId xmlns:a16="http://schemas.microsoft.com/office/drawing/2014/main" id="{00000000-0008-0000-0B00-00007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1" name="Shape 3520">
                <a:extLst>
                  <a:ext uri="{FF2B5EF4-FFF2-40B4-BE49-F238E27FC236}">
                    <a16:creationId xmlns:a16="http://schemas.microsoft.com/office/drawing/2014/main" id="{00000000-0008-0000-0B00-00007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22" name="Shape 3521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23" name="Shape 3522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24" name="Shape 3523">
                    <a:extLst>
                      <a:ext uri="{FF2B5EF4-FFF2-40B4-BE49-F238E27FC236}">
                        <a16:creationId xmlns:a16="http://schemas.microsoft.com/office/drawing/2014/main" id="{00000000-0008-0000-0B00-000080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25" name="Shape 3524">
                    <a:extLst>
                      <a:ext uri="{FF2B5EF4-FFF2-40B4-BE49-F238E27FC236}">
                        <a16:creationId xmlns:a16="http://schemas.microsoft.com/office/drawing/2014/main" id="{00000000-0008-0000-0B00-00008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6" name="Shape 3525">
                    <a:extLst>
                      <a:ext uri="{FF2B5EF4-FFF2-40B4-BE49-F238E27FC236}">
                        <a16:creationId xmlns:a16="http://schemas.microsoft.com/office/drawing/2014/main" id="{00000000-0008-0000-0B00-00008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7" name="Shape 3526">
                    <a:extLst>
                      <a:ext uri="{FF2B5EF4-FFF2-40B4-BE49-F238E27FC236}">
                        <a16:creationId xmlns:a16="http://schemas.microsoft.com/office/drawing/2014/main" id="{00000000-0008-0000-0B00-000083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8" name="Shape 3527">
                    <a:extLst>
                      <a:ext uri="{FF2B5EF4-FFF2-40B4-BE49-F238E27FC236}">
                        <a16:creationId xmlns:a16="http://schemas.microsoft.com/office/drawing/2014/main" id="{00000000-0008-0000-0B00-00008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9" name="Shape 3528">
                    <a:extLst>
                      <a:ext uri="{FF2B5EF4-FFF2-40B4-BE49-F238E27FC236}">
                        <a16:creationId xmlns:a16="http://schemas.microsoft.com/office/drawing/2014/main" id="{00000000-0008-0000-0B00-00008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30" name="Shape 3529">
                    <a:extLst>
                      <a:ext uri="{FF2B5EF4-FFF2-40B4-BE49-F238E27FC236}">
                        <a16:creationId xmlns:a16="http://schemas.microsoft.com/office/drawing/2014/main" id="{00000000-0008-0000-0B00-00008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31" name="Shape 2">
          <a:extLst>
            <a:ext uri="{FF2B5EF4-FFF2-40B4-BE49-F238E27FC236}">
              <a16:creationId xmlns:a16="http://schemas.microsoft.com/office/drawing/2014/main" id="{00000000-0008-0000-0B00-000087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32" name="Shape 3530">
            <a:extLst>
              <a:ext uri="{FF2B5EF4-FFF2-40B4-BE49-F238E27FC236}">
                <a16:creationId xmlns:a16="http://schemas.microsoft.com/office/drawing/2014/main" id="{00000000-0008-0000-0B00-000088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3" name="Shape 6">
              <a:extLst>
                <a:ext uri="{FF2B5EF4-FFF2-40B4-BE49-F238E27FC236}">
                  <a16:creationId xmlns:a16="http://schemas.microsoft.com/office/drawing/2014/main" id="{00000000-0008-0000-0B00-000089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34" name="Shape 3531">
              <a:extLst>
                <a:ext uri="{FF2B5EF4-FFF2-40B4-BE49-F238E27FC236}">
                  <a16:creationId xmlns:a16="http://schemas.microsoft.com/office/drawing/2014/main" id="{00000000-0008-0000-0B00-00008A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35" name="Shape 3532">
                <a:extLst>
                  <a:ext uri="{FF2B5EF4-FFF2-40B4-BE49-F238E27FC236}">
                    <a16:creationId xmlns:a16="http://schemas.microsoft.com/office/drawing/2014/main" id="{00000000-0008-0000-0B00-00008B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36" name="Shape 3533">
                <a:extLst>
                  <a:ext uri="{FF2B5EF4-FFF2-40B4-BE49-F238E27FC236}">
                    <a16:creationId xmlns:a16="http://schemas.microsoft.com/office/drawing/2014/main" id="{00000000-0008-0000-0B00-00008C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37" name="Shape 3534">
                  <a:extLst>
                    <a:ext uri="{FF2B5EF4-FFF2-40B4-BE49-F238E27FC236}">
                      <a16:creationId xmlns:a16="http://schemas.microsoft.com/office/drawing/2014/main" id="{00000000-0008-0000-0B00-00008D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38" name="Shape 3535">
                  <a:extLst>
                    <a:ext uri="{FF2B5EF4-FFF2-40B4-BE49-F238E27FC236}">
                      <a16:creationId xmlns:a16="http://schemas.microsoft.com/office/drawing/2014/main" id="{00000000-0008-0000-0B00-00008E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39" name="Shape 3536">
                    <a:extLst>
                      <a:ext uri="{FF2B5EF4-FFF2-40B4-BE49-F238E27FC236}">
                        <a16:creationId xmlns:a16="http://schemas.microsoft.com/office/drawing/2014/main" id="{00000000-0008-0000-0B00-00008F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40" name="Shape 3537">
                    <a:extLst>
                      <a:ext uri="{FF2B5EF4-FFF2-40B4-BE49-F238E27FC236}">
                        <a16:creationId xmlns:a16="http://schemas.microsoft.com/office/drawing/2014/main" id="{00000000-0008-0000-0B00-00009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1" name="Shape 3538">
                    <a:extLst>
                      <a:ext uri="{FF2B5EF4-FFF2-40B4-BE49-F238E27FC236}">
                        <a16:creationId xmlns:a16="http://schemas.microsoft.com/office/drawing/2014/main" id="{00000000-0008-0000-0B00-00009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2" name="Shape 3539">
                    <a:extLst>
                      <a:ext uri="{FF2B5EF4-FFF2-40B4-BE49-F238E27FC236}">
                        <a16:creationId xmlns:a16="http://schemas.microsoft.com/office/drawing/2014/main" id="{00000000-0008-0000-0B00-000092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3" name="Shape 3540">
                    <a:extLst>
                      <a:ext uri="{FF2B5EF4-FFF2-40B4-BE49-F238E27FC236}">
                        <a16:creationId xmlns:a16="http://schemas.microsoft.com/office/drawing/2014/main" id="{00000000-0008-0000-0B00-00009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4" name="Shape 3541">
                    <a:extLst>
                      <a:ext uri="{FF2B5EF4-FFF2-40B4-BE49-F238E27FC236}">
                        <a16:creationId xmlns:a16="http://schemas.microsoft.com/office/drawing/2014/main" id="{00000000-0008-0000-0B00-00009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5" name="Shape 3542">
                    <a:extLst>
                      <a:ext uri="{FF2B5EF4-FFF2-40B4-BE49-F238E27FC236}">
                        <a16:creationId xmlns:a16="http://schemas.microsoft.com/office/drawing/2014/main" id="{00000000-0008-0000-0B00-00009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46" name="Shape 2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47" name="Shape 3543">
            <a:extLst>
              <a:ext uri="{FF2B5EF4-FFF2-40B4-BE49-F238E27FC236}">
                <a16:creationId xmlns:a16="http://schemas.microsoft.com/office/drawing/2014/main" id="{00000000-0008-0000-0B00-00009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8" name="Shape 6">
              <a:extLst>
                <a:ext uri="{FF2B5EF4-FFF2-40B4-BE49-F238E27FC236}">
                  <a16:creationId xmlns:a16="http://schemas.microsoft.com/office/drawing/2014/main" id="{00000000-0008-0000-0B00-00009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9" name="Shape 3544">
              <a:extLst>
                <a:ext uri="{FF2B5EF4-FFF2-40B4-BE49-F238E27FC236}">
                  <a16:creationId xmlns:a16="http://schemas.microsoft.com/office/drawing/2014/main" id="{00000000-0008-0000-0B00-00009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0" name="Shape 3545">
                <a:extLst>
                  <a:ext uri="{FF2B5EF4-FFF2-40B4-BE49-F238E27FC236}">
                    <a16:creationId xmlns:a16="http://schemas.microsoft.com/office/drawing/2014/main" id="{00000000-0008-0000-0B00-00009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51" name="Shape 3546">
                <a:extLst>
                  <a:ext uri="{FF2B5EF4-FFF2-40B4-BE49-F238E27FC236}">
                    <a16:creationId xmlns:a16="http://schemas.microsoft.com/office/drawing/2014/main" id="{00000000-0008-0000-0B00-00009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52" name="Shape 3547">
                  <a:extLst>
                    <a:ext uri="{FF2B5EF4-FFF2-40B4-BE49-F238E27FC236}">
                      <a16:creationId xmlns:a16="http://schemas.microsoft.com/office/drawing/2014/main" id="{00000000-0008-0000-0B00-00009C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53" name="Shape 3548">
                  <a:extLst>
                    <a:ext uri="{FF2B5EF4-FFF2-40B4-BE49-F238E27FC236}">
                      <a16:creationId xmlns:a16="http://schemas.microsoft.com/office/drawing/2014/main" id="{00000000-0008-0000-0B00-00009D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54" name="Shape 3549">
                    <a:extLst>
                      <a:ext uri="{FF2B5EF4-FFF2-40B4-BE49-F238E27FC236}">
                        <a16:creationId xmlns:a16="http://schemas.microsoft.com/office/drawing/2014/main" id="{00000000-0008-0000-0B00-00009E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55" name="Shape 3550">
                    <a:extLst>
                      <a:ext uri="{FF2B5EF4-FFF2-40B4-BE49-F238E27FC236}">
                        <a16:creationId xmlns:a16="http://schemas.microsoft.com/office/drawing/2014/main" id="{00000000-0008-0000-0B00-00009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6" name="Shape 3551">
                    <a:extLst>
                      <a:ext uri="{FF2B5EF4-FFF2-40B4-BE49-F238E27FC236}">
                        <a16:creationId xmlns:a16="http://schemas.microsoft.com/office/drawing/2014/main" id="{00000000-0008-0000-0B00-0000A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7" name="Shape 3552">
                    <a:extLst>
                      <a:ext uri="{FF2B5EF4-FFF2-40B4-BE49-F238E27FC236}">
                        <a16:creationId xmlns:a16="http://schemas.microsoft.com/office/drawing/2014/main" id="{00000000-0008-0000-0B00-0000A1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8" name="Shape 3553">
                    <a:extLst>
                      <a:ext uri="{FF2B5EF4-FFF2-40B4-BE49-F238E27FC236}">
                        <a16:creationId xmlns:a16="http://schemas.microsoft.com/office/drawing/2014/main" id="{00000000-0008-0000-0B00-0000A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9" name="Shape 3554">
                    <a:extLst>
                      <a:ext uri="{FF2B5EF4-FFF2-40B4-BE49-F238E27FC236}">
                        <a16:creationId xmlns:a16="http://schemas.microsoft.com/office/drawing/2014/main" id="{00000000-0008-0000-0B00-0000A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60" name="Shape 3555">
                    <a:extLst>
                      <a:ext uri="{FF2B5EF4-FFF2-40B4-BE49-F238E27FC236}">
                        <a16:creationId xmlns:a16="http://schemas.microsoft.com/office/drawing/2014/main" id="{00000000-0008-0000-0B00-0000A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61" name="Shape 2">
          <a:extLst>
            <a:ext uri="{FF2B5EF4-FFF2-40B4-BE49-F238E27FC236}">
              <a16:creationId xmlns:a16="http://schemas.microsoft.com/office/drawing/2014/main" id="{00000000-0008-0000-0B00-0000A5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62" name="Shape 3556">
            <a:extLst>
              <a:ext uri="{FF2B5EF4-FFF2-40B4-BE49-F238E27FC236}">
                <a16:creationId xmlns:a16="http://schemas.microsoft.com/office/drawing/2014/main" id="{00000000-0008-0000-0B00-0000A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63" name="Shape 6">
              <a:extLst>
                <a:ext uri="{FF2B5EF4-FFF2-40B4-BE49-F238E27FC236}">
                  <a16:creationId xmlns:a16="http://schemas.microsoft.com/office/drawing/2014/main" id="{00000000-0008-0000-0B00-0000A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4" name="Shape 3557">
              <a:extLst>
                <a:ext uri="{FF2B5EF4-FFF2-40B4-BE49-F238E27FC236}">
                  <a16:creationId xmlns:a16="http://schemas.microsoft.com/office/drawing/2014/main" id="{00000000-0008-0000-0B00-0000A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65" name="Shape 3558">
                <a:extLst>
                  <a:ext uri="{FF2B5EF4-FFF2-40B4-BE49-F238E27FC236}">
                    <a16:creationId xmlns:a16="http://schemas.microsoft.com/office/drawing/2014/main" id="{00000000-0008-0000-0B00-0000A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6" name="Shape 3559">
                <a:extLst>
                  <a:ext uri="{FF2B5EF4-FFF2-40B4-BE49-F238E27FC236}">
                    <a16:creationId xmlns:a16="http://schemas.microsoft.com/office/drawing/2014/main" id="{00000000-0008-0000-0B00-0000A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67" name="Shape 3560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68" name="Shape 3561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69" name="Shape 3562">
                    <a:extLst>
                      <a:ext uri="{FF2B5EF4-FFF2-40B4-BE49-F238E27FC236}">
                        <a16:creationId xmlns:a16="http://schemas.microsoft.com/office/drawing/2014/main" id="{00000000-0008-0000-0B00-0000AD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70" name="Shape 3563">
                    <a:extLst>
                      <a:ext uri="{FF2B5EF4-FFF2-40B4-BE49-F238E27FC236}">
                        <a16:creationId xmlns:a16="http://schemas.microsoft.com/office/drawing/2014/main" id="{00000000-0008-0000-0B00-0000A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1" name="Shape 3564">
                    <a:extLst>
                      <a:ext uri="{FF2B5EF4-FFF2-40B4-BE49-F238E27FC236}">
                        <a16:creationId xmlns:a16="http://schemas.microsoft.com/office/drawing/2014/main" id="{00000000-0008-0000-0B00-0000A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2" name="Shape 3565">
                    <a:extLst>
                      <a:ext uri="{FF2B5EF4-FFF2-40B4-BE49-F238E27FC236}">
                        <a16:creationId xmlns:a16="http://schemas.microsoft.com/office/drawing/2014/main" id="{00000000-0008-0000-0B00-0000B0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3" name="Shape 3566">
                    <a:extLst>
                      <a:ext uri="{FF2B5EF4-FFF2-40B4-BE49-F238E27FC236}">
                        <a16:creationId xmlns:a16="http://schemas.microsoft.com/office/drawing/2014/main" id="{00000000-0008-0000-0B00-0000B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4" name="Shape 3567">
                    <a:extLst>
                      <a:ext uri="{FF2B5EF4-FFF2-40B4-BE49-F238E27FC236}">
                        <a16:creationId xmlns:a16="http://schemas.microsoft.com/office/drawing/2014/main" id="{00000000-0008-0000-0B00-0000B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5" name="Shape 3568">
                    <a:extLst>
                      <a:ext uri="{FF2B5EF4-FFF2-40B4-BE49-F238E27FC236}">
                        <a16:creationId xmlns:a16="http://schemas.microsoft.com/office/drawing/2014/main" id="{00000000-0008-0000-0B00-0000B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76" name="Shape 2">
          <a:extLst>
            <a:ext uri="{FF2B5EF4-FFF2-40B4-BE49-F238E27FC236}">
              <a16:creationId xmlns:a16="http://schemas.microsoft.com/office/drawing/2014/main" id="{00000000-0008-0000-0B00-0000B4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77" name="Shape 3569">
            <a:extLst>
              <a:ext uri="{FF2B5EF4-FFF2-40B4-BE49-F238E27FC236}">
                <a16:creationId xmlns:a16="http://schemas.microsoft.com/office/drawing/2014/main" id="{00000000-0008-0000-0B00-0000B5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8" name="Shape 6">
              <a:extLst>
                <a:ext uri="{FF2B5EF4-FFF2-40B4-BE49-F238E27FC236}">
                  <a16:creationId xmlns:a16="http://schemas.microsoft.com/office/drawing/2014/main" id="{00000000-0008-0000-0B00-0000B6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9" name="Shape 3570">
              <a:extLst>
                <a:ext uri="{FF2B5EF4-FFF2-40B4-BE49-F238E27FC236}">
                  <a16:creationId xmlns:a16="http://schemas.microsoft.com/office/drawing/2014/main" id="{00000000-0008-0000-0B00-0000B7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80" name="Shape 3571">
                <a:extLst>
                  <a:ext uri="{FF2B5EF4-FFF2-40B4-BE49-F238E27FC236}">
                    <a16:creationId xmlns:a16="http://schemas.microsoft.com/office/drawing/2014/main" id="{00000000-0008-0000-0B00-0000B8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1" name="Shape 3572">
                <a:extLst>
                  <a:ext uri="{FF2B5EF4-FFF2-40B4-BE49-F238E27FC236}">
                    <a16:creationId xmlns:a16="http://schemas.microsoft.com/office/drawing/2014/main" id="{00000000-0008-0000-0B00-0000B9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82" name="Shape 3573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3" name="Shape 3574">
                  <a:extLst>
                    <a:ext uri="{FF2B5EF4-FFF2-40B4-BE49-F238E27FC236}">
                      <a16:creationId xmlns:a16="http://schemas.microsoft.com/office/drawing/2014/main" id="{00000000-0008-0000-0B00-0000BB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84" name="Shape 3575">
                    <a:extLst>
                      <a:ext uri="{FF2B5EF4-FFF2-40B4-BE49-F238E27FC236}">
                        <a16:creationId xmlns:a16="http://schemas.microsoft.com/office/drawing/2014/main" id="{00000000-0008-0000-0B00-0000BC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85" name="Shape 3576">
                    <a:extLst>
                      <a:ext uri="{FF2B5EF4-FFF2-40B4-BE49-F238E27FC236}">
                        <a16:creationId xmlns:a16="http://schemas.microsoft.com/office/drawing/2014/main" id="{00000000-0008-0000-0B00-0000B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6" name="Shape 3577">
                    <a:extLst>
                      <a:ext uri="{FF2B5EF4-FFF2-40B4-BE49-F238E27FC236}">
                        <a16:creationId xmlns:a16="http://schemas.microsoft.com/office/drawing/2014/main" id="{00000000-0008-0000-0B00-0000B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7" name="Shape 3578">
                    <a:extLst>
                      <a:ext uri="{FF2B5EF4-FFF2-40B4-BE49-F238E27FC236}">
                        <a16:creationId xmlns:a16="http://schemas.microsoft.com/office/drawing/2014/main" id="{00000000-0008-0000-0B00-0000BF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8" name="Shape 3579">
                    <a:extLst>
                      <a:ext uri="{FF2B5EF4-FFF2-40B4-BE49-F238E27FC236}">
                        <a16:creationId xmlns:a16="http://schemas.microsoft.com/office/drawing/2014/main" id="{00000000-0008-0000-0B00-0000C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9" name="Shape 3580">
                    <a:extLst>
                      <a:ext uri="{FF2B5EF4-FFF2-40B4-BE49-F238E27FC236}">
                        <a16:creationId xmlns:a16="http://schemas.microsoft.com/office/drawing/2014/main" id="{00000000-0008-0000-0B00-0000C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90" name="Shape 3581">
                    <a:extLst>
                      <a:ext uri="{FF2B5EF4-FFF2-40B4-BE49-F238E27FC236}">
                        <a16:creationId xmlns:a16="http://schemas.microsoft.com/office/drawing/2014/main" id="{00000000-0008-0000-0B00-0000C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91" name="Shape 2">
          <a:extLst>
            <a:ext uri="{FF2B5EF4-FFF2-40B4-BE49-F238E27FC236}">
              <a16:creationId xmlns:a16="http://schemas.microsoft.com/office/drawing/2014/main" id="{00000000-0008-0000-0B00-0000C3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92" name="Shape 3582">
            <a:extLst>
              <a:ext uri="{FF2B5EF4-FFF2-40B4-BE49-F238E27FC236}">
                <a16:creationId xmlns:a16="http://schemas.microsoft.com/office/drawing/2014/main" id="{00000000-0008-0000-0B00-0000C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93" name="Shape 6">
              <a:extLst>
                <a:ext uri="{FF2B5EF4-FFF2-40B4-BE49-F238E27FC236}">
                  <a16:creationId xmlns:a16="http://schemas.microsoft.com/office/drawing/2014/main" id="{00000000-0008-0000-0B00-0000C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4" name="Shape 3583">
              <a:extLst>
                <a:ext uri="{FF2B5EF4-FFF2-40B4-BE49-F238E27FC236}">
                  <a16:creationId xmlns:a16="http://schemas.microsoft.com/office/drawing/2014/main" id="{00000000-0008-0000-0B00-0000C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95" name="Shape 3584">
                <a:extLst>
                  <a:ext uri="{FF2B5EF4-FFF2-40B4-BE49-F238E27FC236}">
                    <a16:creationId xmlns:a16="http://schemas.microsoft.com/office/drawing/2014/main" id="{00000000-0008-0000-0B00-0000C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96" name="Shape 3585">
                <a:extLst>
                  <a:ext uri="{FF2B5EF4-FFF2-40B4-BE49-F238E27FC236}">
                    <a16:creationId xmlns:a16="http://schemas.microsoft.com/office/drawing/2014/main" id="{00000000-0008-0000-0B00-0000C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97" name="Shape 3586">
                  <a:extLst>
                    <a:ext uri="{FF2B5EF4-FFF2-40B4-BE49-F238E27FC236}">
                      <a16:creationId xmlns:a16="http://schemas.microsoft.com/office/drawing/2014/main" id="{00000000-0008-0000-0B00-0000C9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98" name="Shape 3587">
                  <a:extLst>
                    <a:ext uri="{FF2B5EF4-FFF2-40B4-BE49-F238E27FC236}">
                      <a16:creationId xmlns:a16="http://schemas.microsoft.com/office/drawing/2014/main" id="{00000000-0008-0000-0B00-0000CA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9" name="Shape 3588">
                    <a:extLst>
                      <a:ext uri="{FF2B5EF4-FFF2-40B4-BE49-F238E27FC236}">
                        <a16:creationId xmlns:a16="http://schemas.microsoft.com/office/drawing/2014/main" id="{00000000-0008-0000-0B00-0000CB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0" name="Shape 3589">
                    <a:extLst>
                      <a:ext uri="{FF2B5EF4-FFF2-40B4-BE49-F238E27FC236}">
                        <a16:creationId xmlns:a16="http://schemas.microsoft.com/office/drawing/2014/main" id="{00000000-0008-0000-0B00-0000C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1" name="Shape 3590">
                    <a:extLst>
                      <a:ext uri="{FF2B5EF4-FFF2-40B4-BE49-F238E27FC236}">
                        <a16:creationId xmlns:a16="http://schemas.microsoft.com/office/drawing/2014/main" id="{00000000-0008-0000-0B00-0000C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2" name="Shape 3591">
                    <a:extLst>
                      <a:ext uri="{FF2B5EF4-FFF2-40B4-BE49-F238E27FC236}">
                        <a16:creationId xmlns:a16="http://schemas.microsoft.com/office/drawing/2014/main" id="{00000000-0008-0000-0B00-0000CE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3" name="Shape 3592">
                    <a:extLst>
                      <a:ext uri="{FF2B5EF4-FFF2-40B4-BE49-F238E27FC236}">
                        <a16:creationId xmlns:a16="http://schemas.microsoft.com/office/drawing/2014/main" id="{00000000-0008-0000-0B00-0000C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4" name="Shape 3593">
                    <a:extLst>
                      <a:ext uri="{FF2B5EF4-FFF2-40B4-BE49-F238E27FC236}">
                        <a16:creationId xmlns:a16="http://schemas.microsoft.com/office/drawing/2014/main" id="{00000000-0008-0000-0B00-0000D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5" name="Shape 3594">
                    <a:extLst>
                      <a:ext uri="{FF2B5EF4-FFF2-40B4-BE49-F238E27FC236}">
                        <a16:creationId xmlns:a16="http://schemas.microsoft.com/office/drawing/2014/main" id="{00000000-0008-0000-0B00-0000D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06" name="Shape 2">
          <a:extLst>
            <a:ext uri="{FF2B5EF4-FFF2-40B4-BE49-F238E27FC236}">
              <a16:creationId xmlns:a16="http://schemas.microsoft.com/office/drawing/2014/main" id="{00000000-0008-0000-0B00-0000D2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07" name="Shape 3595">
            <a:extLst>
              <a:ext uri="{FF2B5EF4-FFF2-40B4-BE49-F238E27FC236}">
                <a16:creationId xmlns:a16="http://schemas.microsoft.com/office/drawing/2014/main" id="{00000000-0008-0000-0B00-0000D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08" name="Shape 6">
              <a:extLst>
                <a:ext uri="{FF2B5EF4-FFF2-40B4-BE49-F238E27FC236}">
                  <a16:creationId xmlns:a16="http://schemas.microsoft.com/office/drawing/2014/main" id="{00000000-0008-0000-0B00-0000D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09" name="Shape 3596">
              <a:extLst>
                <a:ext uri="{FF2B5EF4-FFF2-40B4-BE49-F238E27FC236}">
                  <a16:creationId xmlns:a16="http://schemas.microsoft.com/office/drawing/2014/main" id="{00000000-0008-0000-0B00-0000D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10" name="Shape 3597">
                <a:extLst>
                  <a:ext uri="{FF2B5EF4-FFF2-40B4-BE49-F238E27FC236}">
                    <a16:creationId xmlns:a16="http://schemas.microsoft.com/office/drawing/2014/main" id="{00000000-0008-0000-0B00-0000D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1" name="Shape 3598">
                <a:extLst>
                  <a:ext uri="{FF2B5EF4-FFF2-40B4-BE49-F238E27FC236}">
                    <a16:creationId xmlns:a16="http://schemas.microsoft.com/office/drawing/2014/main" id="{00000000-0008-0000-0B00-0000D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12" name="Shape 3599">
                  <a:extLst>
                    <a:ext uri="{FF2B5EF4-FFF2-40B4-BE49-F238E27FC236}">
                      <a16:creationId xmlns:a16="http://schemas.microsoft.com/office/drawing/2014/main" id="{00000000-0008-0000-0B00-0000D8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13" name="Shape 3600">
                  <a:extLst>
                    <a:ext uri="{FF2B5EF4-FFF2-40B4-BE49-F238E27FC236}">
                      <a16:creationId xmlns:a16="http://schemas.microsoft.com/office/drawing/2014/main" id="{00000000-0008-0000-0B00-0000D9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14" name="Shape 3601">
                    <a:extLst>
                      <a:ext uri="{FF2B5EF4-FFF2-40B4-BE49-F238E27FC236}">
                        <a16:creationId xmlns:a16="http://schemas.microsoft.com/office/drawing/2014/main" id="{00000000-0008-0000-0B00-0000DA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15" name="Shape 3602">
                    <a:extLst>
                      <a:ext uri="{FF2B5EF4-FFF2-40B4-BE49-F238E27FC236}">
                        <a16:creationId xmlns:a16="http://schemas.microsoft.com/office/drawing/2014/main" id="{00000000-0008-0000-0B00-0000D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6" name="Shape 3603">
                    <a:extLst>
                      <a:ext uri="{FF2B5EF4-FFF2-40B4-BE49-F238E27FC236}">
                        <a16:creationId xmlns:a16="http://schemas.microsoft.com/office/drawing/2014/main" id="{00000000-0008-0000-0B00-0000D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7" name="Shape 3604">
                    <a:extLst>
                      <a:ext uri="{FF2B5EF4-FFF2-40B4-BE49-F238E27FC236}">
                        <a16:creationId xmlns:a16="http://schemas.microsoft.com/office/drawing/2014/main" id="{00000000-0008-0000-0B00-0000DD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8" name="Shape 3605">
                    <a:extLst>
                      <a:ext uri="{FF2B5EF4-FFF2-40B4-BE49-F238E27FC236}">
                        <a16:creationId xmlns:a16="http://schemas.microsoft.com/office/drawing/2014/main" id="{00000000-0008-0000-0B00-0000D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9" name="Shape 3606">
                    <a:extLst>
                      <a:ext uri="{FF2B5EF4-FFF2-40B4-BE49-F238E27FC236}">
                        <a16:creationId xmlns:a16="http://schemas.microsoft.com/office/drawing/2014/main" id="{00000000-0008-0000-0B00-0000D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0" name="Shape 3607">
                    <a:extLst>
                      <a:ext uri="{FF2B5EF4-FFF2-40B4-BE49-F238E27FC236}">
                        <a16:creationId xmlns:a16="http://schemas.microsoft.com/office/drawing/2014/main" id="{00000000-0008-0000-0B00-0000E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21" name="Shape 2">
          <a:extLst>
            <a:ext uri="{FF2B5EF4-FFF2-40B4-BE49-F238E27FC236}">
              <a16:creationId xmlns:a16="http://schemas.microsoft.com/office/drawing/2014/main" id="{00000000-0008-0000-0B00-0000E1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22" name="Shape 3608">
            <a:extLst>
              <a:ext uri="{FF2B5EF4-FFF2-40B4-BE49-F238E27FC236}">
                <a16:creationId xmlns:a16="http://schemas.microsoft.com/office/drawing/2014/main" id="{00000000-0008-0000-0B00-0000E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3" name="Shape 6">
              <a:extLst>
                <a:ext uri="{FF2B5EF4-FFF2-40B4-BE49-F238E27FC236}">
                  <a16:creationId xmlns:a16="http://schemas.microsoft.com/office/drawing/2014/main" id="{00000000-0008-0000-0B00-0000E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4" name="Shape 3609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25" name="Shape 3610">
                <a:extLst>
                  <a:ext uri="{FF2B5EF4-FFF2-40B4-BE49-F238E27FC236}">
                    <a16:creationId xmlns:a16="http://schemas.microsoft.com/office/drawing/2014/main" id="{00000000-0008-0000-0B00-0000E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6" name="Shape 3611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27" name="Shape 3612">
                  <a:extLst>
                    <a:ext uri="{FF2B5EF4-FFF2-40B4-BE49-F238E27FC236}">
                      <a16:creationId xmlns:a16="http://schemas.microsoft.com/office/drawing/2014/main" id="{00000000-0008-0000-0B00-0000E7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28" name="Shape 3613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29" name="Shape 3614">
                    <a:extLst>
                      <a:ext uri="{FF2B5EF4-FFF2-40B4-BE49-F238E27FC236}">
                        <a16:creationId xmlns:a16="http://schemas.microsoft.com/office/drawing/2014/main" id="{00000000-0008-0000-0B00-0000E9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30" name="Shape 3615">
                    <a:extLst>
                      <a:ext uri="{FF2B5EF4-FFF2-40B4-BE49-F238E27FC236}">
                        <a16:creationId xmlns:a16="http://schemas.microsoft.com/office/drawing/2014/main" id="{00000000-0008-0000-0B00-0000E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1" name="Shape 3616">
                    <a:extLst>
                      <a:ext uri="{FF2B5EF4-FFF2-40B4-BE49-F238E27FC236}">
                        <a16:creationId xmlns:a16="http://schemas.microsoft.com/office/drawing/2014/main" id="{00000000-0008-0000-0B00-0000E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2" name="Shape 3617">
                    <a:extLst>
                      <a:ext uri="{FF2B5EF4-FFF2-40B4-BE49-F238E27FC236}">
                        <a16:creationId xmlns:a16="http://schemas.microsoft.com/office/drawing/2014/main" id="{00000000-0008-0000-0B00-0000EC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3" name="Shape 3618">
                    <a:extLst>
                      <a:ext uri="{FF2B5EF4-FFF2-40B4-BE49-F238E27FC236}">
                        <a16:creationId xmlns:a16="http://schemas.microsoft.com/office/drawing/2014/main" id="{00000000-0008-0000-0B00-0000E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4" name="Shape 3619">
                    <a:extLst>
                      <a:ext uri="{FF2B5EF4-FFF2-40B4-BE49-F238E27FC236}">
                        <a16:creationId xmlns:a16="http://schemas.microsoft.com/office/drawing/2014/main" id="{00000000-0008-0000-0B00-0000E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5" name="Shape 3620">
                    <a:extLst>
                      <a:ext uri="{FF2B5EF4-FFF2-40B4-BE49-F238E27FC236}">
                        <a16:creationId xmlns:a16="http://schemas.microsoft.com/office/drawing/2014/main" id="{00000000-0008-0000-0B00-0000E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36" name="Shape 2">
          <a:extLst>
            <a:ext uri="{FF2B5EF4-FFF2-40B4-BE49-F238E27FC236}">
              <a16:creationId xmlns:a16="http://schemas.microsoft.com/office/drawing/2014/main" id="{00000000-0008-0000-0B00-0000F0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37" name="Shape 3621">
            <a:extLst>
              <a:ext uri="{FF2B5EF4-FFF2-40B4-BE49-F238E27FC236}">
                <a16:creationId xmlns:a16="http://schemas.microsoft.com/office/drawing/2014/main" id="{00000000-0008-0000-0B00-0000F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8" name="Shape 6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9" name="Shape 3622">
              <a:extLst>
                <a:ext uri="{FF2B5EF4-FFF2-40B4-BE49-F238E27FC236}">
                  <a16:creationId xmlns:a16="http://schemas.microsoft.com/office/drawing/2014/main" id="{00000000-0008-0000-0B00-0000F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40" name="Shape 3623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1" name="Shape 3624">
                <a:extLst>
                  <a:ext uri="{FF2B5EF4-FFF2-40B4-BE49-F238E27FC236}">
                    <a16:creationId xmlns:a16="http://schemas.microsoft.com/office/drawing/2014/main" id="{00000000-0008-0000-0B00-0000F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42" name="Shape 3625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43" name="Shape 3626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44" name="Shape 3627">
                    <a:extLst>
                      <a:ext uri="{FF2B5EF4-FFF2-40B4-BE49-F238E27FC236}">
                        <a16:creationId xmlns:a16="http://schemas.microsoft.com/office/drawing/2014/main" id="{00000000-0008-0000-0B00-0000F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45" name="Shape 3628">
                    <a:extLst>
                      <a:ext uri="{FF2B5EF4-FFF2-40B4-BE49-F238E27FC236}">
                        <a16:creationId xmlns:a16="http://schemas.microsoft.com/office/drawing/2014/main" id="{00000000-0008-0000-0B00-0000F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6" name="Shape 3629">
                    <a:extLst>
                      <a:ext uri="{FF2B5EF4-FFF2-40B4-BE49-F238E27FC236}">
                        <a16:creationId xmlns:a16="http://schemas.microsoft.com/office/drawing/2014/main" id="{00000000-0008-0000-0B00-0000F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7" name="Shape 3630">
                    <a:extLst>
                      <a:ext uri="{FF2B5EF4-FFF2-40B4-BE49-F238E27FC236}">
                        <a16:creationId xmlns:a16="http://schemas.microsoft.com/office/drawing/2014/main" id="{00000000-0008-0000-0B00-0000FB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8" name="Shape 3631">
                    <a:extLst>
                      <a:ext uri="{FF2B5EF4-FFF2-40B4-BE49-F238E27FC236}">
                        <a16:creationId xmlns:a16="http://schemas.microsoft.com/office/drawing/2014/main" id="{00000000-0008-0000-0B00-0000F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9" name="Shape 3632">
                    <a:extLst>
                      <a:ext uri="{FF2B5EF4-FFF2-40B4-BE49-F238E27FC236}">
                        <a16:creationId xmlns:a16="http://schemas.microsoft.com/office/drawing/2014/main" id="{00000000-0008-0000-0B00-0000F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0" name="Shape 3633">
                    <a:extLst>
                      <a:ext uri="{FF2B5EF4-FFF2-40B4-BE49-F238E27FC236}">
                        <a16:creationId xmlns:a16="http://schemas.microsoft.com/office/drawing/2014/main" id="{00000000-0008-0000-0B00-0000F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51" name="Shape 2">
          <a:extLst>
            <a:ext uri="{FF2B5EF4-FFF2-40B4-BE49-F238E27FC236}">
              <a16:creationId xmlns:a16="http://schemas.microsoft.com/office/drawing/2014/main" id="{00000000-0008-0000-0B00-0000FF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52" name="Shape 3634">
            <a:extLst>
              <a:ext uri="{FF2B5EF4-FFF2-40B4-BE49-F238E27FC236}">
                <a16:creationId xmlns:a16="http://schemas.microsoft.com/office/drawing/2014/main" id="{00000000-0008-0000-0B00-00000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3" name="Shape 6">
              <a:extLst>
                <a:ext uri="{FF2B5EF4-FFF2-40B4-BE49-F238E27FC236}">
                  <a16:creationId xmlns:a16="http://schemas.microsoft.com/office/drawing/2014/main" id="{00000000-0008-0000-0B00-00000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4" name="Shape 3635">
              <a:extLst>
                <a:ext uri="{FF2B5EF4-FFF2-40B4-BE49-F238E27FC236}">
                  <a16:creationId xmlns:a16="http://schemas.microsoft.com/office/drawing/2014/main" id="{00000000-0008-0000-0B00-00000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55" name="Shape 3636">
                <a:extLst>
                  <a:ext uri="{FF2B5EF4-FFF2-40B4-BE49-F238E27FC236}">
                    <a16:creationId xmlns:a16="http://schemas.microsoft.com/office/drawing/2014/main" id="{00000000-0008-0000-0B00-00000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6" name="Shape 3637">
                <a:extLst>
                  <a:ext uri="{FF2B5EF4-FFF2-40B4-BE49-F238E27FC236}">
                    <a16:creationId xmlns:a16="http://schemas.microsoft.com/office/drawing/2014/main" id="{00000000-0008-0000-0B00-00000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57" name="Shape 3638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58" name="Shape 3639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59" name="Shape 3640">
                    <a:extLst>
                      <a:ext uri="{FF2B5EF4-FFF2-40B4-BE49-F238E27FC236}">
                        <a16:creationId xmlns:a16="http://schemas.microsoft.com/office/drawing/2014/main" id="{00000000-0008-0000-0B00-000007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60" name="Shape 3641">
                    <a:extLst>
                      <a:ext uri="{FF2B5EF4-FFF2-40B4-BE49-F238E27FC236}">
                        <a16:creationId xmlns:a16="http://schemas.microsoft.com/office/drawing/2014/main" id="{00000000-0008-0000-0B00-00000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1" name="Shape 3642">
                    <a:extLst>
                      <a:ext uri="{FF2B5EF4-FFF2-40B4-BE49-F238E27FC236}">
                        <a16:creationId xmlns:a16="http://schemas.microsoft.com/office/drawing/2014/main" id="{00000000-0008-0000-0B00-00000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2" name="Shape 3643">
                    <a:extLst>
                      <a:ext uri="{FF2B5EF4-FFF2-40B4-BE49-F238E27FC236}">
                        <a16:creationId xmlns:a16="http://schemas.microsoft.com/office/drawing/2014/main" id="{00000000-0008-0000-0B00-00000A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3" name="Shape 3644">
                    <a:extLst>
                      <a:ext uri="{FF2B5EF4-FFF2-40B4-BE49-F238E27FC236}">
                        <a16:creationId xmlns:a16="http://schemas.microsoft.com/office/drawing/2014/main" id="{00000000-0008-0000-0B00-00000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4" name="Shape 3645">
                    <a:extLst>
                      <a:ext uri="{FF2B5EF4-FFF2-40B4-BE49-F238E27FC236}">
                        <a16:creationId xmlns:a16="http://schemas.microsoft.com/office/drawing/2014/main" id="{00000000-0008-0000-0B00-00000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5" name="Shape 3646">
                    <a:extLst>
                      <a:ext uri="{FF2B5EF4-FFF2-40B4-BE49-F238E27FC236}">
                        <a16:creationId xmlns:a16="http://schemas.microsoft.com/office/drawing/2014/main" id="{00000000-0008-0000-0B00-00000D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66" name="Shape 2">
          <a:extLst>
            <a:ext uri="{FF2B5EF4-FFF2-40B4-BE49-F238E27FC236}">
              <a16:creationId xmlns:a16="http://schemas.microsoft.com/office/drawing/2014/main" id="{00000000-0008-0000-0B00-00000E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67" name="Shape 3647">
            <a:extLst>
              <a:ext uri="{FF2B5EF4-FFF2-40B4-BE49-F238E27FC236}">
                <a16:creationId xmlns:a16="http://schemas.microsoft.com/office/drawing/2014/main" id="{00000000-0008-0000-0B00-00000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8" name="Shape 6">
              <a:extLst>
                <a:ext uri="{FF2B5EF4-FFF2-40B4-BE49-F238E27FC236}">
                  <a16:creationId xmlns:a16="http://schemas.microsoft.com/office/drawing/2014/main" id="{00000000-0008-0000-0B00-00001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9" name="Shape 3648">
              <a:extLst>
                <a:ext uri="{FF2B5EF4-FFF2-40B4-BE49-F238E27FC236}">
                  <a16:creationId xmlns:a16="http://schemas.microsoft.com/office/drawing/2014/main" id="{00000000-0008-0000-0B00-00001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70" name="Shape 3649">
                <a:extLst>
                  <a:ext uri="{FF2B5EF4-FFF2-40B4-BE49-F238E27FC236}">
                    <a16:creationId xmlns:a16="http://schemas.microsoft.com/office/drawing/2014/main" id="{00000000-0008-0000-0B00-00001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1" name="Shape 3650">
                <a:extLst>
                  <a:ext uri="{FF2B5EF4-FFF2-40B4-BE49-F238E27FC236}">
                    <a16:creationId xmlns:a16="http://schemas.microsoft.com/office/drawing/2014/main" id="{00000000-0008-0000-0B00-00001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72" name="Shape 3651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73" name="Shape 3652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74" name="Shape 3653">
                    <a:extLst>
                      <a:ext uri="{FF2B5EF4-FFF2-40B4-BE49-F238E27FC236}">
                        <a16:creationId xmlns:a16="http://schemas.microsoft.com/office/drawing/2014/main" id="{00000000-0008-0000-0B00-000016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75" name="Shape 3654">
                    <a:extLst>
                      <a:ext uri="{FF2B5EF4-FFF2-40B4-BE49-F238E27FC236}">
                        <a16:creationId xmlns:a16="http://schemas.microsoft.com/office/drawing/2014/main" id="{00000000-0008-0000-0B00-00001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6" name="Shape 3655">
                    <a:extLst>
                      <a:ext uri="{FF2B5EF4-FFF2-40B4-BE49-F238E27FC236}">
                        <a16:creationId xmlns:a16="http://schemas.microsoft.com/office/drawing/2014/main" id="{00000000-0008-0000-0B00-00001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7" name="Shape 3656">
                    <a:extLst>
                      <a:ext uri="{FF2B5EF4-FFF2-40B4-BE49-F238E27FC236}">
                        <a16:creationId xmlns:a16="http://schemas.microsoft.com/office/drawing/2014/main" id="{00000000-0008-0000-0B00-000019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8" name="Shape 3657">
                    <a:extLst>
                      <a:ext uri="{FF2B5EF4-FFF2-40B4-BE49-F238E27FC236}">
                        <a16:creationId xmlns:a16="http://schemas.microsoft.com/office/drawing/2014/main" id="{00000000-0008-0000-0B00-00001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9" name="Shape 3658">
                    <a:extLst>
                      <a:ext uri="{FF2B5EF4-FFF2-40B4-BE49-F238E27FC236}">
                        <a16:creationId xmlns:a16="http://schemas.microsoft.com/office/drawing/2014/main" id="{00000000-0008-0000-0B00-00001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80" name="Shape 3659">
                    <a:extLst>
                      <a:ext uri="{FF2B5EF4-FFF2-40B4-BE49-F238E27FC236}">
                        <a16:creationId xmlns:a16="http://schemas.microsoft.com/office/drawing/2014/main" id="{00000000-0008-0000-0B00-00001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81" name="Shape 2">
          <a:extLst>
            <a:ext uri="{FF2B5EF4-FFF2-40B4-BE49-F238E27FC236}">
              <a16:creationId xmlns:a16="http://schemas.microsoft.com/office/drawing/2014/main" id="{00000000-0008-0000-0B00-00001D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82" name="Shape 3660">
            <a:extLst>
              <a:ext uri="{FF2B5EF4-FFF2-40B4-BE49-F238E27FC236}">
                <a16:creationId xmlns:a16="http://schemas.microsoft.com/office/drawing/2014/main" id="{00000000-0008-0000-0B00-00001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3" name="Shape 6">
              <a:extLst>
                <a:ext uri="{FF2B5EF4-FFF2-40B4-BE49-F238E27FC236}">
                  <a16:creationId xmlns:a16="http://schemas.microsoft.com/office/drawing/2014/main" id="{00000000-0008-0000-0B00-00001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4" name="Shape 3661">
              <a:extLst>
                <a:ext uri="{FF2B5EF4-FFF2-40B4-BE49-F238E27FC236}">
                  <a16:creationId xmlns:a16="http://schemas.microsoft.com/office/drawing/2014/main" id="{00000000-0008-0000-0B00-00002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85" name="Shape 3662">
                <a:extLst>
                  <a:ext uri="{FF2B5EF4-FFF2-40B4-BE49-F238E27FC236}">
                    <a16:creationId xmlns:a16="http://schemas.microsoft.com/office/drawing/2014/main" id="{00000000-0008-0000-0B00-00002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86" name="Shape 3663">
                <a:extLst>
                  <a:ext uri="{FF2B5EF4-FFF2-40B4-BE49-F238E27FC236}">
                    <a16:creationId xmlns:a16="http://schemas.microsoft.com/office/drawing/2014/main" id="{00000000-0008-0000-0B00-00002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87" name="Shape 3664">
                  <a:extLst>
                    <a:ext uri="{FF2B5EF4-FFF2-40B4-BE49-F238E27FC236}">
                      <a16:creationId xmlns:a16="http://schemas.microsoft.com/office/drawing/2014/main" id="{00000000-0008-0000-0B00-00002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88" name="Shape 3665">
                  <a:extLst>
                    <a:ext uri="{FF2B5EF4-FFF2-40B4-BE49-F238E27FC236}">
                      <a16:creationId xmlns:a16="http://schemas.microsoft.com/office/drawing/2014/main" id="{00000000-0008-0000-0B00-00002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89" name="Shape 3666">
                    <a:extLst>
                      <a:ext uri="{FF2B5EF4-FFF2-40B4-BE49-F238E27FC236}">
                        <a16:creationId xmlns:a16="http://schemas.microsoft.com/office/drawing/2014/main" id="{00000000-0008-0000-0B00-00002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90" name="Shape 3667">
                    <a:extLst>
                      <a:ext uri="{FF2B5EF4-FFF2-40B4-BE49-F238E27FC236}">
                        <a16:creationId xmlns:a16="http://schemas.microsoft.com/office/drawing/2014/main" id="{00000000-0008-0000-0B00-00002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1" name="Shape 3668">
                    <a:extLst>
                      <a:ext uri="{FF2B5EF4-FFF2-40B4-BE49-F238E27FC236}">
                        <a16:creationId xmlns:a16="http://schemas.microsoft.com/office/drawing/2014/main" id="{00000000-0008-0000-0B00-00002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2" name="Shape 3669">
                    <a:extLst>
                      <a:ext uri="{FF2B5EF4-FFF2-40B4-BE49-F238E27FC236}">
                        <a16:creationId xmlns:a16="http://schemas.microsoft.com/office/drawing/2014/main" id="{00000000-0008-0000-0B00-00002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3" name="Shape 3670">
                    <a:extLst>
                      <a:ext uri="{FF2B5EF4-FFF2-40B4-BE49-F238E27FC236}">
                        <a16:creationId xmlns:a16="http://schemas.microsoft.com/office/drawing/2014/main" id="{00000000-0008-0000-0B00-00002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4" name="Shape 3671">
                    <a:extLst>
                      <a:ext uri="{FF2B5EF4-FFF2-40B4-BE49-F238E27FC236}">
                        <a16:creationId xmlns:a16="http://schemas.microsoft.com/office/drawing/2014/main" id="{00000000-0008-0000-0B00-00002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5" name="Shape 3672">
                    <a:extLst>
                      <a:ext uri="{FF2B5EF4-FFF2-40B4-BE49-F238E27FC236}">
                        <a16:creationId xmlns:a16="http://schemas.microsoft.com/office/drawing/2014/main" id="{00000000-0008-0000-0B00-00002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96" name="Shape 2">
          <a:extLst>
            <a:ext uri="{FF2B5EF4-FFF2-40B4-BE49-F238E27FC236}">
              <a16:creationId xmlns:a16="http://schemas.microsoft.com/office/drawing/2014/main" id="{00000000-0008-0000-0B00-00002C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97" name="Shape 3673">
            <a:extLst>
              <a:ext uri="{FF2B5EF4-FFF2-40B4-BE49-F238E27FC236}">
                <a16:creationId xmlns:a16="http://schemas.microsoft.com/office/drawing/2014/main" id="{00000000-0008-0000-0B00-00002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98" name="Shape 6">
              <a:extLst>
                <a:ext uri="{FF2B5EF4-FFF2-40B4-BE49-F238E27FC236}">
                  <a16:creationId xmlns:a16="http://schemas.microsoft.com/office/drawing/2014/main" id="{00000000-0008-0000-0B00-00002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9" name="Shape 3674">
              <a:extLst>
                <a:ext uri="{FF2B5EF4-FFF2-40B4-BE49-F238E27FC236}">
                  <a16:creationId xmlns:a16="http://schemas.microsoft.com/office/drawing/2014/main" id="{00000000-0008-0000-0B00-00002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0" name="Shape 3675">
                <a:extLst>
                  <a:ext uri="{FF2B5EF4-FFF2-40B4-BE49-F238E27FC236}">
                    <a16:creationId xmlns:a16="http://schemas.microsoft.com/office/drawing/2014/main" id="{00000000-0008-0000-0B00-00003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1" name="Shape 3676">
                <a:extLst>
                  <a:ext uri="{FF2B5EF4-FFF2-40B4-BE49-F238E27FC236}">
                    <a16:creationId xmlns:a16="http://schemas.microsoft.com/office/drawing/2014/main" id="{00000000-0008-0000-0B00-00003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02" name="Shape 3677">
                  <a:extLst>
                    <a:ext uri="{FF2B5EF4-FFF2-40B4-BE49-F238E27FC236}">
                      <a16:creationId xmlns:a16="http://schemas.microsoft.com/office/drawing/2014/main" id="{00000000-0008-0000-0B00-00003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03" name="Shape 3678">
                  <a:extLst>
                    <a:ext uri="{FF2B5EF4-FFF2-40B4-BE49-F238E27FC236}">
                      <a16:creationId xmlns:a16="http://schemas.microsoft.com/office/drawing/2014/main" id="{00000000-0008-0000-0B00-00003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04" name="Shape 3679">
                    <a:extLst>
                      <a:ext uri="{FF2B5EF4-FFF2-40B4-BE49-F238E27FC236}">
                        <a16:creationId xmlns:a16="http://schemas.microsoft.com/office/drawing/2014/main" id="{00000000-0008-0000-0B00-00003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05" name="Shape 3680">
                    <a:extLst>
                      <a:ext uri="{FF2B5EF4-FFF2-40B4-BE49-F238E27FC236}">
                        <a16:creationId xmlns:a16="http://schemas.microsoft.com/office/drawing/2014/main" id="{00000000-0008-0000-0B00-00003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6" name="Shape 3681">
                    <a:extLst>
                      <a:ext uri="{FF2B5EF4-FFF2-40B4-BE49-F238E27FC236}">
                        <a16:creationId xmlns:a16="http://schemas.microsoft.com/office/drawing/2014/main" id="{00000000-0008-0000-0B00-00003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7" name="Shape 3682">
                    <a:extLst>
                      <a:ext uri="{FF2B5EF4-FFF2-40B4-BE49-F238E27FC236}">
                        <a16:creationId xmlns:a16="http://schemas.microsoft.com/office/drawing/2014/main" id="{00000000-0008-0000-0B00-000037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8" name="Shape 3683">
                    <a:extLst>
                      <a:ext uri="{FF2B5EF4-FFF2-40B4-BE49-F238E27FC236}">
                        <a16:creationId xmlns:a16="http://schemas.microsoft.com/office/drawing/2014/main" id="{00000000-0008-0000-0B00-00003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9" name="Shape 3684">
                    <a:extLst>
                      <a:ext uri="{FF2B5EF4-FFF2-40B4-BE49-F238E27FC236}">
                        <a16:creationId xmlns:a16="http://schemas.microsoft.com/office/drawing/2014/main" id="{00000000-0008-0000-0B00-00003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10" name="Shape 3685">
                    <a:extLst>
                      <a:ext uri="{FF2B5EF4-FFF2-40B4-BE49-F238E27FC236}">
                        <a16:creationId xmlns:a16="http://schemas.microsoft.com/office/drawing/2014/main" id="{00000000-0008-0000-0B00-00003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11" name="Shape 2">
          <a:extLst>
            <a:ext uri="{FF2B5EF4-FFF2-40B4-BE49-F238E27FC236}">
              <a16:creationId xmlns:a16="http://schemas.microsoft.com/office/drawing/2014/main" id="{00000000-0008-0000-0B00-00003B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12" name="Shape 3686">
            <a:extLst>
              <a:ext uri="{FF2B5EF4-FFF2-40B4-BE49-F238E27FC236}">
                <a16:creationId xmlns:a16="http://schemas.microsoft.com/office/drawing/2014/main" id="{00000000-0008-0000-0B00-00003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3" name="Shape 6">
              <a:extLst>
                <a:ext uri="{FF2B5EF4-FFF2-40B4-BE49-F238E27FC236}">
                  <a16:creationId xmlns:a16="http://schemas.microsoft.com/office/drawing/2014/main" id="{00000000-0008-0000-0B00-00003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4" name="Shape 3687">
              <a:extLst>
                <a:ext uri="{FF2B5EF4-FFF2-40B4-BE49-F238E27FC236}">
                  <a16:creationId xmlns:a16="http://schemas.microsoft.com/office/drawing/2014/main" id="{00000000-0008-0000-0B00-00003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15" name="Shape 3688">
                <a:extLst>
                  <a:ext uri="{FF2B5EF4-FFF2-40B4-BE49-F238E27FC236}">
                    <a16:creationId xmlns:a16="http://schemas.microsoft.com/office/drawing/2014/main" id="{00000000-0008-0000-0B00-00003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6" name="Shape 3689">
                <a:extLst>
                  <a:ext uri="{FF2B5EF4-FFF2-40B4-BE49-F238E27FC236}">
                    <a16:creationId xmlns:a16="http://schemas.microsoft.com/office/drawing/2014/main" id="{00000000-0008-0000-0B00-00004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17" name="Shape 3690">
                  <a:extLst>
                    <a:ext uri="{FF2B5EF4-FFF2-40B4-BE49-F238E27FC236}">
                      <a16:creationId xmlns:a16="http://schemas.microsoft.com/office/drawing/2014/main" id="{00000000-0008-0000-0B00-00004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18" name="Shape 3691">
                  <a:extLst>
                    <a:ext uri="{FF2B5EF4-FFF2-40B4-BE49-F238E27FC236}">
                      <a16:creationId xmlns:a16="http://schemas.microsoft.com/office/drawing/2014/main" id="{00000000-0008-0000-0B00-00004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19" name="Shape 3692">
                    <a:extLst>
                      <a:ext uri="{FF2B5EF4-FFF2-40B4-BE49-F238E27FC236}">
                        <a16:creationId xmlns:a16="http://schemas.microsoft.com/office/drawing/2014/main" id="{00000000-0008-0000-0B00-00004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20" name="Shape 3693">
                    <a:extLst>
                      <a:ext uri="{FF2B5EF4-FFF2-40B4-BE49-F238E27FC236}">
                        <a16:creationId xmlns:a16="http://schemas.microsoft.com/office/drawing/2014/main" id="{00000000-0008-0000-0B00-00004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1" name="Shape 3694">
                    <a:extLst>
                      <a:ext uri="{FF2B5EF4-FFF2-40B4-BE49-F238E27FC236}">
                        <a16:creationId xmlns:a16="http://schemas.microsoft.com/office/drawing/2014/main" id="{00000000-0008-0000-0B00-00004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2" name="Shape 3695">
                    <a:extLst>
                      <a:ext uri="{FF2B5EF4-FFF2-40B4-BE49-F238E27FC236}">
                        <a16:creationId xmlns:a16="http://schemas.microsoft.com/office/drawing/2014/main" id="{00000000-0008-0000-0B00-000046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3" name="Shape 3696">
                    <a:extLst>
                      <a:ext uri="{FF2B5EF4-FFF2-40B4-BE49-F238E27FC236}">
                        <a16:creationId xmlns:a16="http://schemas.microsoft.com/office/drawing/2014/main" id="{00000000-0008-0000-0B00-00004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4" name="Shape 3697">
                    <a:extLst>
                      <a:ext uri="{FF2B5EF4-FFF2-40B4-BE49-F238E27FC236}">
                        <a16:creationId xmlns:a16="http://schemas.microsoft.com/office/drawing/2014/main" id="{00000000-0008-0000-0B00-00004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5" name="Shape 3698">
                    <a:extLst>
                      <a:ext uri="{FF2B5EF4-FFF2-40B4-BE49-F238E27FC236}">
                        <a16:creationId xmlns:a16="http://schemas.microsoft.com/office/drawing/2014/main" id="{00000000-0008-0000-0B00-00004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27" name="Shape 3699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700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30" name="Shape 3701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702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32" name="Shape 3703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3" name="Shape 3704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34" name="Shape 3705">
                    <a:extLst>
                      <a:ext uri="{FF2B5EF4-FFF2-40B4-BE49-F238E27FC236}">
                        <a16:creationId xmlns:a16="http://schemas.microsoft.com/office/drawing/2014/main" id="{00000000-0008-0000-0B00-00005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35" name="Shape 3706">
                    <a:extLst>
                      <a:ext uri="{FF2B5EF4-FFF2-40B4-BE49-F238E27FC236}">
                        <a16:creationId xmlns:a16="http://schemas.microsoft.com/office/drawing/2014/main" id="{00000000-0008-0000-0B00-00005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6" name="Shape 3707">
                    <a:extLst>
                      <a:ext uri="{FF2B5EF4-FFF2-40B4-BE49-F238E27FC236}">
                        <a16:creationId xmlns:a16="http://schemas.microsoft.com/office/drawing/2014/main" id="{00000000-0008-0000-0B00-00005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7" name="Shape 3708">
                    <a:extLst>
                      <a:ext uri="{FF2B5EF4-FFF2-40B4-BE49-F238E27FC236}">
                        <a16:creationId xmlns:a16="http://schemas.microsoft.com/office/drawing/2014/main" id="{00000000-0008-0000-0B00-000055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8" name="Shape 3709">
                    <a:extLst>
                      <a:ext uri="{FF2B5EF4-FFF2-40B4-BE49-F238E27FC236}">
                        <a16:creationId xmlns:a16="http://schemas.microsoft.com/office/drawing/2014/main" id="{00000000-0008-0000-0B00-00005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9" name="Shape 3710">
                    <a:extLst>
                      <a:ext uri="{FF2B5EF4-FFF2-40B4-BE49-F238E27FC236}">
                        <a16:creationId xmlns:a16="http://schemas.microsoft.com/office/drawing/2014/main" id="{00000000-0008-0000-0B00-00005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40" name="Shape 3711">
                    <a:extLst>
                      <a:ext uri="{FF2B5EF4-FFF2-40B4-BE49-F238E27FC236}">
                        <a16:creationId xmlns:a16="http://schemas.microsoft.com/office/drawing/2014/main" id="{00000000-0008-0000-0B00-00005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41" name="Shape 2">
          <a:extLst>
            <a:ext uri="{FF2B5EF4-FFF2-40B4-BE49-F238E27FC236}">
              <a16:creationId xmlns:a16="http://schemas.microsoft.com/office/drawing/2014/main" id="{00000000-0008-0000-0B00-000059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42" name="Shape 3712">
            <a:extLst>
              <a:ext uri="{FF2B5EF4-FFF2-40B4-BE49-F238E27FC236}">
                <a16:creationId xmlns:a16="http://schemas.microsoft.com/office/drawing/2014/main" id="{00000000-0008-0000-0B00-00005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3" name="Shape 6">
              <a:extLst>
                <a:ext uri="{FF2B5EF4-FFF2-40B4-BE49-F238E27FC236}">
                  <a16:creationId xmlns:a16="http://schemas.microsoft.com/office/drawing/2014/main" id="{00000000-0008-0000-0B00-00005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4" name="Shape 3713">
              <a:extLst>
                <a:ext uri="{FF2B5EF4-FFF2-40B4-BE49-F238E27FC236}">
                  <a16:creationId xmlns:a16="http://schemas.microsoft.com/office/drawing/2014/main" id="{00000000-0008-0000-0B00-00005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45" name="Shape 3714">
                <a:extLst>
                  <a:ext uri="{FF2B5EF4-FFF2-40B4-BE49-F238E27FC236}">
                    <a16:creationId xmlns:a16="http://schemas.microsoft.com/office/drawing/2014/main" id="{00000000-0008-0000-0B00-00005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6" name="Shape 3715">
                <a:extLst>
                  <a:ext uri="{FF2B5EF4-FFF2-40B4-BE49-F238E27FC236}">
                    <a16:creationId xmlns:a16="http://schemas.microsoft.com/office/drawing/2014/main" id="{00000000-0008-0000-0B00-00005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47" name="Shape 3716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48" name="Shape 3717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9" name="Shape 3718">
                    <a:extLst>
                      <a:ext uri="{FF2B5EF4-FFF2-40B4-BE49-F238E27FC236}">
                        <a16:creationId xmlns:a16="http://schemas.microsoft.com/office/drawing/2014/main" id="{00000000-0008-0000-0B00-00006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0" name="Shape 3719">
                    <a:extLst>
                      <a:ext uri="{FF2B5EF4-FFF2-40B4-BE49-F238E27FC236}">
                        <a16:creationId xmlns:a16="http://schemas.microsoft.com/office/drawing/2014/main" id="{00000000-0008-0000-0B00-00006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1" name="Shape 3720">
                    <a:extLst>
                      <a:ext uri="{FF2B5EF4-FFF2-40B4-BE49-F238E27FC236}">
                        <a16:creationId xmlns:a16="http://schemas.microsoft.com/office/drawing/2014/main" id="{00000000-0008-0000-0B00-00006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2" name="Shape 3721">
                    <a:extLst>
                      <a:ext uri="{FF2B5EF4-FFF2-40B4-BE49-F238E27FC236}">
                        <a16:creationId xmlns:a16="http://schemas.microsoft.com/office/drawing/2014/main" id="{00000000-0008-0000-0B00-00006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3" name="Shape 3722">
                    <a:extLst>
                      <a:ext uri="{FF2B5EF4-FFF2-40B4-BE49-F238E27FC236}">
                        <a16:creationId xmlns:a16="http://schemas.microsoft.com/office/drawing/2014/main" id="{00000000-0008-0000-0B00-00006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4" name="Shape 3723">
                    <a:extLst>
                      <a:ext uri="{FF2B5EF4-FFF2-40B4-BE49-F238E27FC236}">
                        <a16:creationId xmlns:a16="http://schemas.microsoft.com/office/drawing/2014/main" id="{00000000-0008-0000-0B00-00006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5" name="Shape 3724">
                    <a:extLst>
                      <a:ext uri="{FF2B5EF4-FFF2-40B4-BE49-F238E27FC236}">
                        <a16:creationId xmlns:a16="http://schemas.microsoft.com/office/drawing/2014/main" id="{00000000-0008-0000-0B00-00006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19050</xdr:rowOff>
    </xdr:from>
    <xdr:ext cx="447675" cy="361950"/>
    <xdr:sp macro="" textlink="">
      <xdr:nvSpPr>
        <xdr:cNvPr id="4456" name="Shape 2366">
          <a:extLst>
            <a:ext uri="{FF2B5EF4-FFF2-40B4-BE49-F238E27FC236}">
              <a16:creationId xmlns:a16="http://schemas.microsoft.com/office/drawing/2014/main" id="{00000000-0008-0000-0B00-00006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19050</xdr:rowOff>
    </xdr:from>
    <xdr:ext cx="447675" cy="361950"/>
    <xdr:sp macro="" textlink="">
      <xdr:nvSpPr>
        <xdr:cNvPr id="4457" name="Shape 2366">
          <a:extLst>
            <a:ext uri="{FF2B5EF4-FFF2-40B4-BE49-F238E27FC236}">
              <a16:creationId xmlns:a16="http://schemas.microsoft.com/office/drawing/2014/main" id="{00000000-0008-0000-0B00-00006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19050</xdr:rowOff>
    </xdr:from>
    <xdr:ext cx="447675" cy="361950"/>
    <xdr:sp macro="" textlink="">
      <xdr:nvSpPr>
        <xdr:cNvPr id="4458" name="Shape 2365">
          <a:extLst>
            <a:ext uri="{FF2B5EF4-FFF2-40B4-BE49-F238E27FC236}">
              <a16:creationId xmlns:a16="http://schemas.microsoft.com/office/drawing/2014/main" id="{00000000-0008-0000-0B00-00006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19050</xdr:rowOff>
    </xdr:from>
    <xdr:ext cx="447675" cy="361950"/>
    <xdr:sp macro="" textlink="">
      <xdr:nvSpPr>
        <xdr:cNvPr id="4459" name="Shape 2365">
          <a:extLst>
            <a:ext uri="{FF2B5EF4-FFF2-40B4-BE49-F238E27FC236}">
              <a16:creationId xmlns:a16="http://schemas.microsoft.com/office/drawing/2014/main" id="{00000000-0008-0000-0B00-00006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19050</xdr:rowOff>
    </xdr:from>
    <xdr:ext cx="447675" cy="361950"/>
    <xdr:sp macro="" textlink="">
      <xdr:nvSpPr>
        <xdr:cNvPr id="4460" name="Shape 2365">
          <a:extLst>
            <a:ext uri="{FF2B5EF4-FFF2-40B4-BE49-F238E27FC236}">
              <a16:creationId xmlns:a16="http://schemas.microsoft.com/office/drawing/2014/main" id="{00000000-0008-0000-0B00-00006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19050</xdr:rowOff>
    </xdr:from>
    <xdr:ext cx="447675" cy="361950"/>
    <xdr:sp macro="" textlink="">
      <xdr:nvSpPr>
        <xdr:cNvPr id="4461" name="Shape 2365">
          <a:extLst>
            <a:ext uri="{FF2B5EF4-FFF2-40B4-BE49-F238E27FC236}">
              <a16:creationId xmlns:a16="http://schemas.microsoft.com/office/drawing/2014/main" id="{00000000-0008-0000-0B00-00006D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19050</xdr:rowOff>
    </xdr:from>
    <xdr:ext cx="447675" cy="361950"/>
    <xdr:sp macro="" textlink="">
      <xdr:nvSpPr>
        <xdr:cNvPr id="4462" name="Shape 2365">
          <a:extLst>
            <a:ext uri="{FF2B5EF4-FFF2-40B4-BE49-F238E27FC236}">
              <a16:creationId xmlns:a16="http://schemas.microsoft.com/office/drawing/2014/main" id="{00000000-0008-0000-0B00-00006E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19050</xdr:rowOff>
    </xdr:from>
    <xdr:ext cx="447675" cy="361950"/>
    <xdr:sp macro="" textlink="">
      <xdr:nvSpPr>
        <xdr:cNvPr id="4463" name="Shape 2365">
          <a:extLst>
            <a:ext uri="{FF2B5EF4-FFF2-40B4-BE49-F238E27FC236}">
              <a16:creationId xmlns:a16="http://schemas.microsoft.com/office/drawing/2014/main" id="{00000000-0008-0000-0B00-00006F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19050</xdr:rowOff>
    </xdr:from>
    <xdr:ext cx="447675" cy="361950"/>
    <xdr:sp macro="" textlink="">
      <xdr:nvSpPr>
        <xdr:cNvPr id="4464" name="Shape 2365">
          <a:extLst>
            <a:ext uri="{FF2B5EF4-FFF2-40B4-BE49-F238E27FC236}">
              <a16:creationId xmlns:a16="http://schemas.microsoft.com/office/drawing/2014/main" id="{00000000-0008-0000-0B00-000070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19050</xdr:rowOff>
    </xdr:from>
    <xdr:ext cx="447675" cy="361950"/>
    <xdr:sp macro="" textlink="">
      <xdr:nvSpPr>
        <xdr:cNvPr id="4465" name="Shape 2365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19050</xdr:rowOff>
    </xdr:from>
    <xdr:ext cx="447675" cy="361950"/>
    <xdr:sp macro="" textlink="">
      <xdr:nvSpPr>
        <xdr:cNvPr id="4466" name="Shape 2366">
          <a:extLst>
            <a:ext uri="{FF2B5EF4-FFF2-40B4-BE49-F238E27FC236}">
              <a16:creationId xmlns:a16="http://schemas.microsoft.com/office/drawing/2014/main" id="{00000000-0008-0000-0B00-000072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19050</xdr:rowOff>
    </xdr:from>
    <xdr:ext cx="447675" cy="361950"/>
    <xdr:sp macro="" textlink="">
      <xdr:nvSpPr>
        <xdr:cNvPr id="4467" name="Shape 2705">
          <a:extLst>
            <a:ext uri="{FF2B5EF4-FFF2-40B4-BE49-F238E27FC236}">
              <a16:creationId xmlns:a16="http://schemas.microsoft.com/office/drawing/2014/main" id="{00000000-0008-0000-0B00-000073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19050</xdr:rowOff>
    </xdr:from>
    <xdr:ext cx="447675" cy="361950"/>
    <xdr:sp macro="" textlink="">
      <xdr:nvSpPr>
        <xdr:cNvPr id="4468" name="Shape 2365">
          <a:extLst>
            <a:ext uri="{FF2B5EF4-FFF2-40B4-BE49-F238E27FC236}">
              <a16:creationId xmlns:a16="http://schemas.microsoft.com/office/drawing/2014/main" id="{00000000-0008-0000-0B00-000074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19050</xdr:rowOff>
    </xdr:from>
    <xdr:ext cx="447675" cy="361950"/>
    <xdr:sp macro="" textlink="">
      <xdr:nvSpPr>
        <xdr:cNvPr id="4469" name="Shape 3725">
          <a:extLst>
            <a:ext uri="{FF2B5EF4-FFF2-40B4-BE49-F238E27FC236}">
              <a16:creationId xmlns:a16="http://schemas.microsoft.com/office/drawing/2014/main" id="{00000000-0008-0000-0B00-000075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19050</xdr:rowOff>
    </xdr:from>
    <xdr:ext cx="447675" cy="361950"/>
    <xdr:sp macro="" textlink="">
      <xdr:nvSpPr>
        <xdr:cNvPr id="4470" name="Shape 2365">
          <a:extLst>
            <a:ext uri="{FF2B5EF4-FFF2-40B4-BE49-F238E27FC236}">
              <a16:creationId xmlns:a16="http://schemas.microsoft.com/office/drawing/2014/main" id="{00000000-0008-0000-0B00-000076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19050</xdr:rowOff>
    </xdr:from>
    <xdr:ext cx="447675" cy="361950"/>
    <xdr:sp macro="" textlink="">
      <xdr:nvSpPr>
        <xdr:cNvPr id="4471" name="Shape 2365">
          <a:extLst>
            <a:ext uri="{FF2B5EF4-FFF2-40B4-BE49-F238E27FC236}">
              <a16:creationId xmlns:a16="http://schemas.microsoft.com/office/drawing/2014/main" id="{00000000-0008-0000-0B00-000077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19050</xdr:rowOff>
    </xdr:from>
    <xdr:ext cx="447675" cy="361950"/>
    <xdr:sp macro="" textlink="">
      <xdr:nvSpPr>
        <xdr:cNvPr id="4472" name="Shape 2365">
          <a:extLst>
            <a:ext uri="{FF2B5EF4-FFF2-40B4-BE49-F238E27FC236}">
              <a16:creationId xmlns:a16="http://schemas.microsoft.com/office/drawing/2014/main" id="{00000000-0008-0000-0B00-00007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19050</xdr:rowOff>
    </xdr:from>
    <xdr:ext cx="447675" cy="361950"/>
    <xdr:sp macro="" textlink="">
      <xdr:nvSpPr>
        <xdr:cNvPr id="4473" name="Shape 2365">
          <a:extLst>
            <a:ext uri="{FF2B5EF4-FFF2-40B4-BE49-F238E27FC236}">
              <a16:creationId xmlns:a16="http://schemas.microsoft.com/office/drawing/2014/main" id="{00000000-0008-0000-0B00-00007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19050</xdr:rowOff>
    </xdr:from>
    <xdr:ext cx="447675" cy="361950"/>
    <xdr:sp macro="" textlink="">
      <xdr:nvSpPr>
        <xdr:cNvPr id="4474" name="Shape 2365">
          <a:extLst>
            <a:ext uri="{FF2B5EF4-FFF2-40B4-BE49-F238E27FC236}">
              <a16:creationId xmlns:a16="http://schemas.microsoft.com/office/drawing/2014/main" id="{00000000-0008-0000-0B00-00007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19050</xdr:rowOff>
    </xdr:from>
    <xdr:ext cx="447675" cy="361950"/>
    <xdr:sp macro="" textlink="">
      <xdr:nvSpPr>
        <xdr:cNvPr id="4475" name="Shape 2365">
          <a:extLst>
            <a:ext uri="{FF2B5EF4-FFF2-40B4-BE49-F238E27FC236}">
              <a16:creationId xmlns:a16="http://schemas.microsoft.com/office/drawing/2014/main" id="{00000000-0008-0000-0B00-00007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19050</xdr:rowOff>
    </xdr:from>
    <xdr:ext cx="447675" cy="361950"/>
    <xdr:sp macro="" textlink="">
      <xdr:nvSpPr>
        <xdr:cNvPr id="4476" name="Shape 2024">
          <a:extLst>
            <a:ext uri="{FF2B5EF4-FFF2-40B4-BE49-F238E27FC236}">
              <a16:creationId xmlns:a16="http://schemas.microsoft.com/office/drawing/2014/main" id="{00000000-0008-0000-0B00-00007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77" name="Shape 2">
          <a:extLst>
            <a:ext uri="{FF2B5EF4-FFF2-40B4-BE49-F238E27FC236}">
              <a16:creationId xmlns:a16="http://schemas.microsoft.com/office/drawing/2014/main" id="{00000000-0008-0000-0B00-00007D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78" name="Shape 3726">
            <a:extLst>
              <a:ext uri="{FF2B5EF4-FFF2-40B4-BE49-F238E27FC236}">
                <a16:creationId xmlns:a16="http://schemas.microsoft.com/office/drawing/2014/main" id="{00000000-0008-0000-0B00-00007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79" name="Shape 6">
              <a:extLst>
                <a:ext uri="{FF2B5EF4-FFF2-40B4-BE49-F238E27FC236}">
                  <a16:creationId xmlns:a16="http://schemas.microsoft.com/office/drawing/2014/main" id="{00000000-0008-0000-0B00-00007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0" name="Shape 3727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81" name="Shape 3728">
                <a:extLst>
                  <a:ext uri="{FF2B5EF4-FFF2-40B4-BE49-F238E27FC236}">
                    <a16:creationId xmlns:a16="http://schemas.microsoft.com/office/drawing/2014/main" id="{00000000-0008-0000-0B00-00008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2" name="Shape 3729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83" name="Shape 3730">
                  <a:extLst>
                    <a:ext uri="{FF2B5EF4-FFF2-40B4-BE49-F238E27FC236}">
                      <a16:creationId xmlns:a16="http://schemas.microsoft.com/office/drawing/2014/main" id="{00000000-0008-0000-0B00-00008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84" name="Shape 3731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85" name="Shape 3732">
                    <a:extLst>
                      <a:ext uri="{FF2B5EF4-FFF2-40B4-BE49-F238E27FC236}">
                        <a16:creationId xmlns:a16="http://schemas.microsoft.com/office/drawing/2014/main" id="{00000000-0008-0000-0B00-00008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86" name="Shape 3733">
                    <a:extLst>
                      <a:ext uri="{FF2B5EF4-FFF2-40B4-BE49-F238E27FC236}">
                        <a16:creationId xmlns:a16="http://schemas.microsoft.com/office/drawing/2014/main" id="{00000000-0008-0000-0B00-00008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7" name="Shape 3734">
                    <a:extLst>
                      <a:ext uri="{FF2B5EF4-FFF2-40B4-BE49-F238E27FC236}">
                        <a16:creationId xmlns:a16="http://schemas.microsoft.com/office/drawing/2014/main" id="{00000000-0008-0000-0B00-00008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8" name="Shape 3735">
                    <a:extLst>
                      <a:ext uri="{FF2B5EF4-FFF2-40B4-BE49-F238E27FC236}">
                        <a16:creationId xmlns:a16="http://schemas.microsoft.com/office/drawing/2014/main" id="{00000000-0008-0000-0B00-00008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9" name="Shape 3736">
                    <a:extLst>
                      <a:ext uri="{FF2B5EF4-FFF2-40B4-BE49-F238E27FC236}">
                        <a16:creationId xmlns:a16="http://schemas.microsoft.com/office/drawing/2014/main" id="{00000000-0008-0000-0B00-00008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0" name="Shape 3737">
                    <a:extLst>
                      <a:ext uri="{FF2B5EF4-FFF2-40B4-BE49-F238E27FC236}">
                        <a16:creationId xmlns:a16="http://schemas.microsoft.com/office/drawing/2014/main" id="{00000000-0008-0000-0B00-00008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1" name="Shape 3738">
                    <a:extLst>
                      <a:ext uri="{FF2B5EF4-FFF2-40B4-BE49-F238E27FC236}">
                        <a16:creationId xmlns:a16="http://schemas.microsoft.com/office/drawing/2014/main" id="{00000000-0008-0000-0B00-00008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92" name="Shape 2">
          <a:extLst>
            <a:ext uri="{FF2B5EF4-FFF2-40B4-BE49-F238E27FC236}">
              <a16:creationId xmlns:a16="http://schemas.microsoft.com/office/drawing/2014/main" id="{00000000-0008-0000-0B00-00008C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93" name="Shape 3739">
            <a:extLst>
              <a:ext uri="{FF2B5EF4-FFF2-40B4-BE49-F238E27FC236}">
                <a16:creationId xmlns:a16="http://schemas.microsoft.com/office/drawing/2014/main" id="{00000000-0008-0000-0B00-00008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4" name="Shape 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5" name="Shape 3740">
              <a:extLst>
                <a:ext uri="{FF2B5EF4-FFF2-40B4-BE49-F238E27FC236}">
                  <a16:creationId xmlns:a16="http://schemas.microsoft.com/office/drawing/2014/main" id="{00000000-0008-0000-0B00-00008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96" name="Shape 3741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7" name="Shape 3742">
                <a:extLst>
                  <a:ext uri="{FF2B5EF4-FFF2-40B4-BE49-F238E27FC236}">
                    <a16:creationId xmlns:a16="http://schemas.microsoft.com/office/drawing/2014/main" id="{00000000-0008-0000-0B00-00009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98" name="Shape 3743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99" name="Shape 3744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00" name="Shape 3745">
                    <a:extLst>
                      <a:ext uri="{FF2B5EF4-FFF2-40B4-BE49-F238E27FC236}">
                        <a16:creationId xmlns:a16="http://schemas.microsoft.com/office/drawing/2014/main" id="{00000000-0008-0000-0B00-00009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01" name="Shape 3746">
                    <a:extLst>
                      <a:ext uri="{FF2B5EF4-FFF2-40B4-BE49-F238E27FC236}">
                        <a16:creationId xmlns:a16="http://schemas.microsoft.com/office/drawing/2014/main" id="{00000000-0008-0000-0B00-00009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2" name="Shape 3747">
                    <a:extLst>
                      <a:ext uri="{FF2B5EF4-FFF2-40B4-BE49-F238E27FC236}">
                        <a16:creationId xmlns:a16="http://schemas.microsoft.com/office/drawing/2014/main" id="{00000000-0008-0000-0B00-00009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3" name="Shape 3748">
                    <a:extLst>
                      <a:ext uri="{FF2B5EF4-FFF2-40B4-BE49-F238E27FC236}">
                        <a16:creationId xmlns:a16="http://schemas.microsoft.com/office/drawing/2014/main" id="{00000000-0008-0000-0B00-00009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4" name="Shape 3749">
                    <a:extLst>
                      <a:ext uri="{FF2B5EF4-FFF2-40B4-BE49-F238E27FC236}">
                        <a16:creationId xmlns:a16="http://schemas.microsoft.com/office/drawing/2014/main" id="{00000000-0008-0000-0B00-00009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5" name="Shape 3750">
                    <a:extLst>
                      <a:ext uri="{FF2B5EF4-FFF2-40B4-BE49-F238E27FC236}">
                        <a16:creationId xmlns:a16="http://schemas.microsoft.com/office/drawing/2014/main" id="{00000000-0008-0000-0B00-00009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6" name="Shape 3751">
                    <a:extLst>
                      <a:ext uri="{FF2B5EF4-FFF2-40B4-BE49-F238E27FC236}">
                        <a16:creationId xmlns:a16="http://schemas.microsoft.com/office/drawing/2014/main" id="{00000000-0008-0000-0B00-00009A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4507" name="Shape 2">
          <a:extLst>
            <a:ext uri="{FF2B5EF4-FFF2-40B4-BE49-F238E27FC236}">
              <a16:creationId xmlns:a16="http://schemas.microsoft.com/office/drawing/2014/main" id="{00000000-0008-0000-0B00-00009B11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4508" name="Shape 3752">
            <a:extLst>
              <a:ext uri="{FF2B5EF4-FFF2-40B4-BE49-F238E27FC236}">
                <a16:creationId xmlns:a16="http://schemas.microsoft.com/office/drawing/2014/main" id="{00000000-0008-0000-0B00-00009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9" name="Shape 6">
              <a:extLst>
                <a:ext uri="{FF2B5EF4-FFF2-40B4-BE49-F238E27FC236}">
                  <a16:creationId xmlns:a16="http://schemas.microsoft.com/office/drawing/2014/main" id="{00000000-0008-0000-0B00-00009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0" name="Shape 3753">
              <a:extLst>
                <a:ext uri="{FF2B5EF4-FFF2-40B4-BE49-F238E27FC236}">
                  <a16:creationId xmlns:a16="http://schemas.microsoft.com/office/drawing/2014/main" id="{00000000-0008-0000-0B00-00009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11" name="Shape 3754">
                <a:extLst>
                  <a:ext uri="{FF2B5EF4-FFF2-40B4-BE49-F238E27FC236}">
                    <a16:creationId xmlns:a16="http://schemas.microsoft.com/office/drawing/2014/main" id="{00000000-0008-0000-0B00-00009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12" name="Shape 3755">
                <a:extLst>
                  <a:ext uri="{FF2B5EF4-FFF2-40B4-BE49-F238E27FC236}">
                    <a16:creationId xmlns:a16="http://schemas.microsoft.com/office/drawing/2014/main" id="{00000000-0008-0000-0B00-0000A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13" name="Shape 3756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14" name="Shape 3757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15" name="Shape 3758">
                    <a:extLst>
                      <a:ext uri="{FF2B5EF4-FFF2-40B4-BE49-F238E27FC236}">
                        <a16:creationId xmlns:a16="http://schemas.microsoft.com/office/drawing/2014/main" id="{00000000-0008-0000-0B00-0000A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16" name="Shape 3759">
                    <a:extLst>
                      <a:ext uri="{FF2B5EF4-FFF2-40B4-BE49-F238E27FC236}">
                        <a16:creationId xmlns:a16="http://schemas.microsoft.com/office/drawing/2014/main" id="{00000000-0008-0000-0B00-0000A4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7" name="Shape 3760">
                    <a:extLst>
                      <a:ext uri="{FF2B5EF4-FFF2-40B4-BE49-F238E27FC236}">
                        <a16:creationId xmlns:a16="http://schemas.microsoft.com/office/drawing/2014/main" id="{00000000-0008-0000-0B00-0000A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8" name="Shape 3761">
                    <a:extLst>
                      <a:ext uri="{FF2B5EF4-FFF2-40B4-BE49-F238E27FC236}">
                        <a16:creationId xmlns:a16="http://schemas.microsoft.com/office/drawing/2014/main" id="{00000000-0008-0000-0B00-0000A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9" name="Shape 3762">
                    <a:extLst>
                      <a:ext uri="{FF2B5EF4-FFF2-40B4-BE49-F238E27FC236}">
                        <a16:creationId xmlns:a16="http://schemas.microsoft.com/office/drawing/2014/main" id="{00000000-0008-0000-0B00-0000A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0" name="Shape 3763">
                    <a:extLst>
                      <a:ext uri="{FF2B5EF4-FFF2-40B4-BE49-F238E27FC236}">
                        <a16:creationId xmlns:a16="http://schemas.microsoft.com/office/drawing/2014/main" id="{00000000-0008-0000-0B00-0000A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1" name="Shape 3764">
                    <a:extLst>
                      <a:ext uri="{FF2B5EF4-FFF2-40B4-BE49-F238E27FC236}">
                        <a16:creationId xmlns:a16="http://schemas.microsoft.com/office/drawing/2014/main" id="{00000000-0008-0000-0B00-0000A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4522" name="Shape 2">
          <a:extLst>
            <a:ext uri="{FF2B5EF4-FFF2-40B4-BE49-F238E27FC236}">
              <a16:creationId xmlns:a16="http://schemas.microsoft.com/office/drawing/2014/main" id="{00000000-0008-0000-0B00-0000AA11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4523" name="Shape 3765">
            <a:extLst>
              <a:ext uri="{FF2B5EF4-FFF2-40B4-BE49-F238E27FC236}">
                <a16:creationId xmlns:a16="http://schemas.microsoft.com/office/drawing/2014/main" id="{00000000-0008-0000-0B00-0000AB1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524" name="Shape 6">
              <a:extLst>
                <a:ext uri="{FF2B5EF4-FFF2-40B4-BE49-F238E27FC236}">
                  <a16:creationId xmlns:a16="http://schemas.microsoft.com/office/drawing/2014/main" id="{00000000-0008-0000-0B00-0000AC1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5" name="Shape 3766">
              <a:extLst>
                <a:ext uri="{FF2B5EF4-FFF2-40B4-BE49-F238E27FC236}">
                  <a16:creationId xmlns:a16="http://schemas.microsoft.com/office/drawing/2014/main" id="{00000000-0008-0000-0B00-0000AD1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526" name="Shape 3767">
                <a:extLst>
                  <a:ext uri="{FF2B5EF4-FFF2-40B4-BE49-F238E27FC236}">
                    <a16:creationId xmlns:a16="http://schemas.microsoft.com/office/drawing/2014/main" id="{00000000-0008-0000-0B00-0000AE1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7" name="Shape 3768">
                <a:extLst>
                  <a:ext uri="{FF2B5EF4-FFF2-40B4-BE49-F238E27FC236}">
                    <a16:creationId xmlns:a16="http://schemas.microsoft.com/office/drawing/2014/main" id="{00000000-0008-0000-0B00-0000AF1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528" name="Shape 3769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29" name="Shape 3770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530" name="Shape 3771">
                    <a:extLst>
                      <a:ext uri="{FF2B5EF4-FFF2-40B4-BE49-F238E27FC236}">
                        <a16:creationId xmlns:a16="http://schemas.microsoft.com/office/drawing/2014/main" id="{00000000-0008-0000-0B00-0000B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31" name="Shape 3772">
                    <a:extLst>
                      <a:ext uri="{FF2B5EF4-FFF2-40B4-BE49-F238E27FC236}">
                        <a16:creationId xmlns:a16="http://schemas.microsoft.com/office/drawing/2014/main" id="{00000000-0008-0000-0B00-0000B3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2" name="Shape 3773">
                    <a:extLst>
                      <a:ext uri="{FF2B5EF4-FFF2-40B4-BE49-F238E27FC236}">
                        <a16:creationId xmlns:a16="http://schemas.microsoft.com/office/drawing/2014/main" id="{00000000-0008-0000-0B00-0000B4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3" name="Shape 3774">
                    <a:extLst>
                      <a:ext uri="{FF2B5EF4-FFF2-40B4-BE49-F238E27FC236}">
                        <a16:creationId xmlns:a16="http://schemas.microsoft.com/office/drawing/2014/main" id="{00000000-0008-0000-0B00-0000B5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4" name="Shape 3775">
                    <a:extLst>
                      <a:ext uri="{FF2B5EF4-FFF2-40B4-BE49-F238E27FC236}">
                        <a16:creationId xmlns:a16="http://schemas.microsoft.com/office/drawing/2014/main" id="{00000000-0008-0000-0B00-0000B6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5" name="Shape 3776">
                    <a:extLst>
                      <a:ext uri="{FF2B5EF4-FFF2-40B4-BE49-F238E27FC236}">
                        <a16:creationId xmlns:a16="http://schemas.microsoft.com/office/drawing/2014/main" id="{00000000-0008-0000-0B00-0000B7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6" name="Shape 3777">
                    <a:extLst>
                      <a:ext uri="{FF2B5EF4-FFF2-40B4-BE49-F238E27FC236}">
                        <a16:creationId xmlns:a16="http://schemas.microsoft.com/office/drawing/2014/main" id="{00000000-0008-0000-0B00-0000B8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37" name="Shape 2">
          <a:extLst>
            <a:ext uri="{FF2B5EF4-FFF2-40B4-BE49-F238E27FC236}">
              <a16:creationId xmlns:a16="http://schemas.microsoft.com/office/drawing/2014/main" id="{00000000-0008-0000-0B00-0000B9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38" name="Shape 3778">
            <a:extLst>
              <a:ext uri="{FF2B5EF4-FFF2-40B4-BE49-F238E27FC236}">
                <a16:creationId xmlns:a16="http://schemas.microsoft.com/office/drawing/2014/main" id="{00000000-0008-0000-0B00-0000B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9" name="Shape 6">
              <a:extLst>
                <a:ext uri="{FF2B5EF4-FFF2-40B4-BE49-F238E27FC236}">
                  <a16:creationId xmlns:a16="http://schemas.microsoft.com/office/drawing/2014/main" id="{00000000-0008-0000-0B00-0000B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0" name="Shape 3779">
              <a:extLst>
                <a:ext uri="{FF2B5EF4-FFF2-40B4-BE49-F238E27FC236}">
                  <a16:creationId xmlns:a16="http://schemas.microsoft.com/office/drawing/2014/main" id="{00000000-0008-0000-0B00-0000B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41" name="Shape 3780">
                <a:extLst>
                  <a:ext uri="{FF2B5EF4-FFF2-40B4-BE49-F238E27FC236}">
                    <a16:creationId xmlns:a16="http://schemas.microsoft.com/office/drawing/2014/main" id="{00000000-0008-0000-0B00-0000B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2" name="Shape 3781">
                <a:extLst>
                  <a:ext uri="{FF2B5EF4-FFF2-40B4-BE49-F238E27FC236}">
                    <a16:creationId xmlns:a16="http://schemas.microsoft.com/office/drawing/2014/main" id="{00000000-0008-0000-0B00-0000B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43" name="Shape 3782">
                  <a:extLst>
                    <a:ext uri="{FF2B5EF4-FFF2-40B4-BE49-F238E27FC236}">
                      <a16:creationId xmlns:a16="http://schemas.microsoft.com/office/drawing/2014/main" id="{00000000-0008-0000-0B00-0000B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44" name="Shape 3783">
                  <a:extLst>
                    <a:ext uri="{FF2B5EF4-FFF2-40B4-BE49-F238E27FC236}">
                      <a16:creationId xmlns:a16="http://schemas.microsoft.com/office/drawing/2014/main" id="{00000000-0008-0000-0B00-0000C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45" name="Shape 3784">
                    <a:extLst>
                      <a:ext uri="{FF2B5EF4-FFF2-40B4-BE49-F238E27FC236}">
                        <a16:creationId xmlns:a16="http://schemas.microsoft.com/office/drawing/2014/main" id="{00000000-0008-0000-0B00-0000C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46" name="Shape 3785">
                    <a:extLst>
                      <a:ext uri="{FF2B5EF4-FFF2-40B4-BE49-F238E27FC236}">
                        <a16:creationId xmlns:a16="http://schemas.microsoft.com/office/drawing/2014/main" id="{00000000-0008-0000-0B00-0000C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7" name="Shape 3786">
                    <a:extLst>
                      <a:ext uri="{FF2B5EF4-FFF2-40B4-BE49-F238E27FC236}">
                        <a16:creationId xmlns:a16="http://schemas.microsoft.com/office/drawing/2014/main" id="{00000000-0008-0000-0B00-0000C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8" name="Shape 3787">
                    <a:extLst>
                      <a:ext uri="{FF2B5EF4-FFF2-40B4-BE49-F238E27FC236}">
                        <a16:creationId xmlns:a16="http://schemas.microsoft.com/office/drawing/2014/main" id="{00000000-0008-0000-0B00-0000C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9" name="Shape 3788">
                    <a:extLst>
                      <a:ext uri="{FF2B5EF4-FFF2-40B4-BE49-F238E27FC236}">
                        <a16:creationId xmlns:a16="http://schemas.microsoft.com/office/drawing/2014/main" id="{00000000-0008-0000-0B00-0000C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0" name="Shape 3789">
                    <a:extLst>
                      <a:ext uri="{FF2B5EF4-FFF2-40B4-BE49-F238E27FC236}">
                        <a16:creationId xmlns:a16="http://schemas.microsoft.com/office/drawing/2014/main" id="{00000000-0008-0000-0B00-0000C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1" name="Shape 3790">
                    <a:extLst>
                      <a:ext uri="{FF2B5EF4-FFF2-40B4-BE49-F238E27FC236}">
                        <a16:creationId xmlns:a16="http://schemas.microsoft.com/office/drawing/2014/main" id="{00000000-0008-0000-0B00-0000C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52" name="Shape 2">
          <a:extLst>
            <a:ext uri="{FF2B5EF4-FFF2-40B4-BE49-F238E27FC236}">
              <a16:creationId xmlns:a16="http://schemas.microsoft.com/office/drawing/2014/main" id="{00000000-0008-0000-0B00-0000C8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53" name="Shape 3791">
            <a:extLst>
              <a:ext uri="{FF2B5EF4-FFF2-40B4-BE49-F238E27FC236}">
                <a16:creationId xmlns:a16="http://schemas.microsoft.com/office/drawing/2014/main" id="{00000000-0008-0000-0B00-0000C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4" name="Shape 6">
              <a:extLst>
                <a:ext uri="{FF2B5EF4-FFF2-40B4-BE49-F238E27FC236}">
                  <a16:creationId xmlns:a16="http://schemas.microsoft.com/office/drawing/2014/main" id="{00000000-0008-0000-0B00-0000C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5" name="Shape 3792">
              <a:extLst>
                <a:ext uri="{FF2B5EF4-FFF2-40B4-BE49-F238E27FC236}">
                  <a16:creationId xmlns:a16="http://schemas.microsoft.com/office/drawing/2014/main" id="{00000000-0008-0000-0B00-0000C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6" name="Shape 3793">
                <a:extLst>
                  <a:ext uri="{FF2B5EF4-FFF2-40B4-BE49-F238E27FC236}">
                    <a16:creationId xmlns:a16="http://schemas.microsoft.com/office/drawing/2014/main" id="{00000000-0008-0000-0B00-0000C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57" name="Shape 3794">
                <a:extLst>
                  <a:ext uri="{FF2B5EF4-FFF2-40B4-BE49-F238E27FC236}">
                    <a16:creationId xmlns:a16="http://schemas.microsoft.com/office/drawing/2014/main" id="{00000000-0008-0000-0B00-0000C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58" name="Shape 3795">
                  <a:extLst>
                    <a:ext uri="{FF2B5EF4-FFF2-40B4-BE49-F238E27FC236}">
                      <a16:creationId xmlns:a16="http://schemas.microsoft.com/office/drawing/2014/main" id="{00000000-0008-0000-0B00-0000CE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59" name="Shape 3796">
                  <a:extLst>
                    <a:ext uri="{FF2B5EF4-FFF2-40B4-BE49-F238E27FC236}">
                      <a16:creationId xmlns:a16="http://schemas.microsoft.com/office/drawing/2014/main" id="{00000000-0008-0000-0B00-0000CF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60" name="Shape 3797">
                    <a:extLst>
                      <a:ext uri="{FF2B5EF4-FFF2-40B4-BE49-F238E27FC236}">
                        <a16:creationId xmlns:a16="http://schemas.microsoft.com/office/drawing/2014/main" id="{00000000-0008-0000-0B00-0000D0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61" name="Shape 3798">
                    <a:extLst>
                      <a:ext uri="{FF2B5EF4-FFF2-40B4-BE49-F238E27FC236}">
                        <a16:creationId xmlns:a16="http://schemas.microsoft.com/office/drawing/2014/main" id="{00000000-0008-0000-0B00-0000D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2" name="Shape 3799">
                    <a:extLst>
                      <a:ext uri="{FF2B5EF4-FFF2-40B4-BE49-F238E27FC236}">
                        <a16:creationId xmlns:a16="http://schemas.microsoft.com/office/drawing/2014/main" id="{00000000-0008-0000-0B00-0000D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3" name="Shape 3800">
                    <a:extLst>
                      <a:ext uri="{FF2B5EF4-FFF2-40B4-BE49-F238E27FC236}">
                        <a16:creationId xmlns:a16="http://schemas.microsoft.com/office/drawing/2014/main" id="{00000000-0008-0000-0B00-0000D3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4" name="Shape 3801">
                    <a:extLst>
                      <a:ext uri="{FF2B5EF4-FFF2-40B4-BE49-F238E27FC236}">
                        <a16:creationId xmlns:a16="http://schemas.microsoft.com/office/drawing/2014/main" id="{00000000-0008-0000-0B00-0000D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5" name="Shape 3802">
                    <a:extLst>
                      <a:ext uri="{FF2B5EF4-FFF2-40B4-BE49-F238E27FC236}">
                        <a16:creationId xmlns:a16="http://schemas.microsoft.com/office/drawing/2014/main" id="{00000000-0008-0000-0B00-0000D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6" name="Shape 3803">
                    <a:extLst>
                      <a:ext uri="{FF2B5EF4-FFF2-40B4-BE49-F238E27FC236}">
                        <a16:creationId xmlns:a16="http://schemas.microsoft.com/office/drawing/2014/main" id="{00000000-0008-0000-0B00-0000D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67" name="Shape 2">
          <a:extLst>
            <a:ext uri="{FF2B5EF4-FFF2-40B4-BE49-F238E27FC236}">
              <a16:creationId xmlns:a16="http://schemas.microsoft.com/office/drawing/2014/main" id="{00000000-0008-0000-0B00-0000D7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68" name="Shape 3804">
            <a:extLst>
              <a:ext uri="{FF2B5EF4-FFF2-40B4-BE49-F238E27FC236}">
                <a16:creationId xmlns:a16="http://schemas.microsoft.com/office/drawing/2014/main" id="{00000000-0008-0000-0B00-0000D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69" name="Shape 6">
              <a:extLst>
                <a:ext uri="{FF2B5EF4-FFF2-40B4-BE49-F238E27FC236}">
                  <a16:creationId xmlns:a16="http://schemas.microsoft.com/office/drawing/2014/main" id="{00000000-0008-0000-0B00-0000D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0" name="Shape 3805">
              <a:extLst>
                <a:ext uri="{FF2B5EF4-FFF2-40B4-BE49-F238E27FC236}">
                  <a16:creationId xmlns:a16="http://schemas.microsoft.com/office/drawing/2014/main" id="{00000000-0008-0000-0B00-0000D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71" name="Shape 3806">
                <a:extLst>
                  <a:ext uri="{FF2B5EF4-FFF2-40B4-BE49-F238E27FC236}">
                    <a16:creationId xmlns:a16="http://schemas.microsoft.com/office/drawing/2014/main" id="{00000000-0008-0000-0B00-0000D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2" name="Shape 3807">
                <a:extLst>
                  <a:ext uri="{FF2B5EF4-FFF2-40B4-BE49-F238E27FC236}">
                    <a16:creationId xmlns:a16="http://schemas.microsoft.com/office/drawing/2014/main" id="{00000000-0008-0000-0B00-0000D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3" name="Shape 3808">
                  <a:extLst>
                    <a:ext uri="{FF2B5EF4-FFF2-40B4-BE49-F238E27FC236}">
                      <a16:creationId xmlns:a16="http://schemas.microsoft.com/office/drawing/2014/main" id="{00000000-0008-0000-0B00-0000DD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74" name="Shape 3809">
                  <a:extLst>
                    <a:ext uri="{FF2B5EF4-FFF2-40B4-BE49-F238E27FC236}">
                      <a16:creationId xmlns:a16="http://schemas.microsoft.com/office/drawing/2014/main" id="{00000000-0008-0000-0B00-0000DE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75" name="Shape 3810">
                    <a:extLst>
                      <a:ext uri="{FF2B5EF4-FFF2-40B4-BE49-F238E27FC236}">
                        <a16:creationId xmlns:a16="http://schemas.microsoft.com/office/drawing/2014/main" id="{00000000-0008-0000-0B00-0000DF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76" name="Shape 3811">
                    <a:extLst>
                      <a:ext uri="{FF2B5EF4-FFF2-40B4-BE49-F238E27FC236}">
                        <a16:creationId xmlns:a16="http://schemas.microsoft.com/office/drawing/2014/main" id="{00000000-0008-0000-0B00-0000E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7" name="Shape 3812">
                    <a:extLst>
                      <a:ext uri="{FF2B5EF4-FFF2-40B4-BE49-F238E27FC236}">
                        <a16:creationId xmlns:a16="http://schemas.microsoft.com/office/drawing/2014/main" id="{00000000-0008-0000-0B00-0000E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8" name="Shape 3813">
                    <a:extLst>
                      <a:ext uri="{FF2B5EF4-FFF2-40B4-BE49-F238E27FC236}">
                        <a16:creationId xmlns:a16="http://schemas.microsoft.com/office/drawing/2014/main" id="{00000000-0008-0000-0B00-0000E2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9" name="Shape 3814">
                    <a:extLst>
                      <a:ext uri="{FF2B5EF4-FFF2-40B4-BE49-F238E27FC236}">
                        <a16:creationId xmlns:a16="http://schemas.microsoft.com/office/drawing/2014/main" id="{00000000-0008-0000-0B00-0000E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0" name="Shape 3815">
                    <a:extLst>
                      <a:ext uri="{FF2B5EF4-FFF2-40B4-BE49-F238E27FC236}">
                        <a16:creationId xmlns:a16="http://schemas.microsoft.com/office/drawing/2014/main" id="{00000000-0008-0000-0B00-0000E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1" name="Shape 3816">
                    <a:extLst>
                      <a:ext uri="{FF2B5EF4-FFF2-40B4-BE49-F238E27FC236}">
                        <a16:creationId xmlns:a16="http://schemas.microsoft.com/office/drawing/2014/main" id="{00000000-0008-0000-0B00-0000E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83" name="Shape 3817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818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86" name="Shape 3819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820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88" name="Shape 3821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9" name="Shape 3822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0" name="Shape 3823">
                    <a:extLst>
                      <a:ext uri="{FF2B5EF4-FFF2-40B4-BE49-F238E27FC236}">
                        <a16:creationId xmlns:a16="http://schemas.microsoft.com/office/drawing/2014/main" id="{00000000-0008-0000-0B00-0000EE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91" name="Shape 3824">
                    <a:extLst>
                      <a:ext uri="{FF2B5EF4-FFF2-40B4-BE49-F238E27FC236}">
                        <a16:creationId xmlns:a16="http://schemas.microsoft.com/office/drawing/2014/main" id="{00000000-0008-0000-0B00-0000E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2" name="Shape 3825">
                    <a:extLst>
                      <a:ext uri="{FF2B5EF4-FFF2-40B4-BE49-F238E27FC236}">
                        <a16:creationId xmlns:a16="http://schemas.microsoft.com/office/drawing/2014/main" id="{00000000-0008-0000-0B00-0000F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3" name="Shape 3826">
                    <a:extLst>
                      <a:ext uri="{FF2B5EF4-FFF2-40B4-BE49-F238E27FC236}">
                        <a16:creationId xmlns:a16="http://schemas.microsoft.com/office/drawing/2014/main" id="{00000000-0008-0000-0B00-0000F1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4" name="Shape 3827">
                    <a:extLst>
                      <a:ext uri="{FF2B5EF4-FFF2-40B4-BE49-F238E27FC236}">
                        <a16:creationId xmlns:a16="http://schemas.microsoft.com/office/drawing/2014/main" id="{00000000-0008-0000-0B00-0000F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5" name="Shape 3828">
                    <a:extLst>
                      <a:ext uri="{FF2B5EF4-FFF2-40B4-BE49-F238E27FC236}">
                        <a16:creationId xmlns:a16="http://schemas.microsoft.com/office/drawing/2014/main" id="{00000000-0008-0000-0B00-0000F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6" name="Shape 3829">
                    <a:extLst>
                      <a:ext uri="{FF2B5EF4-FFF2-40B4-BE49-F238E27FC236}">
                        <a16:creationId xmlns:a16="http://schemas.microsoft.com/office/drawing/2014/main" id="{00000000-0008-0000-0B00-0000F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97" name="Shape 2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98" name="Shape 3830">
            <a:extLst>
              <a:ext uri="{FF2B5EF4-FFF2-40B4-BE49-F238E27FC236}">
                <a16:creationId xmlns:a16="http://schemas.microsoft.com/office/drawing/2014/main" id="{00000000-0008-0000-0B00-0000F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99" name="Shape 6">
              <a:extLst>
                <a:ext uri="{FF2B5EF4-FFF2-40B4-BE49-F238E27FC236}">
                  <a16:creationId xmlns:a16="http://schemas.microsoft.com/office/drawing/2014/main" id="{00000000-0008-0000-0B00-0000F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00" name="Shape 3831">
              <a:extLst>
                <a:ext uri="{FF2B5EF4-FFF2-40B4-BE49-F238E27FC236}">
                  <a16:creationId xmlns:a16="http://schemas.microsoft.com/office/drawing/2014/main" id="{00000000-0008-0000-0B00-0000F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01" name="Shape 3832">
                <a:extLst>
                  <a:ext uri="{FF2B5EF4-FFF2-40B4-BE49-F238E27FC236}">
                    <a16:creationId xmlns:a16="http://schemas.microsoft.com/office/drawing/2014/main" id="{00000000-0008-0000-0B00-0000F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02" name="Shape 3833">
                <a:extLst>
                  <a:ext uri="{FF2B5EF4-FFF2-40B4-BE49-F238E27FC236}">
                    <a16:creationId xmlns:a16="http://schemas.microsoft.com/office/drawing/2014/main" id="{00000000-0008-0000-0B00-0000F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03" name="Shape 3834">
                  <a:extLst>
                    <a:ext uri="{FF2B5EF4-FFF2-40B4-BE49-F238E27FC236}">
                      <a16:creationId xmlns:a16="http://schemas.microsoft.com/office/drawing/2014/main" id="{00000000-0008-0000-0B00-0000FB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04" name="Shape 3835">
                  <a:extLst>
                    <a:ext uri="{FF2B5EF4-FFF2-40B4-BE49-F238E27FC236}">
                      <a16:creationId xmlns:a16="http://schemas.microsoft.com/office/drawing/2014/main" id="{00000000-0008-0000-0B00-0000FC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05" name="Shape 3836">
                    <a:extLst>
                      <a:ext uri="{FF2B5EF4-FFF2-40B4-BE49-F238E27FC236}">
                        <a16:creationId xmlns:a16="http://schemas.microsoft.com/office/drawing/2014/main" id="{00000000-0008-0000-0B00-0000FD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6" name="Shape 3837">
                    <a:extLst>
                      <a:ext uri="{FF2B5EF4-FFF2-40B4-BE49-F238E27FC236}">
                        <a16:creationId xmlns:a16="http://schemas.microsoft.com/office/drawing/2014/main" id="{00000000-0008-0000-0B00-0000FE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7" name="Shape 3838">
                    <a:extLst>
                      <a:ext uri="{FF2B5EF4-FFF2-40B4-BE49-F238E27FC236}">
                        <a16:creationId xmlns:a16="http://schemas.microsoft.com/office/drawing/2014/main" id="{00000000-0008-0000-0B00-0000F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8" name="Shape 3839">
                    <a:extLst>
                      <a:ext uri="{FF2B5EF4-FFF2-40B4-BE49-F238E27FC236}">
                        <a16:creationId xmlns:a16="http://schemas.microsoft.com/office/drawing/2014/main" id="{00000000-0008-0000-0B00-00000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9" name="Shape 3840">
                    <a:extLst>
                      <a:ext uri="{FF2B5EF4-FFF2-40B4-BE49-F238E27FC236}">
                        <a16:creationId xmlns:a16="http://schemas.microsoft.com/office/drawing/2014/main" id="{00000000-0008-0000-0B00-00000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0" name="Shape 3841">
                    <a:extLst>
                      <a:ext uri="{FF2B5EF4-FFF2-40B4-BE49-F238E27FC236}">
                        <a16:creationId xmlns:a16="http://schemas.microsoft.com/office/drawing/2014/main" id="{00000000-0008-0000-0B00-00000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1" name="Shape 3842">
                    <a:extLst>
                      <a:ext uri="{FF2B5EF4-FFF2-40B4-BE49-F238E27FC236}">
                        <a16:creationId xmlns:a16="http://schemas.microsoft.com/office/drawing/2014/main" id="{00000000-0008-0000-0B00-00000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12" name="Shape 2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13" name="Shape 3843">
            <a:extLst>
              <a:ext uri="{FF2B5EF4-FFF2-40B4-BE49-F238E27FC236}">
                <a16:creationId xmlns:a16="http://schemas.microsoft.com/office/drawing/2014/main" id="{00000000-0008-0000-0B00-00000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4" name="Shape 6">
              <a:extLst>
                <a:ext uri="{FF2B5EF4-FFF2-40B4-BE49-F238E27FC236}">
                  <a16:creationId xmlns:a16="http://schemas.microsoft.com/office/drawing/2014/main" id="{00000000-0008-0000-0B00-00000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15" name="Shape 3844">
              <a:extLst>
                <a:ext uri="{FF2B5EF4-FFF2-40B4-BE49-F238E27FC236}">
                  <a16:creationId xmlns:a16="http://schemas.microsoft.com/office/drawing/2014/main" id="{00000000-0008-0000-0B00-00000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16" name="Shape 3845">
                <a:extLst>
                  <a:ext uri="{FF2B5EF4-FFF2-40B4-BE49-F238E27FC236}">
                    <a16:creationId xmlns:a16="http://schemas.microsoft.com/office/drawing/2014/main" id="{00000000-0008-0000-0B00-00000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17" name="Shape 3846">
                <a:extLst>
                  <a:ext uri="{FF2B5EF4-FFF2-40B4-BE49-F238E27FC236}">
                    <a16:creationId xmlns:a16="http://schemas.microsoft.com/office/drawing/2014/main" id="{00000000-0008-0000-0B00-00000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18" name="Shape 3847">
                  <a:extLst>
                    <a:ext uri="{FF2B5EF4-FFF2-40B4-BE49-F238E27FC236}">
                      <a16:creationId xmlns:a16="http://schemas.microsoft.com/office/drawing/2014/main" id="{00000000-0008-0000-0B00-00000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9" name="Shape 3848">
                  <a:extLst>
                    <a:ext uri="{FF2B5EF4-FFF2-40B4-BE49-F238E27FC236}">
                      <a16:creationId xmlns:a16="http://schemas.microsoft.com/office/drawing/2014/main" id="{00000000-0008-0000-0B00-00000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20" name="Shape 3849">
                    <a:extLst>
                      <a:ext uri="{FF2B5EF4-FFF2-40B4-BE49-F238E27FC236}">
                        <a16:creationId xmlns:a16="http://schemas.microsoft.com/office/drawing/2014/main" id="{00000000-0008-0000-0B00-00000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21" name="Shape 3850">
                    <a:extLst>
                      <a:ext uri="{FF2B5EF4-FFF2-40B4-BE49-F238E27FC236}">
                        <a16:creationId xmlns:a16="http://schemas.microsoft.com/office/drawing/2014/main" id="{00000000-0008-0000-0B00-00000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2" name="Shape 3851">
                    <a:extLst>
                      <a:ext uri="{FF2B5EF4-FFF2-40B4-BE49-F238E27FC236}">
                        <a16:creationId xmlns:a16="http://schemas.microsoft.com/office/drawing/2014/main" id="{00000000-0008-0000-0B00-00000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3" name="Shape 3852">
                    <a:extLst>
                      <a:ext uri="{FF2B5EF4-FFF2-40B4-BE49-F238E27FC236}">
                        <a16:creationId xmlns:a16="http://schemas.microsoft.com/office/drawing/2014/main" id="{00000000-0008-0000-0B00-00000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4" name="Shape 3853">
                    <a:extLst>
                      <a:ext uri="{FF2B5EF4-FFF2-40B4-BE49-F238E27FC236}">
                        <a16:creationId xmlns:a16="http://schemas.microsoft.com/office/drawing/2014/main" id="{00000000-0008-0000-0B00-00001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5" name="Shape 3854">
                    <a:extLst>
                      <a:ext uri="{FF2B5EF4-FFF2-40B4-BE49-F238E27FC236}">
                        <a16:creationId xmlns:a16="http://schemas.microsoft.com/office/drawing/2014/main" id="{00000000-0008-0000-0B00-00001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6" name="Shape 3855">
                    <a:extLst>
                      <a:ext uri="{FF2B5EF4-FFF2-40B4-BE49-F238E27FC236}">
                        <a16:creationId xmlns:a16="http://schemas.microsoft.com/office/drawing/2014/main" id="{00000000-0008-0000-0B00-00001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27" name="Shape 2">
          <a:extLst>
            <a:ext uri="{FF2B5EF4-FFF2-40B4-BE49-F238E27FC236}">
              <a16:creationId xmlns:a16="http://schemas.microsoft.com/office/drawing/2014/main" id="{00000000-0008-0000-0B00-000013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28" name="Shape 3856">
            <a:extLst>
              <a:ext uri="{FF2B5EF4-FFF2-40B4-BE49-F238E27FC236}">
                <a16:creationId xmlns:a16="http://schemas.microsoft.com/office/drawing/2014/main" id="{00000000-0008-0000-0B00-00001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29" name="Shape 6">
              <a:extLst>
                <a:ext uri="{FF2B5EF4-FFF2-40B4-BE49-F238E27FC236}">
                  <a16:creationId xmlns:a16="http://schemas.microsoft.com/office/drawing/2014/main" id="{00000000-0008-0000-0B00-00001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0" name="Shape 3857">
              <a:extLst>
                <a:ext uri="{FF2B5EF4-FFF2-40B4-BE49-F238E27FC236}">
                  <a16:creationId xmlns:a16="http://schemas.microsoft.com/office/drawing/2014/main" id="{00000000-0008-0000-0B00-00001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31" name="Shape 3858">
                <a:extLst>
                  <a:ext uri="{FF2B5EF4-FFF2-40B4-BE49-F238E27FC236}">
                    <a16:creationId xmlns:a16="http://schemas.microsoft.com/office/drawing/2014/main" id="{00000000-0008-0000-0B00-00001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2" name="Shape 3859">
                <a:extLst>
                  <a:ext uri="{FF2B5EF4-FFF2-40B4-BE49-F238E27FC236}">
                    <a16:creationId xmlns:a16="http://schemas.microsoft.com/office/drawing/2014/main" id="{00000000-0008-0000-0B00-00001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33" name="Shape 3860">
                  <a:extLst>
                    <a:ext uri="{FF2B5EF4-FFF2-40B4-BE49-F238E27FC236}">
                      <a16:creationId xmlns:a16="http://schemas.microsoft.com/office/drawing/2014/main" id="{00000000-0008-0000-0B00-000019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34" name="Shape 3861">
                  <a:extLst>
                    <a:ext uri="{FF2B5EF4-FFF2-40B4-BE49-F238E27FC236}">
                      <a16:creationId xmlns:a16="http://schemas.microsoft.com/office/drawing/2014/main" id="{00000000-0008-0000-0B00-00001A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35" name="Shape 3862">
                    <a:extLst>
                      <a:ext uri="{FF2B5EF4-FFF2-40B4-BE49-F238E27FC236}">
                        <a16:creationId xmlns:a16="http://schemas.microsoft.com/office/drawing/2014/main" id="{00000000-0008-0000-0B00-00001B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36" name="Shape 3863">
                    <a:extLst>
                      <a:ext uri="{FF2B5EF4-FFF2-40B4-BE49-F238E27FC236}">
                        <a16:creationId xmlns:a16="http://schemas.microsoft.com/office/drawing/2014/main" id="{00000000-0008-0000-0B00-00001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7" name="Shape 3864">
                    <a:extLst>
                      <a:ext uri="{FF2B5EF4-FFF2-40B4-BE49-F238E27FC236}">
                        <a16:creationId xmlns:a16="http://schemas.microsoft.com/office/drawing/2014/main" id="{00000000-0008-0000-0B00-00001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8" name="Shape 3865">
                    <a:extLst>
                      <a:ext uri="{FF2B5EF4-FFF2-40B4-BE49-F238E27FC236}">
                        <a16:creationId xmlns:a16="http://schemas.microsoft.com/office/drawing/2014/main" id="{00000000-0008-0000-0B00-00001E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9" name="Shape 3866">
                    <a:extLst>
                      <a:ext uri="{FF2B5EF4-FFF2-40B4-BE49-F238E27FC236}">
                        <a16:creationId xmlns:a16="http://schemas.microsoft.com/office/drawing/2014/main" id="{00000000-0008-0000-0B00-00001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0" name="Shape 3867">
                    <a:extLst>
                      <a:ext uri="{FF2B5EF4-FFF2-40B4-BE49-F238E27FC236}">
                        <a16:creationId xmlns:a16="http://schemas.microsoft.com/office/drawing/2014/main" id="{00000000-0008-0000-0B00-00002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1" name="Shape 3868">
                    <a:extLst>
                      <a:ext uri="{FF2B5EF4-FFF2-40B4-BE49-F238E27FC236}">
                        <a16:creationId xmlns:a16="http://schemas.microsoft.com/office/drawing/2014/main" id="{00000000-0008-0000-0B00-00002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42" name="Shape 2">
          <a:extLst>
            <a:ext uri="{FF2B5EF4-FFF2-40B4-BE49-F238E27FC236}">
              <a16:creationId xmlns:a16="http://schemas.microsoft.com/office/drawing/2014/main" id="{00000000-0008-0000-0B00-000022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43" name="Shape 3869">
            <a:extLst>
              <a:ext uri="{FF2B5EF4-FFF2-40B4-BE49-F238E27FC236}">
                <a16:creationId xmlns:a16="http://schemas.microsoft.com/office/drawing/2014/main" id="{00000000-0008-0000-0B00-00002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4" name="Shape 6">
              <a:extLst>
                <a:ext uri="{FF2B5EF4-FFF2-40B4-BE49-F238E27FC236}">
                  <a16:creationId xmlns:a16="http://schemas.microsoft.com/office/drawing/2014/main" id="{00000000-0008-0000-0B00-00002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5" name="Shape 3870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46" name="Shape 3871">
                <a:extLst>
                  <a:ext uri="{FF2B5EF4-FFF2-40B4-BE49-F238E27FC236}">
                    <a16:creationId xmlns:a16="http://schemas.microsoft.com/office/drawing/2014/main" id="{00000000-0008-0000-0B00-00002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7" name="Shape 3872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48" name="Shape 3873">
                  <a:extLst>
                    <a:ext uri="{FF2B5EF4-FFF2-40B4-BE49-F238E27FC236}">
                      <a16:creationId xmlns:a16="http://schemas.microsoft.com/office/drawing/2014/main" id="{00000000-0008-0000-0B00-000028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49" name="Shape 3874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50" name="Shape 3875">
                    <a:extLst>
                      <a:ext uri="{FF2B5EF4-FFF2-40B4-BE49-F238E27FC236}">
                        <a16:creationId xmlns:a16="http://schemas.microsoft.com/office/drawing/2014/main" id="{00000000-0008-0000-0B00-00002A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51" name="Shape 3876">
                    <a:extLst>
                      <a:ext uri="{FF2B5EF4-FFF2-40B4-BE49-F238E27FC236}">
                        <a16:creationId xmlns:a16="http://schemas.microsoft.com/office/drawing/2014/main" id="{00000000-0008-0000-0B00-00002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2" name="Shape 3877">
                    <a:extLst>
                      <a:ext uri="{FF2B5EF4-FFF2-40B4-BE49-F238E27FC236}">
                        <a16:creationId xmlns:a16="http://schemas.microsoft.com/office/drawing/2014/main" id="{00000000-0008-0000-0B00-00002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3" name="Shape 3878">
                    <a:extLst>
                      <a:ext uri="{FF2B5EF4-FFF2-40B4-BE49-F238E27FC236}">
                        <a16:creationId xmlns:a16="http://schemas.microsoft.com/office/drawing/2014/main" id="{00000000-0008-0000-0B00-00002D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4" name="Shape 3879">
                    <a:extLst>
                      <a:ext uri="{FF2B5EF4-FFF2-40B4-BE49-F238E27FC236}">
                        <a16:creationId xmlns:a16="http://schemas.microsoft.com/office/drawing/2014/main" id="{00000000-0008-0000-0B00-00002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5" name="Shape 3880">
                    <a:extLst>
                      <a:ext uri="{FF2B5EF4-FFF2-40B4-BE49-F238E27FC236}">
                        <a16:creationId xmlns:a16="http://schemas.microsoft.com/office/drawing/2014/main" id="{00000000-0008-0000-0B00-00002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6" name="Shape 3881">
                    <a:extLst>
                      <a:ext uri="{FF2B5EF4-FFF2-40B4-BE49-F238E27FC236}">
                        <a16:creationId xmlns:a16="http://schemas.microsoft.com/office/drawing/2014/main" id="{00000000-0008-0000-0B00-00003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57" name="Shape 2">
          <a:extLst>
            <a:ext uri="{FF2B5EF4-FFF2-40B4-BE49-F238E27FC236}">
              <a16:creationId xmlns:a16="http://schemas.microsoft.com/office/drawing/2014/main" id="{00000000-0008-0000-0B00-000031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58" name="Shape 3882">
            <a:extLst>
              <a:ext uri="{FF2B5EF4-FFF2-40B4-BE49-F238E27FC236}">
                <a16:creationId xmlns:a16="http://schemas.microsoft.com/office/drawing/2014/main" id="{00000000-0008-0000-0B00-00003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59" name="Shape 6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60" name="Shape 3883">
              <a:extLst>
                <a:ext uri="{FF2B5EF4-FFF2-40B4-BE49-F238E27FC236}">
                  <a16:creationId xmlns:a16="http://schemas.microsoft.com/office/drawing/2014/main" id="{00000000-0008-0000-0B00-00003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61" name="Shape 3884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2" name="Shape 3885">
                <a:extLst>
                  <a:ext uri="{FF2B5EF4-FFF2-40B4-BE49-F238E27FC236}">
                    <a16:creationId xmlns:a16="http://schemas.microsoft.com/office/drawing/2014/main" id="{00000000-0008-0000-0B00-00003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63" name="Shape 3886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64" name="Shape 3887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65" name="Shape 3888">
                    <a:extLst>
                      <a:ext uri="{FF2B5EF4-FFF2-40B4-BE49-F238E27FC236}">
                        <a16:creationId xmlns:a16="http://schemas.microsoft.com/office/drawing/2014/main" id="{00000000-0008-0000-0B00-000039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66" name="Shape 3889">
                    <a:extLst>
                      <a:ext uri="{FF2B5EF4-FFF2-40B4-BE49-F238E27FC236}">
                        <a16:creationId xmlns:a16="http://schemas.microsoft.com/office/drawing/2014/main" id="{00000000-0008-0000-0B00-00003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7" name="Shape 3890">
                    <a:extLst>
                      <a:ext uri="{FF2B5EF4-FFF2-40B4-BE49-F238E27FC236}">
                        <a16:creationId xmlns:a16="http://schemas.microsoft.com/office/drawing/2014/main" id="{00000000-0008-0000-0B00-00003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8" name="Shape 3891">
                    <a:extLst>
                      <a:ext uri="{FF2B5EF4-FFF2-40B4-BE49-F238E27FC236}">
                        <a16:creationId xmlns:a16="http://schemas.microsoft.com/office/drawing/2014/main" id="{00000000-0008-0000-0B00-00003C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9" name="Shape 3892">
                    <a:extLst>
                      <a:ext uri="{FF2B5EF4-FFF2-40B4-BE49-F238E27FC236}">
                        <a16:creationId xmlns:a16="http://schemas.microsoft.com/office/drawing/2014/main" id="{00000000-0008-0000-0B00-00003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0" name="Shape 3893">
                    <a:extLst>
                      <a:ext uri="{FF2B5EF4-FFF2-40B4-BE49-F238E27FC236}">
                        <a16:creationId xmlns:a16="http://schemas.microsoft.com/office/drawing/2014/main" id="{00000000-0008-0000-0B00-00003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1" name="Shape 3894">
                    <a:extLst>
                      <a:ext uri="{FF2B5EF4-FFF2-40B4-BE49-F238E27FC236}">
                        <a16:creationId xmlns:a16="http://schemas.microsoft.com/office/drawing/2014/main" id="{00000000-0008-0000-0B00-00003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72" name="Shape 2">
          <a:extLst>
            <a:ext uri="{FF2B5EF4-FFF2-40B4-BE49-F238E27FC236}">
              <a16:creationId xmlns:a16="http://schemas.microsoft.com/office/drawing/2014/main" id="{00000000-0008-0000-0B00-000040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73" name="Shape 3895">
            <a:extLst>
              <a:ext uri="{FF2B5EF4-FFF2-40B4-BE49-F238E27FC236}">
                <a16:creationId xmlns:a16="http://schemas.microsoft.com/office/drawing/2014/main" id="{00000000-0008-0000-0B00-000041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4" name="Shape 6">
              <a:extLst>
                <a:ext uri="{FF2B5EF4-FFF2-40B4-BE49-F238E27FC236}">
                  <a16:creationId xmlns:a16="http://schemas.microsoft.com/office/drawing/2014/main" id="{00000000-0008-0000-0B00-000042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5" name="Shape 3896">
              <a:extLst>
                <a:ext uri="{FF2B5EF4-FFF2-40B4-BE49-F238E27FC236}">
                  <a16:creationId xmlns:a16="http://schemas.microsoft.com/office/drawing/2014/main" id="{00000000-0008-0000-0B00-000043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76" name="Shape 3897">
                <a:extLst>
                  <a:ext uri="{FF2B5EF4-FFF2-40B4-BE49-F238E27FC236}">
                    <a16:creationId xmlns:a16="http://schemas.microsoft.com/office/drawing/2014/main" id="{00000000-0008-0000-0B00-000044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7" name="Shape 3898">
                <a:extLst>
                  <a:ext uri="{FF2B5EF4-FFF2-40B4-BE49-F238E27FC236}">
                    <a16:creationId xmlns:a16="http://schemas.microsoft.com/office/drawing/2014/main" id="{00000000-0008-0000-0B00-000045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78" name="Shape 3899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79" name="Shape 3900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80" name="Shape 3901">
                    <a:extLst>
                      <a:ext uri="{FF2B5EF4-FFF2-40B4-BE49-F238E27FC236}">
                        <a16:creationId xmlns:a16="http://schemas.microsoft.com/office/drawing/2014/main" id="{00000000-0008-0000-0B00-000048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81" name="Shape 3902">
                    <a:extLst>
                      <a:ext uri="{FF2B5EF4-FFF2-40B4-BE49-F238E27FC236}">
                        <a16:creationId xmlns:a16="http://schemas.microsoft.com/office/drawing/2014/main" id="{00000000-0008-0000-0B00-00004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2" name="Shape 3903">
                    <a:extLst>
                      <a:ext uri="{FF2B5EF4-FFF2-40B4-BE49-F238E27FC236}">
                        <a16:creationId xmlns:a16="http://schemas.microsoft.com/office/drawing/2014/main" id="{00000000-0008-0000-0B00-00004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3" name="Shape 3904">
                    <a:extLst>
                      <a:ext uri="{FF2B5EF4-FFF2-40B4-BE49-F238E27FC236}">
                        <a16:creationId xmlns:a16="http://schemas.microsoft.com/office/drawing/2014/main" id="{00000000-0008-0000-0B00-00004B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4" name="Shape 3905">
                    <a:extLst>
                      <a:ext uri="{FF2B5EF4-FFF2-40B4-BE49-F238E27FC236}">
                        <a16:creationId xmlns:a16="http://schemas.microsoft.com/office/drawing/2014/main" id="{00000000-0008-0000-0B00-00004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5" name="Shape 3906">
                    <a:extLst>
                      <a:ext uri="{FF2B5EF4-FFF2-40B4-BE49-F238E27FC236}">
                        <a16:creationId xmlns:a16="http://schemas.microsoft.com/office/drawing/2014/main" id="{00000000-0008-0000-0B00-00004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6" name="Shape 3907">
                    <a:extLst>
                      <a:ext uri="{FF2B5EF4-FFF2-40B4-BE49-F238E27FC236}">
                        <a16:creationId xmlns:a16="http://schemas.microsoft.com/office/drawing/2014/main" id="{00000000-0008-0000-0B00-00004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87" name="Shape 2">
          <a:extLst>
            <a:ext uri="{FF2B5EF4-FFF2-40B4-BE49-F238E27FC236}">
              <a16:creationId xmlns:a16="http://schemas.microsoft.com/office/drawing/2014/main" id="{00000000-0008-0000-0B00-00004F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88" name="Shape 3908">
            <a:extLst>
              <a:ext uri="{FF2B5EF4-FFF2-40B4-BE49-F238E27FC236}">
                <a16:creationId xmlns:a16="http://schemas.microsoft.com/office/drawing/2014/main" id="{00000000-0008-0000-0B00-00005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9" name="Shape 6">
              <a:extLst>
                <a:ext uri="{FF2B5EF4-FFF2-40B4-BE49-F238E27FC236}">
                  <a16:creationId xmlns:a16="http://schemas.microsoft.com/office/drawing/2014/main" id="{00000000-0008-0000-0B00-00005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0" name="Shape 3909">
              <a:extLst>
                <a:ext uri="{FF2B5EF4-FFF2-40B4-BE49-F238E27FC236}">
                  <a16:creationId xmlns:a16="http://schemas.microsoft.com/office/drawing/2014/main" id="{00000000-0008-0000-0B00-00005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91" name="Shape 3910">
                <a:extLst>
                  <a:ext uri="{FF2B5EF4-FFF2-40B4-BE49-F238E27FC236}">
                    <a16:creationId xmlns:a16="http://schemas.microsoft.com/office/drawing/2014/main" id="{00000000-0008-0000-0B00-00005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2" name="Shape 3911">
                <a:extLst>
                  <a:ext uri="{FF2B5EF4-FFF2-40B4-BE49-F238E27FC236}">
                    <a16:creationId xmlns:a16="http://schemas.microsoft.com/office/drawing/2014/main" id="{00000000-0008-0000-0B00-00005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93" name="Shape 3912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94" name="Shape 3913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95" name="Shape 3914">
                    <a:extLst>
                      <a:ext uri="{FF2B5EF4-FFF2-40B4-BE49-F238E27FC236}">
                        <a16:creationId xmlns:a16="http://schemas.microsoft.com/office/drawing/2014/main" id="{00000000-0008-0000-0B00-000057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96" name="Shape 3915">
                    <a:extLst>
                      <a:ext uri="{FF2B5EF4-FFF2-40B4-BE49-F238E27FC236}">
                        <a16:creationId xmlns:a16="http://schemas.microsoft.com/office/drawing/2014/main" id="{00000000-0008-0000-0B00-00005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7" name="Shape 3916">
                    <a:extLst>
                      <a:ext uri="{FF2B5EF4-FFF2-40B4-BE49-F238E27FC236}">
                        <a16:creationId xmlns:a16="http://schemas.microsoft.com/office/drawing/2014/main" id="{00000000-0008-0000-0B00-00005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8" name="Shape 3917">
                    <a:extLst>
                      <a:ext uri="{FF2B5EF4-FFF2-40B4-BE49-F238E27FC236}">
                        <a16:creationId xmlns:a16="http://schemas.microsoft.com/office/drawing/2014/main" id="{00000000-0008-0000-0B00-00005A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9" name="Shape 3918">
                    <a:extLst>
                      <a:ext uri="{FF2B5EF4-FFF2-40B4-BE49-F238E27FC236}">
                        <a16:creationId xmlns:a16="http://schemas.microsoft.com/office/drawing/2014/main" id="{00000000-0008-0000-0B00-00005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0" name="Shape 3919">
                    <a:extLst>
                      <a:ext uri="{FF2B5EF4-FFF2-40B4-BE49-F238E27FC236}">
                        <a16:creationId xmlns:a16="http://schemas.microsoft.com/office/drawing/2014/main" id="{00000000-0008-0000-0B00-00005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1" name="Shape 3920">
                    <a:extLst>
                      <a:ext uri="{FF2B5EF4-FFF2-40B4-BE49-F238E27FC236}">
                        <a16:creationId xmlns:a16="http://schemas.microsoft.com/office/drawing/2014/main" id="{00000000-0008-0000-0B00-00005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02" name="Shape 2">
          <a:extLst>
            <a:ext uri="{FF2B5EF4-FFF2-40B4-BE49-F238E27FC236}">
              <a16:creationId xmlns:a16="http://schemas.microsoft.com/office/drawing/2014/main" id="{00000000-0008-0000-0B00-00005E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03" name="Shape 3921">
            <a:extLst>
              <a:ext uri="{FF2B5EF4-FFF2-40B4-BE49-F238E27FC236}">
                <a16:creationId xmlns:a16="http://schemas.microsoft.com/office/drawing/2014/main" id="{00000000-0008-0000-0B00-00005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04" name="Shape 6">
              <a:extLst>
                <a:ext uri="{FF2B5EF4-FFF2-40B4-BE49-F238E27FC236}">
                  <a16:creationId xmlns:a16="http://schemas.microsoft.com/office/drawing/2014/main" id="{00000000-0008-0000-0B00-00006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05" name="Shape 3922">
              <a:extLst>
                <a:ext uri="{FF2B5EF4-FFF2-40B4-BE49-F238E27FC236}">
                  <a16:creationId xmlns:a16="http://schemas.microsoft.com/office/drawing/2014/main" id="{00000000-0008-0000-0B00-00006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6" name="Shape 3923">
                <a:extLst>
                  <a:ext uri="{FF2B5EF4-FFF2-40B4-BE49-F238E27FC236}">
                    <a16:creationId xmlns:a16="http://schemas.microsoft.com/office/drawing/2014/main" id="{00000000-0008-0000-0B00-00006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7" name="Shape 3924">
                <a:extLst>
                  <a:ext uri="{FF2B5EF4-FFF2-40B4-BE49-F238E27FC236}">
                    <a16:creationId xmlns:a16="http://schemas.microsoft.com/office/drawing/2014/main" id="{00000000-0008-0000-0B00-00006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08" name="Shape 3925">
                  <a:extLst>
                    <a:ext uri="{FF2B5EF4-FFF2-40B4-BE49-F238E27FC236}">
                      <a16:creationId xmlns:a16="http://schemas.microsoft.com/office/drawing/2014/main" id="{00000000-0008-0000-0B00-000064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09" name="Shape 3926">
                  <a:extLst>
                    <a:ext uri="{FF2B5EF4-FFF2-40B4-BE49-F238E27FC236}">
                      <a16:creationId xmlns:a16="http://schemas.microsoft.com/office/drawing/2014/main" id="{00000000-0008-0000-0B00-000065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10" name="Shape 3927">
                    <a:extLst>
                      <a:ext uri="{FF2B5EF4-FFF2-40B4-BE49-F238E27FC236}">
                        <a16:creationId xmlns:a16="http://schemas.microsoft.com/office/drawing/2014/main" id="{00000000-0008-0000-0B00-000066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11" name="Shape 3928">
                    <a:extLst>
                      <a:ext uri="{FF2B5EF4-FFF2-40B4-BE49-F238E27FC236}">
                        <a16:creationId xmlns:a16="http://schemas.microsoft.com/office/drawing/2014/main" id="{00000000-0008-0000-0B00-00006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2" name="Shape 3929">
                    <a:extLst>
                      <a:ext uri="{FF2B5EF4-FFF2-40B4-BE49-F238E27FC236}">
                        <a16:creationId xmlns:a16="http://schemas.microsoft.com/office/drawing/2014/main" id="{00000000-0008-0000-0B00-00006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3" name="Shape 3930">
                    <a:extLst>
                      <a:ext uri="{FF2B5EF4-FFF2-40B4-BE49-F238E27FC236}">
                        <a16:creationId xmlns:a16="http://schemas.microsoft.com/office/drawing/2014/main" id="{00000000-0008-0000-0B00-000069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4" name="Shape 3931">
                    <a:extLst>
                      <a:ext uri="{FF2B5EF4-FFF2-40B4-BE49-F238E27FC236}">
                        <a16:creationId xmlns:a16="http://schemas.microsoft.com/office/drawing/2014/main" id="{00000000-0008-0000-0B00-00006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5" name="Shape 3932">
                    <a:extLst>
                      <a:ext uri="{FF2B5EF4-FFF2-40B4-BE49-F238E27FC236}">
                        <a16:creationId xmlns:a16="http://schemas.microsoft.com/office/drawing/2014/main" id="{00000000-0008-0000-0B00-00006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6" name="Shape 3933">
                    <a:extLst>
                      <a:ext uri="{FF2B5EF4-FFF2-40B4-BE49-F238E27FC236}">
                        <a16:creationId xmlns:a16="http://schemas.microsoft.com/office/drawing/2014/main" id="{00000000-0008-0000-0B00-00006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17" name="Shape 2">
          <a:extLst>
            <a:ext uri="{FF2B5EF4-FFF2-40B4-BE49-F238E27FC236}">
              <a16:creationId xmlns:a16="http://schemas.microsoft.com/office/drawing/2014/main" id="{00000000-0008-0000-0B00-00006D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18" name="Shape 3934">
            <a:extLst>
              <a:ext uri="{FF2B5EF4-FFF2-40B4-BE49-F238E27FC236}">
                <a16:creationId xmlns:a16="http://schemas.microsoft.com/office/drawing/2014/main" id="{00000000-0008-0000-0B00-00006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9" name="Shape 6">
              <a:extLst>
                <a:ext uri="{FF2B5EF4-FFF2-40B4-BE49-F238E27FC236}">
                  <a16:creationId xmlns:a16="http://schemas.microsoft.com/office/drawing/2014/main" id="{00000000-0008-0000-0B00-00006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0" name="Shape 3935">
              <a:extLst>
                <a:ext uri="{FF2B5EF4-FFF2-40B4-BE49-F238E27FC236}">
                  <a16:creationId xmlns:a16="http://schemas.microsoft.com/office/drawing/2014/main" id="{00000000-0008-0000-0B00-00007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21" name="Shape 3936">
                <a:extLst>
                  <a:ext uri="{FF2B5EF4-FFF2-40B4-BE49-F238E27FC236}">
                    <a16:creationId xmlns:a16="http://schemas.microsoft.com/office/drawing/2014/main" id="{00000000-0008-0000-0B00-00007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2" name="Shape 3937">
                <a:extLst>
                  <a:ext uri="{FF2B5EF4-FFF2-40B4-BE49-F238E27FC236}">
                    <a16:creationId xmlns:a16="http://schemas.microsoft.com/office/drawing/2014/main" id="{00000000-0008-0000-0B00-00007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3" name="Shape 3938">
                  <a:extLst>
                    <a:ext uri="{FF2B5EF4-FFF2-40B4-BE49-F238E27FC236}">
                      <a16:creationId xmlns:a16="http://schemas.microsoft.com/office/drawing/2014/main" id="{00000000-0008-0000-0B00-000073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4" name="Shape 3939">
                  <a:extLst>
                    <a:ext uri="{FF2B5EF4-FFF2-40B4-BE49-F238E27FC236}">
                      <a16:creationId xmlns:a16="http://schemas.microsoft.com/office/drawing/2014/main" id="{00000000-0008-0000-0B00-000074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25" name="Shape 3940">
                    <a:extLst>
                      <a:ext uri="{FF2B5EF4-FFF2-40B4-BE49-F238E27FC236}">
                        <a16:creationId xmlns:a16="http://schemas.microsoft.com/office/drawing/2014/main" id="{00000000-0008-0000-0B00-000075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26" name="Shape 3941">
                    <a:extLst>
                      <a:ext uri="{FF2B5EF4-FFF2-40B4-BE49-F238E27FC236}">
                        <a16:creationId xmlns:a16="http://schemas.microsoft.com/office/drawing/2014/main" id="{00000000-0008-0000-0B00-00007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7" name="Shape 3942">
                    <a:extLst>
                      <a:ext uri="{FF2B5EF4-FFF2-40B4-BE49-F238E27FC236}">
                        <a16:creationId xmlns:a16="http://schemas.microsoft.com/office/drawing/2014/main" id="{00000000-0008-0000-0B00-00007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8" name="Shape 3943">
                    <a:extLst>
                      <a:ext uri="{FF2B5EF4-FFF2-40B4-BE49-F238E27FC236}">
                        <a16:creationId xmlns:a16="http://schemas.microsoft.com/office/drawing/2014/main" id="{00000000-0008-0000-0B00-000078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9" name="Shape 3944">
                    <a:extLst>
                      <a:ext uri="{FF2B5EF4-FFF2-40B4-BE49-F238E27FC236}">
                        <a16:creationId xmlns:a16="http://schemas.microsoft.com/office/drawing/2014/main" id="{00000000-0008-0000-0B00-00007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0" name="Shape 3945">
                    <a:extLst>
                      <a:ext uri="{FF2B5EF4-FFF2-40B4-BE49-F238E27FC236}">
                        <a16:creationId xmlns:a16="http://schemas.microsoft.com/office/drawing/2014/main" id="{00000000-0008-0000-0B00-00007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1" name="Shape 3946">
                    <a:extLst>
                      <a:ext uri="{FF2B5EF4-FFF2-40B4-BE49-F238E27FC236}">
                        <a16:creationId xmlns:a16="http://schemas.microsoft.com/office/drawing/2014/main" id="{00000000-0008-0000-0B00-00007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32" name="Shape 2">
          <a:extLst>
            <a:ext uri="{FF2B5EF4-FFF2-40B4-BE49-F238E27FC236}">
              <a16:creationId xmlns:a16="http://schemas.microsoft.com/office/drawing/2014/main" id="{00000000-0008-0000-0B00-00007C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33" name="Shape 3947">
            <a:extLst>
              <a:ext uri="{FF2B5EF4-FFF2-40B4-BE49-F238E27FC236}">
                <a16:creationId xmlns:a16="http://schemas.microsoft.com/office/drawing/2014/main" id="{00000000-0008-0000-0B00-00007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4" name="Shape 6">
              <a:extLst>
                <a:ext uri="{FF2B5EF4-FFF2-40B4-BE49-F238E27FC236}">
                  <a16:creationId xmlns:a16="http://schemas.microsoft.com/office/drawing/2014/main" id="{00000000-0008-0000-0B00-00007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5" name="Shape 3948">
              <a:extLst>
                <a:ext uri="{FF2B5EF4-FFF2-40B4-BE49-F238E27FC236}">
                  <a16:creationId xmlns:a16="http://schemas.microsoft.com/office/drawing/2014/main" id="{00000000-0008-0000-0B00-00007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36" name="Shape 3949">
                <a:extLst>
                  <a:ext uri="{FF2B5EF4-FFF2-40B4-BE49-F238E27FC236}">
                    <a16:creationId xmlns:a16="http://schemas.microsoft.com/office/drawing/2014/main" id="{00000000-0008-0000-0B00-00008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7" name="Shape 3950">
                <a:extLst>
                  <a:ext uri="{FF2B5EF4-FFF2-40B4-BE49-F238E27FC236}">
                    <a16:creationId xmlns:a16="http://schemas.microsoft.com/office/drawing/2014/main" id="{00000000-0008-0000-0B00-00008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38" name="Shape 3951">
                  <a:extLst>
                    <a:ext uri="{FF2B5EF4-FFF2-40B4-BE49-F238E27FC236}">
                      <a16:creationId xmlns:a16="http://schemas.microsoft.com/office/drawing/2014/main" id="{00000000-0008-0000-0B00-000082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9" name="Shape 3952">
                  <a:extLst>
                    <a:ext uri="{FF2B5EF4-FFF2-40B4-BE49-F238E27FC236}">
                      <a16:creationId xmlns:a16="http://schemas.microsoft.com/office/drawing/2014/main" id="{00000000-0008-0000-0B00-000083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0" name="Shape 3953">
                    <a:extLst>
                      <a:ext uri="{FF2B5EF4-FFF2-40B4-BE49-F238E27FC236}">
                        <a16:creationId xmlns:a16="http://schemas.microsoft.com/office/drawing/2014/main" id="{00000000-0008-0000-0B00-000084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41" name="Shape 3954">
                    <a:extLst>
                      <a:ext uri="{FF2B5EF4-FFF2-40B4-BE49-F238E27FC236}">
                        <a16:creationId xmlns:a16="http://schemas.microsoft.com/office/drawing/2014/main" id="{00000000-0008-0000-0B00-00008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2" name="Shape 3955">
                    <a:extLst>
                      <a:ext uri="{FF2B5EF4-FFF2-40B4-BE49-F238E27FC236}">
                        <a16:creationId xmlns:a16="http://schemas.microsoft.com/office/drawing/2014/main" id="{00000000-0008-0000-0B00-00008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3" name="Shape 3956">
                    <a:extLst>
                      <a:ext uri="{FF2B5EF4-FFF2-40B4-BE49-F238E27FC236}">
                        <a16:creationId xmlns:a16="http://schemas.microsoft.com/office/drawing/2014/main" id="{00000000-0008-0000-0B00-000087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4" name="Shape 3957">
                    <a:extLst>
                      <a:ext uri="{FF2B5EF4-FFF2-40B4-BE49-F238E27FC236}">
                        <a16:creationId xmlns:a16="http://schemas.microsoft.com/office/drawing/2014/main" id="{00000000-0008-0000-0B00-00008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5" name="Shape 3958">
                    <a:extLst>
                      <a:ext uri="{FF2B5EF4-FFF2-40B4-BE49-F238E27FC236}">
                        <a16:creationId xmlns:a16="http://schemas.microsoft.com/office/drawing/2014/main" id="{00000000-0008-0000-0B00-00008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6" name="Shape 3959">
                    <a:extLst>
                      <a:ext uri="{FF2B5EF4-FFF2-40B4-BE49-F238E27FC236}">
                        <a16:creationId xmlns:a16="http://schemas.microsoft.com/office/drawing/2014/main" id="{00000000-0008-0000-0B00-00008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48" name="Shape 3960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961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51" name="Shape 3962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963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53" name="Shape 3964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54" name="Shape 3965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55" name="Shape 3966">
                    <a:extLst>
                      <a:ext uri="{FF2B5EF4-FFF2-40B4-BE49-F238E27FC236}">
                        <a16:creationId xmlns:a16="http://schemas.microsoft.com/office/drawing/2014/main" id="{00000000-0008-0000-0B00-000093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6" name="Shape 3967">
                    <a:extLst>
                      <a:ext uri="{FF2B5EF4-FFF2-40B4-BE49-F238E27FC236}">
                        <a16:creationId xmlns:a16="http://schemas.microsoft.com/office/drawing/2014/main" id="{00000000-0008-0000-0B00-00009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7" name="Shape 3968">
                    <a:extLst>
                      <a:ext uri="{FF2B5EF4-FFF2-40B4-BE49-F238E27FC236}">
                        <a16:creationId xmlns:a16="http://schemas.microsoft.com/office/drawing/2014/main" id="{00000000-0008-0000-0B00-00009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8" name="Shape 3969">
                    <a:extLst>
                      <a:ext uri="{FF2B5EF4-FFF2-40B4-BE49-F238E27FC236}">
                        <a16:creationId xmlns:a16="http://schemas.microsoft.com/office/drawing/2014/main" id="{00000000-0008-0000-0B00-000096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9" name="Shape 3970">
                    <a:extLst>
                      <a:ext uri="{FF2B5EF4-FFF2-40B4-BE49-F238E27FC236}">
                        <a16:creationId xmlns:a16="http://schemas.microsoft.com/office/drawing/2014/main" id="{00000000-0008-0000-0B00-00009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0" name="Shape 3971">
                    <a:extLst>
                      <a:ext uri="{FF2B5EF4-FFF2-40B4-BE49-F238E27FC236}">
                        <a16:creationId xmlns:a16="http://schemas.microsoft.com/office/drawing/2014/main" id="{00000000-0008-0000-0B00-00009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1" name="Shape 3972">
                    <a:extLst>
                      <a:ext uri="{FF2B5EF4-FFF2-40B4-BE49-F238E27FC236}">
                        <a16:creationId xmlns:a16="http://schemas.microsoft.com/office/drawing/2014/main" id="{00000000-0008-0000-0B00-00009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62" name="Shape 2">
          <a:extLst>
            <a:ext uri="{FF2B5EF4-FFF2-40B4-BE49-F238E27FC236}">
              <a16:creationId xmlns:a16="http://schemas.microsoft.com/office/drawing/2014/main" id="{00000000-0008-0000-0B00-00009A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63" name="Shape 3973">
            <a:extLst>
              <a:ext uri="{FF2B5EF4-FFF2-40B4-BE49-F238E27FC236}">
                <a16:creationId xmlns:a16="http://schemas.microsoft.com/office/drawing/2014/main" id="{00000000-0008-0000-0B00-00009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4" name="Shape 6">
              <a:extLst>
                <a:ext uri="{FF2B5EF4-FFF2-40B4-BE49-F238E27FC236}">
                  <a16:creationId xmlns:a16="http://schemas.microsoft.com/office/drawing/2014/main" id="{00000000-0008-0000-0B00-00009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5" name="Shape 3974">
              <a:extLst>
                <a:ext uri="{FF2B5EF4-FFF2-40B4-BE49-F238E27FC236}">
                  <a16:creationId xmlns:a16="http://schemas.microsoft.com/office/drawing/2014/main" id="{00000000-0008-0000-0B00-00009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66" name="Shape 3975">
                <a:extLst>
                  <a:ext uri="{FF2B5EF4-FFF2-40B4-BE49-F238E27FC236}">
                    <a16:creationId xmlns:a16="http://schemas.microsoft.com/office/drawing/2014/main" id="{00000000-0008-0000-0B00-00009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7" name="Shape 3976">
                <a:extLst>
                  <a:ext uri="{FF2B5EF4-FFF2-40B4-BE49-F238E27FC236}">
                    <a16:creationId xmlns:a16="http://schemas.microsoft.com/office/drawing/2014/main" id="{00000000-0008-0000-0B00-00009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68" name="Shape 3977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69" name="Shape 3978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70" name="Shape 3979">
                    <a:extLst>
                      <a:ext uri="{FF2B5EF4-FFF2-40B4-BE49-F238E27FC236}">
                        <a16:creationId xmlns:a16="http://schemas.microsoft.com/office/drawing/2014/main" id="{00000000-0008-0000-0B00-0000A2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71" name="Shape 3980">
                    <a:extLst>
                      <a:ext uri="{FF2B5EF4-FFF2-40B4-BE49-F238E27FC236}">
                        <a16:creationId xmlns:a16="http://schemas.microsoft.com/office/drawing/2014/main" id="{00000000-0008-0000-0B00-0000A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2" name="Shape 3981">
                    <a:extLst>
                      <a:ext uri="{FF2B5EF4-FFF2-40B4-BE49-F238E27FC236}">
                        <a16:creationId xmlns:a16="http://schemas.microsoft.com/office/drawing/2014/main" id="{00000000-0008-0000-0B00-0000A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3" name="Shape 3982">
                    <a:extLst>
                      <a:ext uri="{FF2B5EF4-FFF2-40B4-BE49-F238E27FC236}">
                        <a16:creationId xmlns:a16="http://schemas.microsoft.com/office/drawing/2014/main" id="{00000000-0008-0000-0B00-0000A5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4" name="Shape 3983">
                    <a:extLst>
                      <a:ext uri="{FF2B5EF4-FFF2-40B4-BE49-F238E27FC236}">
                        <a16:creationId xmlns:a16="http://schemas.microsoft.com/office/drawing/2014/main" id="{00000000-0008-0000-0B00-0000A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5" name="Shape 3984">
                    <a:extLst>
                      <a:ext uri="{FF2B5EF4-FFF2-40B4-BE49-F238E27FC236}">
                        <a16:creationId xmlns:a16="http://schemas.microsoft.com/office/drawing/2014/main" id="{00000000-0008-0000-0B00-0000A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6" name="Shape 3985">
                    <a:extLst>
                      <a:ext uri="{FF2B5EF4-FFF2-40B4-BE49-F238E27FC236}">
                        <a16:creationId xmlns:a16="http://schemas.microsoft.com/office/drawing/2014/main" id="{00000000-0008-0000-0B00-0000A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77" name="Shape 2">
          <a:extLst>
            <a:ext uri="{FF2B5EF4-FFF2-40B4-BE49-F238E27FC236}">
              <a16:creationId xmlns:a16="http://schemas.microsoft.com/office/drawing/2014/main" id="{00000000-0008-0000-0B00-0000A9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78" name="Shape 3986">
            <a:extLst>
              <a:ext uri="{FF2B5EF4-FFF2-40B4-BE49-F238E27FC236}">
                <a16:creationId xmlns:a16="http://schemas.microsoft.com/office/drawing/2014/main" id="{00000000-0008-0000-0B00-0000A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9" name="Shape 6">
              <a:extLst>
                <a:ext uri="{FF2B5EF4-FFF2-40B4-BE49-F238E27FC236}">
                  <a16:creationId xmlns:a16="http://schemas.microsoft.com/office/drawing/2014/main" id="{00000000-0008-0000-0B00-0000A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0" name="Shape 3987">
              <a:extLst>
                <a:ext uri="{FF2B5EF4-FFF2-40B4-BE49-F238E27FC236}">
                  <a16:creationId xmlns:a16="http://schemas.microsoft.com/office/drawing/2014/main" id="{00000000-0008-0000-0B00-0000A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81" name="Shape 3988">
                <a:extLst>
                  <a:ext uri="{FF2B5EF4-FFF2-40B4-BE49-F238E27FC236}">
                    <a16:creationId xmlns:a16="http://schemas.microsoft.com/office/drawing/2014/main" id="{00000000-0008-0000-0B00-0000A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82" name="Shape 3989">
                <a:extLst>
                  <a:ext uri="{FF2B5EF4-FFF2-40B4-BE49-F238E27FC236}">
                    <a16:creationId xmlns:a16="http://schemas.microsoft.com/office/drawing/2014/main" id="{00000000-0008-0000-0B00-0000A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83" name="Shape 3990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84" name="Shape 3991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85" name="Shape 3992">
                    <a:extLst>
                      <a:ext uri="{FF2B5EF4-FFF2-40B4-BE49-F238E27FC236}">
                        <a16:creationId xmlns:a16="http://schemas.microsoft.com/office/drawing/2014/main" id="{00000000-0008-0000-0B00-0000B1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86" name="Shape 3993">
                    <a:extLst>
                      <a:ext uri="{FF2B5EF4-FFF2-40B4-BE49-F238E27FC236}">
                        <a16:creationId xmlns:a16="http://schemas.microsoft.com/office/drawing/2014/main" id="{00000000-0008-0000-0B00-0000B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7" name="Shape 3994">
                    <a:extLst>
                      <a:ext uri="{FF2B5EF4-FFF2-40B4-BE49-F238E27FC236}">
                        <a16:creationId xmlns:a16="http://schemas.microsoft.com/office/drawing/2014/main" id="{00000000-0008-0000-0B00-0000B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8" name="Shape 3995">
                    <a:extLst>
                      <a:ext uri="{FF2B5EF4-FFF2-40B4-BE49-F238E27FC236}">
                        <a16:creationId xmlns:a16="http://schemas.microsoft.com/office/drawing/2014/main" id="{00000000-0008-0000-0B00-0000B4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9" name="Shape 3996">
                    <a:extLst>
                      <a:ext uri="{FF2B5EF4-FFF2-40B4-BE49-F238E27FC236}">
                        <a16:creationId xmlns:a16="http://schemas.microsoft.com/office/drawing/2014/main" id="{00000000-0008-0000-0B00-0000B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0" name="Shape 3997">
                    <a:extLst>
                      <a:ext uri="{FF2B5EF4-FFF2-40B4-BE49-F238E27FC236}">
                        <a16:creationId xmlns:a16="http://schemas.microsoft.com/office/drawing/2014/main" id="{00000000-0008-0000-0B00-0000B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1" name="Shape 3998">
                    <a:extLst>
                      <a:ext uri="{FF2B5EF4-FFF2-40B4-BE49-F238E27FC236}">
                        <a16:creationId xmlns:a16="http://schemas.microsoft.com/office/drawing/2014/main" id="{00000000-0008-0000-0B00-0000B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92" name="Shape 2">
          <a:extLst>
            <a:ext uri="{FF2B5EF4-FFF2-40B4-BE49-F238E27FC236}">
              <a16:creationId xmlns:a16="http://schemas.microsoft.com/office/drawing/2014/main" id="{00000000-0008-0000-0B00-0000B8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93" name="Shape 3999">
            <a:extLst>
              <a:ext uri="{FF2B5EF4-FFF2-40B4-BE49-F238E27FC236}">
                <a16:creationId xmlns:a16="http://schemas.microsoft.com/office/drawing/2014/main" id="{00000000-0008-0000-0B00-0000B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94" name="Shape 6">
              <a:extLst>
                <a:ext uri="{FF2B5EF4-FFF2-40B4-BE49-F238E27FC236}">
                  <a16:creationId xmlns:a16="http://schemas.microsoft.com/office/drawing/2014/main" id="{00000000-0008-0000-0B00-0000B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95" name="Shape 4000">
              <a:extLst>
                <a:ext uri="{FF2B5EF4-FFF2-40B4-BE49-F238E27FC236}">
                  <a16:creationId xmlns:a16="http://schemas.microsoft.com/office/drawing/2014/main" id="{00000000-0008-0000-0B00-0000B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96" name="Shape 4001">
                <a:extLst>
                  <a:ext uri="{FF2B5EF4-FFF2-40B4-BE49-F238E27FC236}">
                    <a16:creationId xmlns:a16="http://schemas.microsoft.com/office/drawing/2014/main" id="{00000000-0008-0000-0B00-0000B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7" name="Shape 4002">
                <a:extLst>
                  <a:ext uri="{FF2B5EF4-FFF2-40B4-BE49-F238E27FC236}">
                    <a16:creationId xmlns:a16="http://schemas.microsoft.com/office/drawing/2014/main" id="{00000000-0008-0000-0B00-0000B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98" name="Shape 4003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99" name="Shape 4004">
                  <a:extLst>
                    <a:ext uri="{FF2B5EF4-FFF2-40B4-BE49-F238E27FC236}">
                      <a16:creationId xmlns:a16="http://schemas.microsoft.com/office/drawing/2014/main" id="{00000000-0008-0000-0B00-0000BF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00" name="Shape 4005">
                    <a:extLst>
                      <a:ext uri="{FF2B5EF4-FFF2-40B4-BE49-F238E27FC236}">
                        <a16:creationId xmlns:a16="http://schemas.microsoft.com/office/drawing/2014/main" id="{00000000-0008-0000-0B00-0000C0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01" name="Shape 4006">
                    <a:extLst>
                      <a:ext uri="{FF2B5EF4-FFF2-40B4-BE49-F238E27FC236}">
                        <a16:creationId xmlns:a16="http://schemas.microsoft.com/office/drawing/2014/main" id="{00000000-0008-0000-0B00-0000C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2" name="Shape 4007">
                    <a:extLst>
                      <a:ext uri="{FF2B5EF4-FFF2-40B4-BE49-F238E27FC236}">
                        <a16:creationId xmlns:a16="http://schemas.microsoft.com/office/drawing/2014/main" id="{00000000-0008-0000-0B00-0000C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3" name="Shape 4008">
                    <a:extLst>
                      <a:ext uri="{FF2B5EF4-FFF2-40B4-BE49-F238E27FC236}">
                        <a16:creationId xmlns:a16="http://schemas.microsoft.com/office/drawing/2014/main" id="{00000000-0008-0000-0B00-0000C3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4" name="Shape 4009">
                    <a:extLst>
                      <a:ext uri="{FF2B5EF4-FFF2-40B4-BE49-F238E27FC236}">
                        <a16:creationId xmlns:a16="http://schemas.microsoft.com/office/drawing/2014/main" id="{00000000-0008-0000-0B00-0000C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5" name="Shape 4010">
                    <a:extLst>
                      <a:ext uri="{FF2B5EF4-FFF2-40B4-BE49-F238E27FC236}">
                        <a16:creationId xmlns:a16="http://schemas.microsoft.com/office/drawing/2014/main" id="{00000000-0008-0000-0B00-0000C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6" name="Shape 4011">
                    <a:extLst>
                      <a:ext uri="{FF2B5EF4-FFF2-40B4-BE49-F238E27FC236}">
                        <a16:creationId xmlns:a16="http://schemas.microsoft.com/office/drawing/2014/main" id="{00000000-0008-0000-0B00-0000C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07" name="Shape 2">
          <a:extLst>
            <a:ext uri="{FF2B5EF4-FFF2-40B4-BE49-F238E27FC236}">
              <a16:creationId xmlns:a16="http://schemas.microsoft.com/office/drawing/2014/main" id="{00000000-0008-0000-0B00-0000C7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08" name="Shape 4012">
            <a:extLst>
              <a:ext uri="{FF2B5EF4-FFF2-40B4-BE49-F238E27FC236}">
                <a16:creationId xmlns:a16="http://schemas.microsoft.com/office/drawing/2014/main" id="{00000000-0008-0000-0B00-0000C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9" name="Shape 6">
              <a:extLst>
                <a:ext uri="{FF2B5EF4-FFF2-40B4-BE49-F238E27FC236}">
                  <a16:creationId xmlns:a16="http://schemas.microsoft.com/office/drawing/2014/main" id="{00000000-0008-0000-0B00-0000C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0" name="Shape 4013">
              <a:extLst>
                <a:ext uri="{FF2B5EF4-FFF2-40B4-BE49-F238E27FC236}">
                  <a16:creationId xmlns:a16="http://schemas.microsoft.com/office/drawing/2014/main" id="{00000000-0008-0000-0B00-0000C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11" name="Shape 4014">
                <a:extLst>
                  <a:ext uri="{FF2B5EF4-FFF2-40B4-BE49-F238E27FC236}">
                    <a16:creationId xmlns:a16="http://schemas.microsoft.com/office/drawing/2014/main" id="{00000000-0008-0000-0B00-0000C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2" name="Shape 4015">
                <a:extLst>
                  <a:ext uri="{FF2B5EF4-FFF2-40B4-BE49-F238E27FC236}">
                    <a16:creationId xmlns:a16="http://schemas.microsoft.com/office/drawing/2014/main" id="{00000000-0008-0000-0B00-0000C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13" name="Shape 4016">
                  <a:extLst>
                    <a:ext uri="{FF2B5EF4-FFF2-40B4-BE49-F238E27FC236}">
                      <a16:creationId xmlns:a16="http://schemas.microsoft.com/office/drawing/2014/main" id="{00000000-0008-0000-0B00-0000CD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14" name="Shape 4017">
                  <a:extLst>
                    <a:ext uri="{FF2B5EF4-FFF2-40B4-BE49-F238E27FC236}">
                      <a16:creationId xmlns:a16="http://schemas.microsoft.com/office/drawing/2014/main" id="{00000000-0008-0000-0B00-0000CE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15" name="Shape 4018">
                    <a:extLst>
                      <a:ext uri="{FF2B5EF4-FFF2-40B4-BE49-F238E27FC236}">
                        <a16:creationId xmlns:a16="http://schemas.microsoft.com/office/drawing/2014/main" id="{00000000-0008-0000-0B00-0000CF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16" name="Shape 4019">
                    <a:extLst>
                      <a:ext uri="{FF2B5EF4-FFF2-40B4-BE49-F238E27FC236}">
                        <a16:creationId xmlns:a16="http://schemas.microsoft.com/office/drawing/2014/main" id="{00000000-0008-0000-0B00-0000D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7" name="Shape 4020">
                    <a:extLst>
                      <a:ext uri="{FF2B5EF4-FFF2-40B4-BE49-F238E27FC236}">
                        <a16:creationId xmlns:a16="http://schemas.microsoft.com/office/drawing/2014/main" id="{00000000-0008-0000-0B00-0000D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8" name="Shape 4021">
                    <a:extLst>
                      <a:ext uri="{FF2B5EF4-FFF2-40B4-BE49-F238E27FC236}">
                        <a16:creationId xmlns:a16="http://schemas.microsoft.com/office/drawing/2014/main" id="{00000000-0008-0000-0B00-0000D2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9" name="Shape 4022">
                    <a:extLst>
                      <a:ext uri="{FF2B5EF4-FFF2-40B4-BE49-F238E27FC236}">
                        <a16:creationId xmlns:a16="http://schemas.microsoft.com/office/drawing/2014/main" id="{00000000-0008-0000-0B00-0000D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0" name="Shape 4023">
                    <a:extLst>
                      <a:ext uri="{FF2B5EF4-FFF2-40B4-BE49-F238E27FC236}">
                        <a16:creationId xmlns:a16="http://schemas.microsoft.com/office/drawing/2014/main" id="{00000000-0008-0000-0B00-0000D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1" name="Shape 4024">
                    <a:extLst>
                      <a:ext uri="{FF2B5EF4-FFF2-40B4-BE49-F238E27FC236}">
                        <a16:creationId xmlns:a16="http://schemas.microsoft.com/office/drawing/2014/main" id="{00000000-0008-0000-0B00-0000D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22" name="Shape 2">
          <a:extLst>
            <a:ext uri="{FF2B5EF4-FFF2-40B4-BE49-F238E27FC236}">
              <a16:creationId xmlns:a16="http://schemas.microsoft.com/office/drawing/2014/main" id="{00000000-0008-0000-0B00-0000D6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23" name="Shape 4025">
            <a:extLst>
              <a:ext uri="{FF2B5EF4-FFF2-40B4-BE49-F238E27FC236}">
                <a16:creationId xmlns:a16="http://schemas.microsoft.com/office/drawing/2014/main" id="{00000000-0008-0000-0B00-0000D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4" name="Shape 6">
              <a:extLst>
                <a:ext uri="{FF2B5EF4-FFF2-40B4-BE49-F238E27FC236}">
                  <a16:creationId xmlns:a16="http://schemas.microsoft.com/office/drawing/2014/main" id="{00000000-0008-0000-0B00-0000D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5" name="Shape 4026">
              <a:extLst>
                <a:ext uri="{FF2B5EF4-FFF2-40B4-BE49-F238E27FC236}">
                  <a16:creationId xmlns:a16="http://schemas.microsoft.com/office/drawing/2014/main" id="{00000000-0008-0000-0B00-0000D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26" name="Shape 4027">
                <a:extLst>
                  <a:ext uri="{FF2B5EF4-FFF2-40B4-BE49-F238E27FC236}">
                    <a16:creationId xmlns:a16="http://schemas.microsoft.com/office/drawing/2014/main" id="{00000000-0008-0000-0B00-0000D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27" name="Shape 4028">
                <a:extLst>
                  <a:ext uri="{FF2B5EF4-FFF2-40B4-BE49-F238E27FC236}">
                    <a16:creationId xmlns:a16="http://schemas.microsoft.com/office/drawing/2014/main" id="{00000000-0008-0000-0B00-0000D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28" name="Shape 4029">
                  <a:extLst>
                    <a:ext uri="{FF2B5EF4-FFF2-40B4-BE49-F238E27FC236}">
                      <a16:creationId xmlns:a16="http://schemas.microsoft.com/office/drawing/2014/main" id="{00000000-0008-0000-0B00-0000DC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9" name="Shape 4030">
                  <a:extLst>
                    <a:ext uri="{FF2B5EF4-FFF2-40B4-BE49-F238E27FC236}">
                      <a16:creationId xmlns:a16="http://schemas.microsoft.com/office/drawing/2014/main" id="{00000000-0008-0000-0B00-0000DD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30" name="Shape 4031">
                    <a:extLst>
                      <a:ext uri="{FF2B5EF4-FFF2-40B4-BE49-F238E27FC236}">
                        <a16:creationId xmlns:a16="http://schemas.microsoft.com/office/drawing/2014/main" id="{00000000-0008-0000-0B00-0000DE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31" name="Shape 4032">
                    <a:extLst>
                      <a:ext uri="{FF2B5EF4-FFF2-40B4-BE49-F238E27FC236}">
                        <a16:creationId xmlns:a16="http://schemas.microsoft.com/office/drawing/2014/main" id="{00000000-0008-0000-0B00-0000D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2" name="Shape 4033">
                    <a:extLst>
                      <a:ext uri="{FF2B5EF4-FFF2-40B4-BE49-F238E27FC236}">
                        <a16:creationId xmlns:a16="http://schemas.microsoft.com/office/drawing/2014/main" id="{00000000-0008-0000-0B00-0000E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3" name="Shape 4034">
                    <a:extLst>
                      <a:ext uri="{FF2B5EF4-FFF2-40B4-BE49-F238E27FC236}">
                        <a16:creationId xmlns:a16="http://schemas.microsoft.com/office/drawing/2014/main" id="{00000000-0008-0000-0B00-0000E1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4" name="Shape 4035">
                    <a:extLst>
                      <a:ext uri="{FF2B5EF4-FFF2-40B4-BE49-F238E27FC236}">
                        <a16:creationId xmlns:a16="http://schemas.microsoft.com/office/drawing/2014/main" id="{00000000-0008-0000-0B00-0000E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5" name="Shape 4036">
                    <a:extLst>
                      <a:ext uri="{FF2B5EF4-FFF2-40B4-BE49-F238E27FC236}">
                        <a16:creationId xmlns:a16="http://schemas.microsoft.com/office/drawing/2014/main" id="{00000000-0008-0000-0B00-0000E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6" name="Shape 4037">
                    <a:extLst>
                      <a:ext uri="{FF2B5EF4-FFF2-40B4-BE49-F238E27FC236}">
                        <a16:creationId xmlns:a16="http://schemas.microsoft.com/office/drawing/2014/main" id="{00000000-0008-0000-0B00-0000E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37" name="Shape 2">
          <a:extLst>
            <a:ext uri="{FF2B5EF4-FFF2-40B4-BE49-F238E27FC236}">
              <a16:creationId xmlns:a16="http://schemas.microsoft.com/office/drawing/2014/main" id="{00000000-0008-0000-0B00-0000E5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38" name="Shape 4038">
            <a:extLst>
              <a:ext uri="{FF2B5EF4-FFF2-40B4-BE49-F238E27FC236}">
                <a16:creationId xmlns:a16="http://schemas.microsoft.com/office/drawing/2014/main" id="{00000000-0008-0000-0B00-0000E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9" name="Shape 6">
              <a:extLst>
                <a:ext uri="{FF2B5EF4-FFF2-40B4-BE49-F238E27FC236}">
                  <a16:creationId xmlns:a16="http://schemas.microsoft.com/office/drawing/2014/main" id="{00000000-0008-0000-0B00-0000E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0" name="Shape 4039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41" name="Shape 4040">
                <a:extLst>
                  <a:ext uri="{FF2B5EF4-FFF2-40B4-BE49-F238E27FC236}">
                    <a16:creationId xmlns:a16="http://schemas.microsoft.com/office/drawing/2014/main" id="{00000000-0008-0000-0B00-0000E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2" name="Shape 4041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43" name="Shape 4042">
                  <a:extLst>
                    <a:ext uri="{FF2B5EF4-FFF2-40B4-BE49-F238E27FC236}">
                      <a16:creationId xmlns:a16="http://schemas.microsoft.com/office/drawing/2014/main" id="{00000000-0008-0000-0B00-0000EB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44" name="Shape 4043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45" name="Shape 4044">
                    <a:extLst>
                      <a:ext uri="{FF2B5EF4-FFF2-40B4-BE49-F238E27FC236}">
                        <a16:creationId xmlns:a16="http://schemas.microsoft.com/office/drawing/2014/main" id="{00000000-0008-0000-0B00-0000ED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46" name="Shape 4045">
                    <a:extLst>
                      <a:ext uri="{FF2B5EF4-FFF2-40B4-BE49-F238E27FC236}">
                        <a16:creationId xmlns:a16="http://schemas.microsoft.com/office/drawing/2014/main" id="{00000000-0008-0000-0B00-0000E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7" name="Shape 4046">
                    <a:extLst>
                      <a:ext uri="{FF2B5EF4-FFF2-40B4-BE49-F238E27FC236}">
                        <a16:creationId xmlns:a16="http://schemas.microsoft.com/office/drawing/2014/main" id="{00000000-0008-0000-0B00-0000E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8" name="Shape 4047">
                    <a:extLst>
                      <a:ext uri="{FF2B5EF4-FFF2-40B4-BE49-F238E27FC236}">
                        <a16:creationId xmlns:a16="http://schemas.microsoft.com/office/drawing/2014/main" id="{00000000-0008-0000-0B00-0000F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9" name="Shape 4048">
                    <a:extLst>
                      <a:ext uri="{FF2B5EF4-FFF2-40B4-BE49-F238E27FC236}">
                        <a16:creationId xmlns:a16="http://schemas.microsoft.com/office/drawing/2014/main" id="{00000000-0008-0000-0B00-0000F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0" name="Shape 4049">
                    <a:extLst>
                      <a:ext uri="{FF2B5EF4-FFF2-40B4-BE49-F238E27FC236}">
                        <a16:creationId xmlns:a16="http://schemas.microsoft.com/office/drawing/2014/main" id="{00000000-0008-0000-0B00-0000F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1" name="Shape 4050">
                    <a:extLst>
                      <a:ext uri="{FF2B5EF4-FFF2-40B4-BE49-F238E27FC236}">
                        <a16:creationId xmlns:a16="http://schemas.microsoft.com/office/drawing/2014/main" id="{00000000-0008-0000-0B00-0000F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52" name="Shape 2">
          <a:extLst>
            <a:ext uri="{FF2B5EF4-FFF2-40B4-BE49-F238E27FC236}">
              <a16:creationId xmlns:a16="http://schemas.microsoft.com/office/drawing/2014/main" id="{00000000-0008-0000-0B00-0000F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53" name="Shape 4051">
            <a:extLst>
              <a:ext uri="{FF2B5EF4-FFF2-40B4-BE49-F238E27FC236}">
                <a16:creationId xmlns:a16="http://schemas.microsoft.com/office/drawing/2014/main" id="{00000000-0008-0000-0B00-0000F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4" name="Shape 6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5" name="Shape 4052">
              <a:extLst>
                <a:ext uri="{FF2B5EF4-FFF2-40B4-BE49-F238E27FC236}">
                  <a16:creationId xmlns:a16="http://schemas.microsoft.com/office/drawing/2014/main" id="{00000000-0008-0000-0B00-0000F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6" name="Shape 4053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7" name="Shape 4054">
                <a:extLst>
                  <a:ext uri="{FF2B5EF4-FFF2-40B4-BE49-F238E27FC236}">
                    <a16:creationId xmlns:a16="http://schemas.microsoft.com/office/drawing/2014/main" id="{00000000-0008-0000-0B00-0000F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58" name="Shape 4055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59" name="Shape 4056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60" name="Shape 4057">
                    <a:extLst>
                      <a:ext uri="{FF2B5EF4-FFF2-40B4-BE49-F238E27FC236}">
                        <a16:creationId xmlns:a16="http://schemas.microsoft.com/office/drawing/2014/main" id="{00000000-0008-0000-0B00-0000F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61" name="Shape 4058">
                    <a:extLst>
                      <a:ext uri="{FF2B5EF4-FFF2-40B4-BE49-F238E27FC236}">
                        <a16:creationId xmlns:a16="http://schemas.microsoft.com/office/drawing/2014/main" id="{00000000-0008-0000-0B00-0000F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2" name="Shape 4059">
                    <a:extLst>
                      <a:ext uri="{FF2B5EF4-FFF2-40B4-BE49-F238E27FC236}">
                        <a16:creationId xmlns:a16="http://schemas.microsoft.com/office/drawing/2014/main" id="{00000000-0008-0000-0B00-0000F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3" name="Shape 4060">
                    <a:extLst>
                      <a:ext uri="{FF2B5EF4-FFF2-40B4-BE49-F238E27FC236}">
                        <a16:creationId xmlns:a16="http://schemas.microsoft.com/office/drawing/2014/main" id="{00000000-0008-0000-0B00-0000F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4" name="Shape 4061">
                    <a:extLst>
                      <a:ext uri="{FF2B5EF4-FFF2-40B4-BE49-F238E27FC236}">
                        <a16:creationId xmlns:a16="http://schemas.microsoft.com/office/drawing/2014/main" id="{00000000-0008-0000-0B00-00000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5" name="Shape 4062">
                    <a:extLst>
                      <a:ext uri="{FF2B5EF4-FFF2-40B4-BE49-F238E27FC236}">
                        <a16:creationId xmlns:a16="http://schemas.microsoft.com/office/drawing/2014/main" id="{00000000-0008-0000-0B00-00000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6" name="Shape 4063">
                    <a:extLst>
                      <a:ext uri="{FF2B5EF4-FFF2-40B4-BE49-F238E27FC236}">
                        <a16:creationId xmlns:a16="http://schemas.microsoft.com/office/drawing/2014/main" id="{00000000-0008-0000-0B00-00000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4867" name="Shape 2366">
          <a:extLst>
            <a:ext uri="{FF2B5EF4-FFF2-40B4-BE49-F238E27FC236}">
              <a16:creationId xmlns:a16="http://schemas.microsoft.com/office/drawing/2014/main" id="{00000000-0008-0000-0B00-00000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4868" name="Shape 2366">
          <a:extLst>
            <a:ext uri="{FF2B5EF4-FFF2-40B4-BE49-F238E27FC236}">
              <a16:creationId xmlns:a16="http://schemas.microsoft.com/office/drawing/2014/main" id="{00000000-0008-0000-0B00-00000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4869" name="Shape 2366">
          <a:extLst>
            <a:ext uri="{FF2B5EF4-FFF2-40B4-BE49-F238E27FC236}">
              <a16:creationId xmlns:a16="http://schemas.microsoft.com/office/drawing/2014/main" id="{00000000-0008-0000-0B00-00000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4870" name="Shape 2366">
          <a:extLst>
            <a:ext uri="{FF2B5EF4-FFF2-40B4-BE49-F238E27FC236}">
              <a16:creationId xmlns:a16="http://schemas.microsoft.com/office/drawing/2014/main" id="{00000000-0008-0000-0B00-00000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4871" name="Shape 2366">
          <a:extLst>
            <a:ext uri="{FF2B5EF4-FFF2-40B4-BE49-F238E27FC236}">
              <a16:creationId xmlns:a16="http://schemas.microsoft.com/office/drawing/2014/main" id="{00000000-0008-0000-0B00-000007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4872" name="Shape 2366">
          <a:extLst>
            <a:ext uri="{FF2B5EF4-FFF2-40B4-BE49-F238E27FC236}">
              <a16:creationId xmlns:a16="http://schemas.microsoft.com/office/drawing/2014/main" id="{00000000-0008-0000-0B00-000008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4873" name="Shape 2366">
          <a:extLst>
            <a:ext uri="{FF2B5EF4-FFF2-40B4-BE49-F238E27FC236}">
              <a16:creationId xmlns:a16="http://schemas.microsoft.com/office/drawing/2014/main" id="{00000000-0008-0000-0B00-000009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4874" name="Shape 2366">
          <a:extLst>
            <a:ext uri="{FF2B5EF4-FFF2-40B4-BE49-F238E27FC236}">
              <a16:creationId xmlns:a16="http://schemas.microsoft.com/office/drawing/2014/main" id="{00000000-0008-0000-0B00-00000A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4875" name="Shape 2366">
          <a:extLst>
            <a:ext uri="{FF2B5EF4-FFF2-40B4-BE49-F238E27FC236}">
              <a16:creationId xmlns:a16="http://schemas.microsoft.com/office/drawing/2014/main" id="{00000000-0008-0000-0B00-00000B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4876" name="Shape 2366">
          <a:extLst>
            <a:ext uri="{FF2B5EF4-FFF2-40B4-BE49-F238E27FC236}">
              <a16:creationId xmlns:a16="http://schemas.microsoft.com/office/drawing/2014/main" id="{00000000-0008-0000-0B00-00000C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4877" name="Shape 2366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4878" name="Shape 2366">
          <a:extLst>
            <a:ext uri="{FF2B5EF4-FFF2-40B4-BE49-F238E27FC236}">
              <a16:creationId xmlns:a16="http://schemas.microsoft.com/office/drawing/2014/main" id="{00000000-0008-0000-0B00-00000E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4879" name="Shape 2366">
          <a:extLst>
            <a:ext uri="{FF2B5EF4-FFF2-40B4-BE49-F238E27FC236}">
              <a16:creationId xmlns:a16="http://schemas.microsoft.com/office/drawing/2014/main" id="{00000000-0008-0000-0B00-00000F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4880" name="Shape 2366">
          <a:extLst>
            <a:ext uri="{FF2B5EF4-FFF2-40B4-BE49-F238E27FC236}">
              <a16:creationId xmlns:a16="http://schemas.microsoft.com/office/drawing/2014/main" id="{00000000-0008-0000-0B00-000010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4881" name="Shape 2366">
          <a:extLst>
            <a:ext uri="{FF2B5EF4-FFF2-40B4-BE49-F238E27FC236}">
              <a16:creationId xmlns:a16="http://schemas.microsoft.com/office/drawing/2014/main" id="{00000000-0008-0000-0B00-000011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4882" name="Shape 2366">
          <a:extLst>
            <a:ext uri="{FF2B5EF4-FFF2-40B4-BE49-F238E27FC236}">
              <a16:creationId xmlns:a16="http://schemas.microsoft.com/office/drawing/2014/main" id="{00000000-0008-0000-0B00-000012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4883" name="Shape 2366">
          <a:extLst>
            <a:ext uri="{FF2B5EF4-FFF2-40B4-BE49-F238E27FC236}">
              <a16:creationId xmlns:a16="http://schemas.microsoft.com/office/drawing/2014/main" id="{00000000-0008-0000-0B00-00001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4884" name="Shape 2366">
          <a:extLst>
            <a:ext uri="{FF2B5EF4-FFF2-40B4-BE49-F238E27FC236}">
              <a16:creationId xmlns:a16="http://schemas.microsoft.com/office/drawing/2014/main" id="{00000000-0008-0000-0B00-00001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4885" name="Shape 2366">
          <a:extLst>
            <a:ext uri="{FF2B5EF4-FFF2-40B4-BE49-F238E27FC236}">
              <a16:creationId xmlns:a16="http://schemas.microsoft.com/office/drawing/2014/main" id="{00000000-0008-0000-0B00-00001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4886" name="Shape 2366">
          <a:extLst>
            <a:ext uri="{FF2B5EF4-FFF2-40B4-BE49-F238E27FC236}">
              <a16:creationId xmlns:a16="http://schemas.microsoft.com/office/drawing/2014/main" id="{00000000-0008-0000-0B00-00001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887" name="Shape 2">
          <a:extLst>
            <a:ext uri="{FF2B5EF4-FFF2-40B4-BE49-F238E27FC236}">
              <a16:creationId xmlns:a16="http://schemas.microsoft.com/office/drawing/2014/main" id="{00000000-0008-0000-0B00-000017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888" name="Shape 4064">
            <a:extLst>
              <a:ext uri="{FF2B5EF4-FFF2-40B4-BE49-F238E27FC236}">
                <a16:creationId xmlns:a16="http://schemas.microsoft.com/office/drawing/2014/main" id="{00000000-0008-0000-0B00-00001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89" name="Shape 6">
              <a:extLst>
                <a:ext uri="{FF2B5EF4-FFF2-40B4-BE49-F238E27FC236}">
                  <a16:creationId xmlns:a16="http://schemas.microsoft.com/office/drawing/2014/main" id="{00000000-0008-0000-0B00-00001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0" name="Shape 4065">
              <a:extLst>
                <a:ext uri="{FF2B5EF4-FFF2-40B4-BE49-F238E27FC236}">
                  <a16:creationId xmlns:a16="http://schemas.microsoft.com/office/drawing/2014/main" id="{00000000-0008-0000-0B00-00001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91" name="Shape 4066">
                <a:extLst>
                  <a:ext uri="{FF2B5EF4-FFF2-40B4-BE49-F238E27FC236}">
                    <a16:creationId xmlns:a16="http://schemas.microsoft.com/office/drawing/2014/main" id="{00000000-0008-0000-0B00-00001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2" name="Shape 4067">
                <a:extLst>
                  <a:ext uri="{FF2B5EF4-FFF2-40B4-BE49-F238E27FC236}">
                    <a16:creationId xmlns:a16="http://schemas.microsoft.com/office/drawing/2014/main" id="{00000000-0008-0000-0B00-00001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93" name="Shape 4068">
                  <a:extLst>
                    <a:ext uri="{FF2B5EF4-FFF2-40B4-BE49-F238E27FC236}">
                      <a16:creationId xmlns:a16="http://schemas.microsoft.com/office/drawing/2014/main" id="{00000000-0008-0000-0B00-00001D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94" name="Shape 4069">
                  <a:extLst>
                    <a:ext uri="{FF2B5EF4-FFF2-40B4-BE49-F238E27FC236}">
                      <a16:creationId xmlns:a16="http://schemas.microsoft.com/office/drawing/2014/main" id="{00000000-0008-0000-0B00-00001E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5" name="Shape 4070">
                    <a:extLst>
                      <a:ext uri="{FF2B5EF4-FFF2-40B4-BE49-F238E27FC236}">
                        <a16:creationId xmlns:a16="http://schemas.microsoft.com/office/drawing/2014/main" id="{00000000-0008-0000-0B00-00001F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96" name="Shape 4071">
                    <a:extLst>
                      <a:ext uri="{FF2B5EF4-FFF2-40B4-BE49-F238E27FC236}">
                        <a16:creationId xmlns:a16="http://schemas.microsoft.com/office/drawing/2014/main" id="{00000000-0008-0000-0B00-00002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7" name="Shape 4072">
                    <a:extLst>
                      <a:ext uri="{FF2B5EF4-FFF2-40B4-BE49-F238E27FC236}">
                        <a16:creationId xmlns:a16="http://schemas.microsoft.com/office/drawing/2014/main" id="{00000000-0008-0000-0B00-00002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8" name="Shape 4073">
                    <a:extLst>
                      <a:ext uri="{FF2B5EF4-FFF2-40B4-BE49-F238E27FC236}">
                        <a16:creationId xmlns:a16="http://schemas.microsoft.com/office/drawing/2014/main" id="{00000000-0008-0000-0B00-000022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9" name="Shape 4074">
                    <a:extLst>
                      <a:ext uri="{FF2B5EF4-FFF2-40B4-BE49-F238E27FC236}">
                        <a16:creationId xmlns:a16="http://schemas.microsoft.com/office/drawing/2014/main" id="{00000000-0008-0000-0B00-00002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0" name="Shape 4075">
                    <a:extLst>
                      <a:ext uri="{FF2B5EF4-FFF2-40B4-BE49-F238E27FC236}">
                        <a16:creationId xmlns:a16="http://schemas.microsoft.com/office/drawing/2014/main" id="{00000000-0008-0000-0B00-00002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1" name="Shape 4076">
                    <a:extLst>
                      <a:ext uri="{FF2B5EF4-FFF2-40B4-BE49-F238E27FC236}">
                        <a16:creationId xmlns:a16="http://schemas.microsoft.com/office/drawing/2014/main" id="{00000000-0008-0000-0B00-00002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02" name="Shape 2">
          <a:extLst>
            <a:ext uri="{FF2B5EF4-FFF2-40B4-BE49-F238E27FC236}">
              <a16:creationId xmlns:a16="http://schemas.microsoft.com/office/drawing/2014/main" id="{00000000-0008-0000-0B00-000026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03" name="Shape 4077">
            <a:extLst>
              <a:ext uri="{FF2B5EF4-FFF2-40B4-BE49-F238E27FC236}">
                <a16:creationId xmlns:a16="http://schemas.microsoft.com/office/drawing/2014/main" id="{00000000-0008-0000-0B00-00002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4" name="Shape 6">
              <a:extLst>
                <a:ext uri="{FF2B5EF4-FFF2-40B4-BE49-F238E27FC236}">
                  <a16:creationId xmlns:a16="http://schemas.microsoft.com/office/drawing/2014/main" id="{00000000-0008-0000-0B00-00002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5" name="Shape 4078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06" name="Shape 4079">
                <a:extLst>
                  <a:ext uri="{FF2B5EF4-FFF2-40B4-BE49-F238E27FC236}">
                    <a16:creationId xmlns:a16="http://schemas.microsoft.com/office/drawing/2014/main" id="{00000000-0008-0000-0B00-00002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7" name="Shape 4080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08" name="Shape 4081">
                  <a:extLst>
                    <a:ext uri="{FF2B5EF4-FFF2-40B4-BE49-F238E27FC236}">
                      <a16:creationId xmlns:a16="http://schemas.microsoft.com/office/drawing/2014/main" id="{00000000-0008-0000-0B00-00002C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09" name="Shape 4082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10" name="Shape 4083">
                    <a:extLst>
                      <a:ext uri="{FF2B5EF4-FFF2-40B4-BE49-F238E27FC236}">
                        <a16:creationId xmlns:a16="http://schemas.microsoft.com/office/drawing/2014/main" id="{00000000-0008-0000-0B00-00002E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11" name="Shape 4084">
                    <a:extLst>
                      <a:ext uri="{FF2B5EF4-FFF2-40B4-BE49-F238E27FC236}">
                        <a16:creationId xmlns:a16="http://schemas.microsoft.com/office/drawing/2014/main" id="{00000000-0008-0000-0B00-00002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2" name="Shape 4085">
                    <a:extLst>
                      <a:ext uri="{FF2B5EF4-FFF2-40B4-BE49-F238E27FC236}">
                        <a16:creationId xmlns:a16="http://schemas.microsoft.com/office/drawing/2014/main" id="{00000000-0008-0000-0B00-00003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3" name="Shape 4086">
                    <a:extLst>
                      <a:ext uri="{FF2B5EF4-FFF2-40B4-BE49-F238E27FC236}">
                        <a16:creationId xmlns:a16="http://schemas.microsoft.com/office/drawing/2014/main" id="{00000000-0008-0000-0B00-00003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4" name="Shape 4087">
                    <a:extLst>
                      <a:ext uri="{FF2B5EF4-FFF2-40B4-BE49-F238E27FC236}">
                        <a16:creationId xmlns:a16="http://schemas.microsoft.com/office/drawing/2014/main" id="{00000000-0008-0000-0B00-00003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5" name="Shape 4088">
                    <a:extLst>
                      <a:ext uri="{FF2B5EF4-FFF2-40B4-BE49-F238E27FC236}">
                        <a16:creationId xmlns:a16="http://schemas.microsoft.com/office/drawing/2014/main" id="{00000000-0008-0000-0B00-00003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6" name="Shape 4089">
                    <a:extLst>
                      <a:ext uri="{FF2B5EF4-FFF2-40B4-BE49-F238E27FC236}">
                        <a16:creationId xmlns:a16="http://schemas.microsoft.com/office/drawing/2014/main" id="{00000000-0008-0000-0B00-000034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917" name="Shape 2">
          <a:extLst>
            <a:ext uri="{FF2B5EF4-FFF2-40B4-BE49-F238E27FC236}">
              <a16:creationId xmlns:a16="http://schemas.microsoft.com/office/drawing/2014/main" id="{00000000-0008-0000-0B00-00003513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4918" name="Shape 4090">
            <a:extLst>
              <a:ext uri="{FF2B5EF4-FFF2-40B4-BE49-F238E27FC236}">
                <a16:creationId xmlns:a16="http://schemas.microsoft.com/office/drawing/2014/main" id="{00000000-0008-0000-0B00-000036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9" name="Shape 6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20" name="Shape 4091">
              <a:extLst>
                <a:ext uri="{FF2B5EF4-FFF2-40B4-BE49-F238E27FC236}">
                  <a16:creationId xmlns:a16="http://schemas.microsoft.com/office/drawing/2014/main" id="{00000000-0008-0000-0B00-000038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21" name="Shape 4092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2" name="Shape 4093">
                <a:extLst>
                  <a:ext uri="{FF2B5EF4-FFF2-40B4-BE49-F238E27FC236}">
                    <a16:creationId xmlns:a16="http://schemas.microsoft.com/office/drawing/2014/main" id="{00000000-0008-0000-0B00-00003A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23" name="Shape 4094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4" name="Shape 4095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25" name="Shape 4096">
                    <a:extLst>
                      <a:ext uri="{FF2B5EF4-FFF2-40B4-BE49-F238E27FC236}">
                        <a16:creationId xmlns:a16="http://schemas.microsoft.com/office/drawing/2014/main" id="{00000000-0008-0000-0B00-00003D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26" name="Shape 4097">
                    <a:extLst>
                      <a:ext uri="{FF2B5EF4-FFF2-40B4-BE49-F238E27FC236}">
                        <a16:creationId xmlns:a16="http://schemas.microsoft.com/office/drawing/2014/main" id="{00000000-0008-0000-0B00-00003E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7" name="Shape 4098">
                    <a:extLst>
                      <a:ext uri="{FF2B5EF4-FFF2-40B4-BE49-F238E27FC236}">
                        <a16:creationId xmlns:a16="http://schemas.microsoft.com/office/drawing/2014/main" id="{00000000-0008-0000-0B00-00003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8" name="Shape 4099">
                    <a:extLst>
                      <a:ext uri="{FF2B5EF4-FFF2-40B4-BE49-F238E27FC236}">
                        <a16:creationId xmlns:a16="http://schemas.microsoft.com/office/drawing/2014/main" id="{00000000-0008-0000-0B00-00004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9" name="Shape 4100">
                    <a:extLst>
                      <a:ext uri="{FF2B5EF4-FFF2-40B4-BE49-F238E27FC236}">
                        <a16:creationId xmlns:a16="http://schemas.microsoft.com/office/drawing/2014/main" id="{00000000-0008-0000-0B00-00004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0" name="Shape 4101">
                    <a:extLst>
                      <a:ext uri="{FF2B5EF4-FFF2-40B4-BE49-F238E27FC236}">
                        <a16:creationId xmlns:a16="http://schemas.microsoft.com/office/drawing/2014/main" id="{00000000-0008-0000-0B00-00004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1" name="Shape 4102">
                    <a:extLst>
                      <a:ext uri="{FF2B5EF4-FFF2-40B4-BE49-F238E27FC236}">
                        <a16:creationId xmlns:a16="http://schemas.microsoft.com/office/drawing/2014/main" id="{00000000-0008-0000-0B00-00004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932" name="Shape 2">
          <a:extLst>
            <a:ext uri="{FF2B5EF4-FFF2-40B4-BE49-F238E27FC236}">
              <a16:creationId xmlns:a16="http://schemas.microsoft.com/office/drawing/2014/main" id="{00000000-0008-0000-0B00-00004413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4933" name="Shape 4103">
            <a:extLst>
              <a:ext uri="{FF2B5EF4-FFF2-40B4-BE49-F238E27FC236}">
                <a16:creationId xmlns:a16="http://schemas.microsoft.com/office/drawing/2014/main" id="{00000000-0008-0000-0B00-000045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34" name="Shape 6">
              <a:extLst>
                <a:ext uri="{FF2B5EF4-FFF2-40B4-BE49-F238E27FC236}">
                  <a16:creationId xmlns:a16="http://schemas.microsoft.com/office/drawing/2014/main" id="{00000000-0008-0000-0B00-000046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5" name="Shape 4104">
              <a:extLst>
                <a:ext uri="{FF2B5EF4-FFF2-40B4-BE49-F238E27FC236}">
                  <a16:creationId xmlns:a16="http://schemas.microsoft.com/office/drawing/2014/main" id="{00000000-0008-0000-0B00-000047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936" name="Shape 4105">
                <a:extLst>
                  <a:ext uri="{FF2B5EF4-FFF2-40B4-BE49-F238E27FC236}">
                    <a16:creationId xmlns:a16="http://schemas.microsoft.com/office/drawing/2014/main" id="{00000000-0008-0000-0B00-000048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7" name="Shape 4106">
                <a:extLst>
                  <a:ext uri="{FF2B5EF4-FFF2-40B4-BE49-F238E27FC236}">
                    <a16:creationId xmlns:a16="http://schemas.microsoft.com/office/drawing/2014/main" id="{00000000-0008-0000-0B00-000049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938" name="Shape 4107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39" name="Shape 4108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940" name="Shape 4109">
                    <a:extLst>
                      <a:ext uri="{FF2B5EF4-FFF2-40B4-BE49-F238E27FC236}">
                        <a16:creationId xmlns:a16="http://schemas.microsoft.com/office/drawing/2014/main" id="{00000000-0008-0000-0B00-00004C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41" name="Shape 4110">
                    <a:extLst>
                      <a:ext uri="{FF2B5EF4-FFF2-40B4-BE49-F238E27FC236}">
                        <a16:creationId xmlns:a16="http://schemas.microsoft.com/office/drawing/2014/main" id="{00000000-0008-0000-0B00-00004D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2" name="Shape 4111">
                    <a:extLst>
                      <a:ext uri="{FF2B5EF4-FFF2-40B4-BE49-F238E27FC236}">
                        <a16:creationId xmlns:a16="http://schemas.microsoft.com/office/drawing/2014/main" id="{00000000-0008-0000-0B00-00004E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3" name="Shape 4112">
                    <a:extLst>
                      <a:ext uri="{FF2B5EF4-FFF2-40B4-BE49-F238E27FC236}">
                        <a16:creationId xmlns:a16="http://schemas.microsoft.com/office/drawing/2014/main" id="{00000000-0008-0000-0B00-00004F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4" name="Shape 4113">
                    <a:extLst>
                      <a:ext uri="{FF2B5EF4-FFF2-40B4-BE49-F238E27FC236}">
                        <a16:creationId xmlns:a16="http://schemas.microsoft.com/office/drawing/2014/main" id="{00000000-0008-0000-0B00-000050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5" name="Shape 4114">
                    <a:extLst>
                      <a:ext uri="{FF2B5EF4-FFF2-40B4-BE49-F238E27FC236}">
                        <a16:creationId xmlns:a16="http://schemas.microsoft.com/office/drawing/2014/main" id="{00000000-0008-0000-0B00-000051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6" name="Shape 4115">
                    <a:extLst>
                      <a:ext uri="{FF2B5EF4-FFF2-40B4-BE49-F238E27FC236}">
                        <a16:creationId xmlns:a16="http://schemas.microsoft.com/office/drawing/2014/main" id="{00000000-0008-0000-0B00-000052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47" name="Shape 2">
          <a:extLst>
            <a:ext uri="{FF2B5EF4-FFF2-40B4-BE49-F238E27FC236}">
              <a16:creationId xmlns:a16="http://schemas.microsoft.com/office/drawing/2014/main" id="{00000000-0008-0000-0B00-000053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48" name="Shape 4116">
            <a:extLst>
              <a:ext uri="{FF2B5EF4-FFF2-40B4-BE49-F238E27FC236}">
                <a16:creationId xmlns:a16="http://schemas.microsoft.com/office/drawing/2014/main" id="{00000000-0008-0000-0B00-00005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9" name="Shape 6">
              <a:extLst>
                <a:ext uri="{FF2B5EF4-FFF2-40B4-BE49-F238E27FC236}">
                  <a16:creationId xmlns:a16="http://schemas.microsoft.com/office/drawing/2014/main" id="{00000000-0008-0000-0B00-00005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0" name="Shape 4117">
              <a:extLst>
                <a:ext uri="{FF2B5EF4-FFF2-40B4-BE49-F238E27FC236}">
                  <a16:creationId xmlns:a16="http://schemas.microsoft.com/office/drawing/2014/main" id="{00000000-0008-0000-0B00-00005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51" name="Shape 4118">
                <a:extLst>
                  <a:ext uri="{FF2B5EF4-FFF2-40B4-BE49-F238E27FC236}">
                    <a16:creationId xmlns:a16="http://schemas.microsoft.com/office/drawing/2014/main" id="{00000000-0008-0000-0B00-00005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52" name="Shape 4119">
                <a:extLst>
                  <a:ext uri="{FF2B5EF4-FFF2-40B4-BE49-F238E27FC236}">
                    <a16:creationId xmlns:a16="http://schemas.microsoft.com/office/drawing/2014/main" id="{00000000-0008-0000-0B00-00005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53" name="Shape 4120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54" name="Shape 4121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55" name="Shape 4122">
                    <a:extLst>
                      <a:ext uri="{FF2B5EF4-FFF2-40B4-BE49-F238E27FC236}">
                        <a16:creationId xmlns:a16="http://schemas.microsoft.com/office/drawing/2014/main" id="{00000000-0008-0000-0B00-00005B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56" name="Shape 4123">
                    <a:extLst>
                      <a:ext uri="{FF2B5EF4-FFF2-40B4-BE49-F238E27FC236}">
                        <a16:creationId xmlns:a16="http://schemas.microsoft.com/office/drawing/2014/main" id="{00000000-0008-0000-0B00-00005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7" name="Shape 4124">
                    <a:extLst>
                      <a:ext uri="{FF2B5EF4-FFF2-40B4-BE49-F238E27FC236}">
                        <a16:creationId xmlns:a16="http://schemas.microsoft.com/office/drawing/2014/main" id="{00000000-0008-0000-0B00-00005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8" name="Shape 4125">
                    <a:extLst>
                      <a:ext uri="{FF2B5EF4-FFF2-40B4-BE49-F238E27FC236}">
                        <a16:creationId xmlns:a16="http://schemas.microsoft.com/office/drawing/2014/main" id="{00000000-0008-0000-0B00-00005E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9" name="Shape 4126">
                    <a:extLst>
                      <a:ext uri="{FF2B5EF4-FFF2-40B4-BE49-F238E27FC236}">
                        <a16:creationId xmlns:a16="http://schemas.microsoft.com/office/drawing/2014/main" id="{00000000-0008-0000-0B00-00005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0" name="Shape 4127">
                    <a:extLst>
                      <a:ext uri="{FF2B5EF4-FFF2-40B4-BE49-F238E27FC236}">
                        <a16:creationId xmlns:a16="http://schemas.microsoft.com/office/drawing/2014/main" id="{00000000-0008-0000-0B00-00006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1" name="Shape 4128">
                    <a:extLst>
                      <a:ext uri="{FF2B5EF4-FFF2-40B4-BE49-F238E27FC236}">
                        <a16:creationId xmlns:a16="http://schemas.microsoft.com/office/drawing/2014/main" id="{00000000-0008-0000-0B00-00006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62" name="Shape 2">
          <a:extLst>
            <a:ext uri="{FF2B5EF4-FFF2-40B4-BE49-F238E27FC236}">
              <a16:creationId xmlns:a16="http://schemas.microsoft.com/office/drawing/2014/main" id="{00000000-0008-0000-0B00-000062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63" name="Shape 4129">
            <a:extLst>
              <a:ext uri="{FF2B5EF4-FFF2-40B4-BE49-F238E27FC236}">
                <a16:creationId xmlns:a16="http://schemas.microsoft.com/office/drawing/2014/main" id="{00000000-0008-0000-0B00-00006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4" name="Shape 6">
              <a:extLst>
                <a:ext uri="{FF2B5EF4-FFF2-40B4-BE49-F238E27FC236}">
                  <a16:creationId xmlns:a16="http://schemas.microsoft.com/office/drawing/2014/main" id="{00000000-0008-0000-0B00-00006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5" name="Shape 4130">
              <a:extLst>
                <a:ext uri="{FF2B5EF4-FFF2-40B4-BE49-F238E27FC236}">
                  <a16:creationId xmlns:a16="http://schemas.microsoft.com/office/drawing/2014/main" id="{00000000-0008-0000-0B00-00006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66" name="Shape 4131">
                <a:extLst>
                  <a:ext uri="{FF2B5EF4-FFF2-40B4-BE49-F238E27FC236}">
                    <a16:creationId xmlns:a16="http://schemas.microsoft.com/office/drawing/2014/main" id="{00000000-0008-0000-0B00-00006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7" name="Shape 4132">
                <a:extLst>
                  <a:ext uri="{FF2B5EF4-FFF2-40B4-BE49-F238E27FC236}">
                    <a16:creationId xmlns:a16="http://schemas.microsoft.com/office/drawing/2014/main" id="{00000000-0008-0000-0B00-00006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68" name="Shape 4133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69" name="Shape 4134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70" name="Shape 4135">
                    <a:extLst>
                      <a:ext uri="{FF2B5EF4-FFF2-40B4-BE49-F238E27FC236}">
                        <a16:creationId xmlns:a16="http://schemas.microsoft.com/office/drawing/2014/main" id="{00000000-0008-0000-0B00-00006A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71" name="Shape 4136">
                    <a:extLst>
                      <a:ext uri="{FF2B5EF4-FFF2-40B4-BE49-F238E27FC236}">
                        <a16:creationId xmlns:a16="http://schemas.microsoft.com/office/drawing/2014/main" id="{00000000-0008-0000-0B00-00006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2" name="Shape 4137">
                    <a:extLst>
                      <a:ext uri="{FF2B5EF4-FFF2-40B4-BE49-F238E27FC236}">
                        <a16:creationId xmlns:a16="http://schemas.microsoft.com/office/drawing/2014/main" id="{00000000-0008-0000-0B00-00006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3" name="Shape 4138">
                    <a:extLst>
                      <a:ext uri="{FF2B5EF4-FFF2-40B4-BE49-F238E27FC236}">
                        <a16:creationId xmlns:a16="http://schemas.microsoft.com/office/drawing/2014/main" id="{00000000-0008-0000-0B00-00006D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4" name="Shape 4139">
                    <a:extLst>
                      <a:ext uri="{FF2B5EF4-FFF2-40B4-BE49-F238E27FC236}">
                        <a16:creationId xmlns:a16="http://schemas.microsoft.com/office/drawing/2014/main" id="{00000000-0008-0000-0B00-00006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5" name="Shape 4140">
                    <a:extLst>
                      <a:ext uri="{FF2B5EF4-FFF2-40B4-BE49-F238E27FC236}">
                        <a16:creationId xmlns:a16="http://schemas.microsoft.com/office/drawing/2014/main" id="{00000000-0008-0000-0B00-00006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6" name="Shape 4141">
                    <a:extLst>
                      <a:ext uri="{FF2B5EF4-FFF2-40B4-BE49-F238E27FC236}">
                        <a16:creationId xmlns:a16="http://schemas.microsoft.com/office/drawing/2014/main" id="{00000000-0008-0000-0B00-00007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77" name="Shape 2">
          <a:extLst>
            <a:ext uri="{FF2B5EF4-FFF2-40B4-BE49-F238E27FC236}">
              <a16:creationId xmlns:a16="http://schemas.microsoft.com/office/drawing/2014/main" id="{00000000-0008-0000-0B00-000071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78" name="Shape 4142">
            <a:extLst>
              <a:ext uri="{FF2B5EF4-FFF2-40B4-BE49-F238E27FC236}">
                <a16:creationId xmlns:a16="http://schemas.microsoft.com/office/drawing/2014/main" id="{00000000-0008-0000-0B00-00007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9" name="Shape 6">
              <a:extLst>
                <a:ext uri="{FF2B5EF4-FFF2-40B4-BE49-F238E27FC236}">
                  <a16:creationId xmlns:a16="http://schemas.microsoft.com/office/drawing/2014/main" id="{00000000-0008-0000-0B00-00007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0" name="Shape 4143">
              <a:extLst>
                <a:ext uri="{FF2B5EF4-FFF2-40B4-BE49-F238E27FC236}">
                  <a16:creationId xmlns:a16="http://schemas.microsoft.com/office/drawing/2014/main" id="{00000000-0008-0000-0B00-00007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81" name="Shape 4144">
                <a:extLst>
                  <a:ext uri="{FF2B5EF4-FFF2-40B4-BE49-F238E27FC236}">
                    <a16:creationId xmlns:a16="http://schemas.microsoft.com/office/drawing/2014/main" id="{00000000-0008-0000-0B00-00007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2" name="Shape 4145">
                <a:extLst>
                  <a:ext uri="{FF2B5EF4-FFF2-40B4-BE49-F238E27FC236}">
                    <a16:creationId xmlns:a16="http://schemas.microsoft.com/office/drawing/2014/main" id="{00000000-0008-0000-0B00-00007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83" name="Shape 4146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84" name="Shape 4147">
                  <a:extLst>
                    <a:ext uri="{FF2B5EF4-FFF2-40B4-BE49-F238E27FC236}">
                      <a16:creationId xmlns:a16="http://schemas.microsoft.com/office/drawing/2014/main" id="{00000000-0008-0000-0B00-000078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85" name="Shape 4148">
                    <a:extLst>
                      <a:ext uri="{FF2B5EF4-FFF2-40B4-BE49-F238E27FC236}">
                        <a16:creationId xmlns:a16="http://schemas.microsoft.com/office/drawing/2014/main" id="{00000000-0008-0000-0B00-000079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86" name="Shape 4149">
                    <a:extLst>
                      <a:ext uri="{FF2B5EF4-FFF2-40B4-BE49-F238E27FC236}">
                        <a16:creationId xmlns:a16="http://schemas.microsoft.com/office/drawing/2014/main" id="{00000000-0008-0000-0B00-00007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7" name="Shape 4150">
                    <a:extLst>
                      <a:ext uri="{FF2B5EF4-FFF2-40B4-BE49-F238E27FC236}">
                        <a16:creationId xmlns:a16="http://schemas.microsoft.com/office/drawing/2014/main" id="{00000000-0008-0000-0B00-00007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8" name="Shape 4151">
                    <a:extLst>
                      <a:ext uri="{FF2B5EF4-FFF2-40B4-BE49-F238E27FC236}">
                        <a16:creationId xmlns:a16="http://schemas.microsoft.com/office/drawing/2014/main" id="{00000000-0008-0000-0B00-00007C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9" name="Shape 4152">
                    <a:extLst>
                      <a:ext uri="{FF2B5EF4-FFF2-40B4-BE49-F238E27FC236}">
                        <a16:creationId xmlns:a16="http://schemas.microsoft.com/office/drawing/2014/main" id="{00000000-0008-0000-0B00-00007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0" name="Shape 4153">
                    <a:extLst>
                      <a:ext uri="{FF2B5EF4-FFF2-40B4-BE49-F238E27FC236}">
                        <a16:creationId xmlns:a16="http://schemas.microsoft.com/office/drawing/2014/main" id="{00000000-0008-0000-0B00-00007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1" name="Shape 4154">
                    <a:extLst>
                      <a:ext uri="{FF2B5EF4-FFF2-40B4-BE49-F238E27FC236}">
                        <a16:creationId xmlns:a16="http://schemas.microsoft.com/office/drawing/2014/main" id="{00000000-0008-0000-0B00-00007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92" name="Shape 2">
          <a:extLst>
            <a:ext uri="{FF2B5EF4-FFF2-40B4-BE49-F238E27FC236}">
              <a16:creationId xmlns:a16="http://schemas.microsoft.com/office/drawing/2014/main" id="{00000000-0008-0000-0B00-000080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93" name="Shape 4155">
            <a:extLst>
              <a:ext uri="{FF2B5EF4-FFF2-40B4-BE49-F238E27FC236}">
                <a16:creationId xmlns:a16="http://schemas.microsoft.com/office/drawing/2014/main" id="{00000000-0008-0000-0B00-00008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94" name="Shape 6">
              <a:extLst>
                <a:ext uri="{FF2B5EF4-FFF2-40B4-BE49-F238E27FC236}">
                  <a16:creationId xmlns:a16="http://schemas.microsoft.com/office/drawing/2014/main" id="{00000000-0008-0000-0B00-00008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5" name="Shape 4156">
              <a:extLst>
                <a:ext uri="{FF2B5EF4-FFF2-40B4-BE49-F238E27FC236}">
                  <a16:creationId xmlns:a16="http://schemas.microsoft.com/office/drawing/2014/main" id="{00000000-0008-0000-0B00-00008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96" name="Shape 4157">
                <a:extLst>
                  <a:ext uri="{FF2B5EF4-FFF2-40B4-BE49-F238E27FC236}">
                    <a16:creationId xmlns:a16="http://schemas.microsoft.com/office/drawing/2014/main" id="{00000000-0008-0000-0B00-00008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97" name="Shape 4158">
                <a:extLst>
                  <a:ext uri="{FF2B5EF4-FFF2-40B4-BE49-F238E27FC236}">
                    <a16:creationId xmlns:a16="http://schemas.microsoft.com/office/drawing/2014/main" id="{00000000-0008-0000-0B00-00008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98" name="Shape 4159">
                  <a:extLst>
                    <a:ext uri="{FF2B5EF4-FFF2-40B4-BE49-F238E27FC236}">
                      <a16:creationId xmlns:a16="http://schemas.microsoft.com/office/drawing/2014/main" id="{00000000-0008-0000-0B00-000086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9" name="Shape 4160">
                  <a:extLst>
                    <a:ext uri="{FF2B5EF4-FFF2-40B4-BE49-F238E27FC236}">
                      <a16:creationId xmlns:a16="http://schemas.microsoft.com/office/drawing/2014/main" id="{00000000-0008-0000-0B00-000087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00" name="Shape 4161">
                    <a:extLst>
                      <a:ext uri="{FF2B5EF4-FFF2-40B4-BE49-F238E27FC236}">
                        <a16:creationId xmlns:a16="http://schemas.microsoft.com/office/drawing/2014/main" id="{00000000-0008-0000-0B00-000088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01" name="Shape 4162">
                    <a:extLst>
                      <a:ext uri="{FF2B5EF4-FFF2-40B4-BE49-F238E27FC236}">
                        <a16:creationId xmlns:a16="http://schemas.microsoft.com/office/drawing/2014/main" id="{00000000-0008-0000-0B00-00008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2" name="Shape 4163">
                    <a:extLst>
                      <a:ext uri="{FF2B5EF4-FFF2-40B4-BE49-F238E27FC236}">
                        <a16:creationId xmlns:a16="http://schemas.microsoft.com/office/drawing/2014/main" id="{00000000-0008-0000-0B00-00008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3" name="Shape 4164">
                    <a:extLst>
                      <a:ext uri="{FF2B5EF4-FFF2-40B4-BE49-F238E27FC236}">
                        <a16:creationId xmlns:a16="http://schemas.microsoft.com/office/drawing/2014/main" id="{00000000-0008-0000-0B00-00008B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4" name="Shape 4165">
                    <a:extLst>
                      <a:ext uri="{FF2B5EF4-FFF2-40B4-BE49-F238E27FC236}">
                        <a16:creationId xmlns:a16="http://schemas.microsoft.com/office/drawing/2014/main" id="{00000000-0008-0000-0B00-00008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5" name="Shape 4166">
                    <a:extLst>
                      <a:ext uri="{FF2B5EF4-FFF2-40B4-BE49-F238E27FC236}">
                        <a16:creationId xmlns:a16="http://schemas.microsoft.com/office/drawing/2014/main" id="{00000000-0008-0000-0B00-00008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6" name="Shape 4167">
                    <a:extLst>
                      <a:ext uri="{FF2B5EF4-FFF2-40B4-BE49-F238E27FC236}">
                        <a16:creationId xmlns:a16="http://schemas.microsoft.com/office/drawing/2014/main" id="{00000000-0008-0000-0B00-00008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07" name="Shape 2">
          <a:extLst>
            <a:ext uri="{FF2B5EF4-FFF2-40B4-BE49-F238E27FC236}">
              <a16:creationId xmlns:a16="http://schemas.microsoft.com/office/drawing/2014/main" id="{00000000-0008-0000-0B00-00008F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08" name="Shape 4168">
            <a:extLst>
              <a:ext uri="{FF2B5EF4-FFF2-40B4-BE49-F238E27FC236}">
                <a16:creationId xmlns:a16="http://schemas.microsoft.com/office/drawing/2014/main" id="{00000000-0008-0000-0B00-00009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09" name="Shape 6">
              <a:extLst>
                <a:ext uri="{FF2B5EF4-FFF2-40B4-BE49-F238E27FC236}">
                  <a16:creationId xmlns:a16="http://schemas.microsoft.com/office/drawing/2014/main" id="{00000000-0008-0000-0B00-00009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0" name="Shape 4169">
              <a:extLst>
                <a:ext uri="{FF2B5EF4-FFF2-40B4-BE49-F238E27FC236}">
                  <a16:creationId xmlns:a16="http://schemas.microsoft.com/office/drawing/2014/main" id="{00000000-0008-0000-0B00-00009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11" name="Shape 4170">
                <a:extLst>
                  <a:ext uri="{FF2B5EF4-FFF2-40B4-BE49-F238E27FC236}">
                    <a16:creationId xmlns:a16="http://schemas.microsoft.com/office/drawing/2014/main" id="{00000000-0008-0000-0B00-00009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2" name="Shape 4171">
                <a:extLst>
                  <a:ext uri="{FF2B5EF4-FFF2-40B4-BE49-F238E27FC236}">
                    <a16:creationId xmlns:a16="http://schemas.microsoft.com/office/drawing/2014/main" id="{00000000-0008-0000-0B00-00009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13" name="Shape 4172">
                  <a:extLst>
                    <a:ext uri="{FF2B5EF4-FFF2-40B4-BE49-F238E27FC236}">
                      <a16:creationId xmlns:a16="http://schemas.microsoft.com/office/drawing/2014/main" id="{00000000-0008-0000-0B00-000095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14" name="Shape 4173">
                  <a:extLst>
                    <a:ext uri="{FF2B5EF4-FFF2-40B4-BE49-F238E27FC236}">
                      <a16:creationId xmlns:a16="http://schemas.microsoft.com/office/drawing/2014/main" id="{00000000-0008-0000-0B00-000096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15" name="Shape 4174">
                    <a:extLst>
                      <a:ext uri="{FF2B5EF4-FFF2-40B4-BE49-F238E27FC236}">
                        <a16:creationId xmlns:a16="http://schemas.microsoft.com/office/drawing/2014/main" id="{00000000-0008-0000-0B00-000097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16" name="Shape 4175">
                    <a:extLst>
                      <a:ext uri="{FF2B5EF4-FFF2-40B4-BE49-F238E27FC236}">
                        <a16:creationId xmlns:a16="http://schemas.microsoft.com/office/drawing/2014/main" id="{00000000-0008-0000-0B00-00009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7" name="Shape 4176">
                    <a:extLst>
                      <a:ext uri="{FF2B5EF4-FFF2-40B4-BE49-F238E27FC236}">
                        <a16:creationId xmlns:a16="http://schemas.microsoft.com/office/drawing/2014/main" id="{00000000-0008-0000-0B00-00009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8" name="Shape 4177">
                    <a:extLst>
                      <a:ext uri="{FF2B5EF4-FFF2-40B4-BE49-F238E27FC236}">
                        <a16:creationId xmlns:a16="http://schemas.microsoft.com/office/drawing/2014/main" id="{00000000-0008-0000-0B00-00009A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9" name="Shape 4178">
                    <a:extLst>
                      <a:ext uri="{FF2B5EF4-FFF2-40B4-BE49-F238E27FC236}">
                        <a16:creationId xmlns:a16="http://schemas.microsoft.com/office/drawing/2014/main" id="{00000000-0008-0000-0B00-00009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0" name="Shape 4179">
                    <a:extLst>
                      <a:ext uri="{FF2B5EF4-FFF2-40B4-BE49-F238E27FC236}">
                        <a16:creationId xmlns:a16="http://schemas.microsoft.com/office/drawing/2014/main" id="{00000000-0008-0000-0B00-00009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1" name="Shape 4180">
                    <a:extLst>
                      <a:ext uri="{FF2B5EF4-FFF2-40B4-BE49-F238E27FC236}">
                        <a16:creationId xmlns:a16="http://schemas.microsoft.com/office/drawing/2014/main" id="{00000000-0008-0000-0B00-00009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22" name="Shape 2">
          <a:extLst>
            <a:ext uri="{FF2B5EF4-FFF2-40B4-BE49-F238E27FC236}">
              <a16:creationId xmlns:a16="http://schemas.microsoft.com/office/drawing/2014/main" id="{00000000-0008-0000-0B00-00009E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23" name="Shape 4181">
            <a:extLst>
              <a:ext uri="{FF2B5EF4-FFF2-40B4-BE49-F238E27FC236}">
                <a16:creationId xmlns:a16="http://schemas.microsoft.com/office/drawing/2014/main" id="{00000000-0008-0000-0B00-00009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4" name="Shape 6">
              <a:extLst>
                <a:ext uri="{FF2B5EF4-FFF2-40B4-BE49-F238E27FC236}">
                  <a16:creationId xmlns:a16="http://schemas.microsoft.com/office/drawing/2014/main" id="{00000000-0008-0000-0B00-0000A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5" name="Shape 4182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26" name="Shape 4183">
                <a:extLst>
                  <a:ext uri="{FF2B5EF4-FFF2-40B4-BE49-F238E27FC236}">
                    <a16:creationId xmlns:a16="http://schemas.microsoft.com/office/drawing/2014/main" id="{00000000-0008-0000-0B00-0000A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7" name="Shape 4184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8" name="Shape 4185">
                  <a:extLst>
                    <a:ext uri="{FF2B5EF4-FFF2-40B4-BE49-F238E27FC236}">
                      <a16:creationId xmlns:a16="http://schemas.microsoft.com/office/drawing/2014/main" id="{00000000-0008-0000-0B00-0000A4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29" name="Shape 4186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30" name="Shape 4187">
                    <a:extLst>
                      <a:ext uri="{FF2B5EF4-FFF2-40B4-BE49-F238E27FC236}">
                        <a16:creationId xmlns:a16="http://schemas.microsoft.com/office/drawing/2014/main" id="{00000000-0008-0000-0B00-0000A6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31" name="Shape 4188">
                    <a:extLst>
                      <a:ext uri="{FF2B5EF4-FFF2-40B4-BE49-F238E27FC236}">
                        <a16:creationId xmlns:a16="http://schemas.microsoft.com/office/drawing/2014/main" id="{00000000-0008-0000-0B00-0000A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2" name="Shape 4189">
                    <a:extLst>
                      <a:ext uri="{FF2B5EF4-FFF2-40B4-BE49-F238E27FC236}">
                        <a16:creationId xmlns:a16="http://schemas.microsoft.com/office/drawing/2014/main" id="{00000000-0008-0000-0B00-0000A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3" name="Shape 4190">
                    <a:extLst>
                      <a:ext uri="{FF2B5EF4-FFF2-40B4-BE49-F238E27FC236}">
                        <a16:creationId xmlns:a16="http://schemas.microsoft.com/office/drawing/2014/main" id="{00000000-0008-0000-0B00-0000A9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4" name="Shape 4191">
                    <a:extLst>
                      <a:ext uri="{FF2B5EF4-FFF2-40B4-BE49-F238E27FC236}">
                        <a16:creationId xmlns:a16="http://schemas.microsoft.com/office/drawing/2014/main" id="{00000000-0008-0000-0B00-0000A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5" name="Shape 4192">
                    <a:extLst>
                      <a:ext uri="{FF2B5EF4-FFF2-40B4-BE49-F238E27FC236}">
                        <a16:creationId xmlns:a16="http://schemas.microsoft.com/office/drawing/2014/main" id="{00000000-0008-0000-0B00-0000A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6" name="Shape 4193">
                    <a:extLst>
                      <a:ext uri="{FF2B5EF4-FFF2-40B4-BE49-F238E27FC236}">
                        <a16:creationId xmlns:a16="http://schemas.microsoft.com/office/drawing/2014/main" id="{00000000-0008-0000-0B00-0000A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37" name="Shape 2">
          <a:extLst>
            <a:ext uri="{FF2B5EF4-FFF2-40B4-BE49-F238E27FC236}">
              <a16:creationId xmlns:a16="http://schemas.microsoft.com/office/drawing/2014/main" id="{00000000-0008-0000-0B00-0000AD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38" name="Shape 4194">
            <a:extLst>
              <a:ext uri="{FF2B5EF4-FFF2-40B4-BE49-F238E27FC236}">
                <a16:creationId xmlns:a16="http://schemas.microsoft.com/office/drawing/2014/main" id="{00000000-0008-0000-0B00-0000A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9" name="Shape 6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40" name="Shape 4195">
              <a:extLst>
                <a:ext uri="{FF2B5EF4-FFF2-40B4-BE49-F238E27FC236}">
                  <a16:creationId xmlns:a16="http://schemas.microsoft.com/office/drawing/2014/main" id="{00000000-0008-0000-0B00-0000B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41" name="Shape 4196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2" name="Shape 4197">
                <a:extLst>
                  <a:ext uri="{FF2B5EF4-FFF2-40B4-BE49-F238E27FC236}">
                    <a16:creationId xmlns:a16="http://schemas.microsoft.com/office/drawing/2014/main" id="{00000000-0008-0000-0B00-0000B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43" name="Shape 4198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44" name="Shape 4199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5" name="Shape 4200">
                    <a:extLst>
                      <a:ext uri="{FF2B5EF4-FFF2-40B4-BE49-F238E27FC236}">
                        <a16:creationId xmlns:a16="http://schemas.microsoft.com/office/drawing/2014/main" id="{00000000-0008-0000-0B00-0000B5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46" name="Shape 4201">
                    <a:extLst>
                      <a:ext uri="{FF2B5EF4-FFF2-40B4-BE49-F238E27FC236}">
                        <a16:creationId xmlns:a16="http://schemas.microsoft.com/office/drawing/2014/main" id="{00000000-0008-0000-0B00-0000B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7" name="Shape 4202">
                    <a:extLst>
                      <a:ext uri="{FF2B5EF4-FFF2-40B4-BE49-F238E27FC236}">
                        <a16:creationId xmlns:a16="http://schemas.microsoft.com/office/drawing/2014/main" id="{00000000-0008-0000-0B00-0000B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8" name="Shape 4203">
                    <a:extLst>
                      <a:ext uri="{FF2B5EF4-FFF2-40B4-BE49-F238E27FC236}">
                        <a16:creationId xmlns:a16="http://schemas.microsoft.com/office/drawing/2014/main" id="{00000000-0008-0000-0B00-0000B8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9" name="Shape 4204">
                    <a:extLst>
                      <a:ext uri="{FF2B5EF4-FFF2-40B4-BE49-F238E27FC236}">
                        <a16:creationId xmlns:a16="http://schemas.microsoft.com/office/drawing/2014/main" id="{00000000-0008-0000-0B00-0000B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0" name="Shape 4205">
                    <a:extLst>
                      <a:ext uri="{FF2B5EF4-FFF2-40B4-BE49-F238E27FC236}">
                        <a16:creationId xmlns:a16="http://schemas.microsoft.com/office/drawing/2014/main" id="{00000000-0008-0000-0B00-0000B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1" name="Shape 4206">
                    <a:extLst>
                      <a:ext uri="{FF2B5EF4-FFF2-40B4-BE49-F238E27FC236}">
                        <a16:creationId xmlns:a16="http://schemas.microsoft.com/office/drawing/2014/main" id="{00000000-0008-0000-0B00-0000B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52" name="Shape 2">
          <a:extLst>
            <a:ext uri="{FF2B5EF4-FFF2-40B4-BE49-F238E27FC236}">
              <a16:creationId xmlns:a16="http://schemas.microsoft.com/office/drawing/2014/main" id="{00000000-0008-0000-0B00-0000BC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53" name="Shape 4207">
            <a:extLst>
              <a:ext uri="{FF2B5EF4-FFF2-40B4-BE49-F238E27FC236}">
                <a16:creationId xmlns:a16="http://schemas.microsoft.com/office/drawing/2014/main" id="{00000000-0008-0000-0B00-0000B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4" name="Shape 6">
              <a:extLst>
                <a:ext uri="{FF2B5EF4-FFF2-40B4-BE49-F238E27FC236}">
                  <a16:creationId xmlns:a16="http://schemas.microsoft.com/office/drawing/2014/main" id="{00000000-0008-0000-0B00-0000B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5" name="Shape 4208">
              <a:extLst>
                <a:ext uri="{FF2B5EF4-FFF2-40B4-BE49-F238E27FC236}">
                  <a16:creationId xmlns:a16="http://schemas.microsoft.com/office/drawing/2014/main" id="{00000000-0008-0000-0B00-0000B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56" name="Shape 4209">
                <a:extLst>
                  <a:ext uri="{FF2B5EF4-FFF2-40B4-BE49-F238E27FC236}">
                    <a16:creationId xmlns:a16="http://schemas.microsoft.com/office/drawing/2014/main" id="{00000000-0008-0000-0B00-0000C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7" name="Shape 4210">
                <a:extLst>
                  <a:ext uri="{FF2B5EF4-FFF2-40B4-BE49-F238E27FC236}">
                    <a16:creationId xmlns:a16="http://schemas.microsoft.com/office/drawing/2014/main" id="{00000000-0008-0000-0B00-0000C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58" name="Shape 4211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59" name="Shape 4212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60" name="Shape 4213">
                    <a:extLst>
                      <a:ext uri="{FF2B5EF4-FFF2-40B4-BE49-F238E27FC236}">
                        <a16:creationId xmlns:a16="http://schemas.microsoft.com/office/drawing/2014/main" id="{00000000-0008-0000-0B00-0000C4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61" name="Shape 4214">
                    <a:extLst>
                      <a:ext uri="{FF2B5EF4-FFF2-40B4-BE49-F238E27FC236}">
                        <a16:creationId xmlns:a16="http://schemas.microsoft.com/office/drawing/2014/main" id="{00000000-0008-0000-0B00-0000C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2" name="Shape 4215">
                    <a:extLst>
                      <a:ext uri="{FF2B5EF4-FFF2-40B4-BE49-F238E27FC236}">
                        <a16:creationId xmlns:a16="http://schemas.microsoft.com/office/drawing/2014/main" id="{00000000-0008-0000-0B00-0000C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3" name="Shape 4216">
                    <a:extLst>
                      <a:ext uri="{FF2B5EF4-FFF2-40B4-BE49-F238E27FC236}">
                        <a16:creationId xmlns:a16="http://schemas.microsoft.com/office/drawing/2014/main" id="{00000000-0008-0000-0B00-0000C7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4" name="Shape 4217">
                    <a:extLst>
                      <a:ext uri="{FF2B5EF4-FFF2-40B4-BE49-F238E27FC236}">
                        <a16:creationId xmlns:a16="http://schemas.microsoft.com/office/drawing/2014/main" id="{00000000-0008-0000-0B00-0000C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5" name="Shape 4218">
                    <a:extLst>
                      <a:ext uri="{FF2B5EF4-FFF2-40B4-BE49-F238E27FC236}">
                        <a16:creationId xmlns:a16="http://schemas.microsoft.com/office/drawing/2014/main" id="{00000000-0008-0000-0B00-0000C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6" name="Shape 4219">
                    <a:extLst>
                      <a:ext uri="{FF2B5EF4-FFF2-40B4-BE49-F238E27FC236}">
                        <a16:creationId xmlns:a16="http://schemas.microsoft.com/office/drawing/2014/main" id="{00000000-0008-0000-0B00-0000C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67" name="Shape 2">
          <a:extLst>
            <a:ext uri="{FF2B5EF4-FFF2-40B4-BE49-F238E27FC236}">
              <a16:creationId xmlns:a16="http://schemas.microsoft.com/office/drawing/2014/main" id="{00000000-0008-0000-0B00-0000CB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68" name="Shape 4220">
            <a:extLst>
              <a:ext uri="{FF2B5EF4-FFF2-40B4-BE49-F238E27FC236}">
                <a16:creationId xmlns:a16="http://schemas.microsoft.com/office/drawing/2014/main" id="{00000000-0008-0000-0B00-0000C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9" name="Shape 6">
              <a:extLst>
                <a:ext uri="{FF2B5EF4-FFF2-40B4-BE49-F238E27FC236}">
                  <a16:creationId xmlns:a16="http://schemas.microsoft.com/office/drawing/2014/main" id="{00000000-0008-0000-0B00-0000C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0" name="Shape 4221">
              <a:extLst>
                <a:ext uri="{FF2B5EF4-FFF2-40B4-BE49-F238E27FC236}">
                  <a16:creationId xmlns:a16="http://schemas.microsoft.com/office/drawing/2014/main" id="{00000000-0008-0000-0B00-0000C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71" name="Shape 4222">
                <a:extLst>
                  <a:ext uri="{FF2B5EF4-FFF2-40B4-BE49-F238E27FC236}">
                    <a16:creationId xmlns:a16="http://schemas.microsoft.com/office/drawing/2014/main" id="{00000000-0008-0000-0B00-0000C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72" name="Shape 4223">
                <a:extLst>
                  <a:ext uri="{FF2B5EF4-FFF2-40B4-BE49-F238E27FC236}">
                    <a16:creationId xmlns:a16="http://schemas.microsoft.com/office/drawing/2014/main" id="{00000000-0008-0000-0B00-0000D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73" name="Shape 4224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4" name="Shape 4225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75" name="Shape 4226">
                    <a:extLst>
                      <a:ext uri="{FF2B5EF4-FFF2-40B4-BE49-F238E27FC236}">
                        <a16:creationId xmlns:a16="http://schemas.microsoft.com/office/drawing/2014/main" id="{00000000-0008-0000-0B00-0000D3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76" name="Shape 4227">
                    <a:extLst>
                      <a:ext uri="{FF2B5EF4-FFF2-40B4-BE49-F238E27FC236}">
                        <a16:creationId xmlns:a16="http://schemas.microsoft.com/office/drawing/2014/main" id="{00000000-0008-0000-0B00-0000D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7" name="Shape 4228">
                    <a:extLst>
                      <a:ext uri="{FF2B5EF4-FFF2-40B4-BE49-F238E27FC236}">
                        <a16:creationId xmlns:a16="http://schemas.microsoft.com/office/drawing/2014/main" id="{00000000-0008-0000-0B00-0000D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8" name="Shape 4229">
                    <a:extLst>
                      <a:ext uri="{FF2B5EF4-FFF2-40B4-BE49-F238E27FC236}">
                        <a16:creationId xmlns:a16="http://schemas.microsoft.com/office/drawing/2014/main" id="{00000000-0008-0000-0B00-0000D6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9" name="Shape 4230">
                    <a:extLst>
                      <a:ext uri="{FF2B5EF4-FFF2-40B4-BE49-F238E27FC236}">
                        <a16:creationId xmlns:a16="http://schemas.microsoft.com/office/drawing/2014/main" id="{00000000-0008-0000-0B00-0000D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0" name="Shape 4231">
                    <a:extLst>
                      <a:ext uri="{FF2B5EF4-FFF2-40B4-BE49-F238E27FC236}">
                        <a16:creationId xmlns:a16="http://schemas.microsoft.com/office/drawing/2014/main" id="{00000000-0008-0000-0B00-0000D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1" name="Shape 4232">
                    <a:extLst>
                      <a:ext uri="{FF2B5EF4-FFF2-40B4-BE49-F238E27FC236}">
                        <a16:creationId xmlns:a16="http://schemas.microsoft.com/office/drawing/2014/main" id="{00000000-0008-0000-0B00-0000D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82" name="Shape 2">
          <a:extLst>
            <a:ext uri="{FF2B5EF4-FFF2-40B4-BE49-F238E27FC236}">
              <a16:creationId xmlns:a16="http://schemas.microsoft.com/office/drawing/2014/main" id="{00000000-0008-0000-0B00-0000DA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83" name="Shape 4233">
            <a:extLst>
              <a:ext uri="{FF2B5EF4-FFF2-40B4-BE49-F238E27FC236}">
                <a16:creationId xmlns:a16="http://schemas.microsoft.com/office/drawing/2014/main" id="{00000000-0008-0000-0B00-0000D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84" name="Shape 6">
              <a:extLst>
                <a:ext uri="{FF2B5EF4-FFF2-40B4-BE49-F238E27FC236}">
                  <a16:creationId xmlns:a16="http://schemas.microsoft.com/office/drawing/2014/main" id="{00000000-0008-0000-0B00-0000D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85" name="Shape 4234">
              <a:extLst>
                <a:ext uri="{FF2B5EF4-FFF2-40B4-BE49-F238E27FC236}">
                  <a16:creationId xmlns:a16="http://schemas.microsoft.com/office/drawing/2014/main" id="{00000000-0008-0000-0B00-0000D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86" name="Shape 4235">
                <a:extLst>
                  <a:ext uri="{FF2B5EF4-FFF2-40B4-BE49-F238E27FC236}">
                    <a16:creationId xmlns:a16="http://schemas.microsoft.com/office/drawing/2014/main" id="{00000000-0008-0000-0B00-0000D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7" name="Shape 4236">
                <a:extLst>
                  <a:ext uri="{FF2B5EF4-FFF2-40B4-BE49-F238E27FC236}">
                    <a16:creationId xmlns:a16="http://schemas.microsoft.com/office/drawing/2014/main" id="{00000000-0008-0000-0B00-0000D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88" name="Shape 4237">
                  <a:extLst>
                    <a:ext uri="{FF2B5EF4-FFF2-40B4-BE49-F238E27FC236}">
                      <a16:creationId xmlns:a16="http://schemas.microsoft.com/office/drawing/2014/main" id="{00000000-0008-0000-0B00-0000E0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89" name="Shape 4238">
                  <a:extLst>
                    <a:ext uri="{FF2B5EF4-FFF2-40B4-BE49-F238E27FC236}">
                      <a16:creationId xmlns:a16="http://schemas.microsoft.com/office/drawing/2014/main" id="{00000000-0008-0000-0B00-0000E1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90" name="Shape 4239">
                    <a:extLst>
                      <a:ext uri="{FF2B5EF4-FFF2-40B4-BE49-F238E27FC236}">
                        <a16:creationId xmlns:a16="http://schemas.microsoft.com/office/drawing/2014/main" id="{00000000-0008-0000-0B00-0000E2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91" name="Shape 4240">
                    <a:extLst>
                      <a:ext uri="{FF2B5EF4-FFF2-40B4-BE49-F238E27FC236}">
                        <a16:creationId xmlns:a16="http://schemas.microsoft.com/office/drawing/2014/main" id="{00000000-0008-0000-0B00-0000E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2" name="Shape 4241">
                    <a:extLst>
                      <a:ext uri="{FF2B5EF4-FFF2-40B4-BE49-F238E27FC236}">
                        <a16:creationId xmlns:a16="http://schemas.microsoft.com/office/drawing/2014/main" id="{00000000-0008-0000-0B00-0000E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3" name="Shape 4242">
                    <a:extLst>
                      <a:ext uri="{FF2B5EF4-FFF2-40B4-BE49-F238E27FC236}">
                        <a16:creationId xmlns:a16="http://schemas.microsoft.com/office/drawing/2014/main" id="{00000000-0008-0000-0B00-0000E5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4" name="Shape 4243">
                    <a:extLst>
                      <a:ext uri="{FF2B5EF4-FFF2-40B4-BE49-F238E27FC236}">
                        <a16:creationId xmlns:a16="http://schemas.microsoft.com/office/drawing/2014/main" id="{00000000-0008-0000-0B00-0000E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5" name="Shape 4244">
                    <a:extLst>
                      <a:ext uri="{FF2B5EF4-FFF2-40B4-BE49-F238E27FC236}">
                        <a16:creationId xmlns:a16="http://schemas.microsoft.com/office/drawing/2014/main" id="{00000000-0008-0000-0B00-0000E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6" name="Shape 4245">
                    <a:extLst>
                      <a:ext uri="{FF2B5EF4-FFF2-40B4-BE49-F238E27FC236}">
                        <a16:creationId xmlns:a16="http://schemas.microsoft.com/office/drawing/2014/main" id="{00000000-0008-0000-0B00-0000E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97" name="Shape 2">
          <a:extLst>
            <a:ext uri="{FF2B5EF4-FFF2-40B4-BE49-F238E27FC236}">
              <a16:creationId xmlns:a16="http://schemas.microsoft.com/office/drawing/2014/main" id="{00000000-0008-0000-0B00-0000E9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98" name="Shape 4246">
            <a:extLst>
              <a:ext uri="{FF2B5EF4-FFF2-40B4-BE49-F238E27FC236}">
                <a16:creationId xmlns:a16="http://schemas.microsoft.com/office/drawing/2014/main" id="{00000000-0008-0000-0B00-0000E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9" name="Shape 6">
              <a:extLst>
                <a:ext uri="{FF2B5EF4-FFF2-40B4-BE49-F238E27FC236}">
                  <a16:creationId xmlns:a16="http://schemas.microsoft.com/office/drawing/2014/main" id="{00000000-0008-0000-0B00-0000E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0" name="Shape 4247">
              <a:extLst>
                <a:ext uri="{FF2B5EF4-FFF2-40B4-BE49-F238E27FC236}">
                  <a16:creationId xmlns:a16="http://schemas.microsoft.com/office/drawing/2014/main" id="{00000000-0008-0000-0B00-0000E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01" name="Shape 4248">
                <a:extLst>
                  <a:ext uri="{FF2B5EF4-FFF2-40B4-BE49-F238E27FC236}">
                    <a16:creationId xmlns:a16="http://schemas.microsoft.com/office/drawing/2014/main" id="{00000000-0008-0000-0B00-0000E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2" name="Shape 4249">
                <a:extLst>
                  <a:ext uri="{FF2B5EF4-FFF2-40B4-BE49-F238E27FC236}">
                    <a16:creationId xmlns:a16="http://schemas.microsoft.com/office/drawing/2014/main" id="{00000000-0008-0000-0B00-0000E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03" name="Shape 4250">
                  <a:extLst>
                    <a:ext uri="{FF2B5EF4-FFF2-40B4-BE49-F238E27FC236}">
                      <a16:creationId xmlns:a16="http://schemas.microsoft.com/office/drawing/2014/main" id="{00000000-0008-0000-0B00-0000EF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04" name="Shape 4251">
                  <a:extLst>
                    <a:ext uri="{FF2B5EF4-FFF2-40B4-BE49-F238E27FC236}">
                      <a16:creationId xmlns:a16="http://schemas.microsoft.com/office/drawing/2014/main" id="{00000000-0008-0000-0B00-0000F0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05" name="Shape 4252">
                    <a:extLst>
                      <a:ext uri="{FF2B5EF4-FFF2-40B4-BE49-F238E27FC236}">
                        <a16:creationId xmlns:a16="http://schemas.microsoft.com/office/drawing/2014/main" id="{00000000-0008-0000-0B00-0000F1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06" name="Shape 4253">
                    <a:extLst>
                      <a:ext uri="{FF2B5EF4-FFF2-40B4-BE49-F238E27FC236}">
                        <a16:creationId xmlns:a16="http://schemas.microsoft.com/office/drawing/2014/main" id="{00000000-0008-0000-0B00-0000F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7" name="Shape 4254">
                    <a:extLst>
                      <a:ext uri="{FF2B5EF4-FFF2-40B4-BE49-F238E27FC236}">
                        <a16:creationId xmlns:a16="http://schemas.microsoft.com/office/drawing/2014/main" id="{00000000-0008-0000-0B00-0000F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8" name="Shape 4255">
                    <a:extLst>
                      <a:ext uri="{FF2B5EF4-FFF2-40B4-BE49-F238E27FC236}">
                        <a16:creationId xmlns:a16="http://schemas.microsoft.com/office/drawing/2014/main" id="{00000000-0008-0000-0B00-0000F4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9" name="Shape 4256">
                    <a:extLst>
                      <a:ext uri="{FF2B5EF4-FFF2-40B4-BE49-F238E27FC236}">
                        <a16:creationId xmlns:a16="http://schemas.microsoft.com/office/drawing/2014/main" id="{00000000-0008-0000-0B00-0000F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0" name="Shape 4257">
                    <a:extLst>
                      <a:ext uri="{FF2B5EF4-FFF2-40B4-BE49-F238E27FC236}">
                        <a16:creationId xmlns:a16="http://schemas.microsoft.com/office/drawing/2014/main" id="{00000000-0008-0000-0B00-0000F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1" name="Shape 4258">
                    <a:extLst>
                      <a:ext uri="{FF2B5EF4-FFF2-40B4-BE49-F238E27FC236}">
                        <a16:creationId xmlns:a16="http://schemas.microsoft.com/office/drawing/2014/main" id="{00000000-0008-0000-0B00-0000F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12" name="Shape 2">
          <a:extLst>
            <a:ext uri="{FF2B5EF4-FFF2-40B4-BE49-F238E27FC236}">
              <a16:creationId xmlns:a16="http://schemas.microsoft.com/office/drawing/2014/main" id="{00000000-0008-0000-0B00-0000F8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13" name="Shape 4259">
            <a:extLst>
              <a:ext uri="{FF2B5EF4-FFF2-40B4-BE49-F238E27FC236}">
                <a16:creationId xmlns:a16="http://schemas.microsoft.com/office/drawing/2014/main" id="{00000000-0008-0000-0B00-0000F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4" name="Shape 6">
              <a:extLst>
                <a:ext uri="{FF2B5EF4-FFF2-40B4-BE49-F238E27FC236}">
                  <a16:creationId xmlns:a16="http://schemas.microsoft.com/office/drawing/2014/main" id="{00000000-0008-0000-0B00-0000F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5" name="Shape 4260">
              <a:extLst>
                <a:ext uri="{FF2B5EF4-FFF2-40B4-BE49-F238E27FC236}">
                  <a16:creationId xmlns:a16="http://schemas.microsoft.com/office/drawing/2014/main" id="{00000000-0008-0000-0B00-0000F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16" name="Shape 4261">
                <a:extLst>
                  <a:ext uri="{FF2B5EF4-FFF2-40B4-BE49-F238E27FC236}">
                    <a16:creationId xmlns:a16="http://schemas.microsoft.com/office/drawing/2014/main" id="{00000000-0008-0000-0B00-0000F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7" name="Shape 4262">
                <a:extLst>
                  <a:ext uri="{FF2B5EF4-FFF2-40B4-BE49-F238E27FC236}">
                    <a16:creationId xmlns:a16="http://schemas.microsoft.com/office/drawing/2014/main" id="{00000000-0008-0000-0B00-0000F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18" name="Shape 4263">
                  <a:extLst>
                    <a:ext uri="{FF2B5EF4-FFF2-40B4-BE49-F238E27FC236}">
                      <a16:creationId xmlns:a16="http://schemas.microsoft.com/office/drawing/2014/main" id="{00000000-0008-0000-0B00-0000FE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19" name="Shape 4264">
                  <a:extLst>
                    <a:ext uri="{FF2B5EF4-FFF2-40B4-BE49-F238E27FC236}">
                      <a16:creationId xmlns:a16="http://schemas.microsoft.com/office/drawing/2014/main" id="{00000000-0008-0000-0B00-0000FF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20" name="Shape 4265">
                    <a:extLst>
                      <a:ext uri="{FF2B5EF4-FFF2-40B4-BE49-F238E27FC236}">
                        <a16:creationId xmlns:a16="http://schemas.microsoft.com/office/drawing/2014/main" id="{00000000-0008-0000-0B00-000000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21" name="Shape 4266">
                    <a:extLst>
                      <a:ext uri="{FF2B5EF4-FFF2-40B4-BE49-F238E27FC236}">
                        <a16:creationId xmlns:a16="http://schemas.microsoft.com/office/drawing/2014/main" id="{00000000-0008-0000-0B00-00000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2" name="Shape 4267">
                    <a:extLst>
                      <a:ext uri="{FF2B5EF4-FFF2-40B4-BE49-F238E27FC236}">
                        <a16:creationId xmlns:a16="http://schemas.microsoft.com/office/drawing/2014/main" id="{00000000-0008-0000-0B00-00000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3" name="Shape 4268">
                    <a:extLst>
                      <a:ext uri="{FF2B5EF4-FFF2-40B4-BE49-F238E27FC236}">
                        <a16:creationId xmlns:a16="http://schemas.microsoft.com/office/drawing/2014/main" id="{00000000-0008-0000-0B00-000003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4" name="Shape 4269">
                    <a:extLst>
                      <a:ext uri="{FF2B5EF4-FFF2-40B4-BE49-F238E27FC236}">
                        <a16:creationId xmlns:a16="http://schemas.microsoft.com/office/drawing/2014/main" id="{00000000-0008-0000-0B00-00000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5" name="Shape 4270">
                    <a:extLst>
                      <a:ext uri="{FF2B5EF4-FFF2-40B4-BE49-F238E27FC236}">
                        <a16:creationId xmlns:a16="http://schemas.microsoft.com/office/drawing/2014/main" id="{00000000-0008-0000-0B00-00000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6" name="Shape 4271">
                    <a:extLst>
                      <a:ext uri="{FF2B5EF4-FFF2-40B4-BE49-F238E27FC236}">
                        <a16:creationId xmlns:a16="http://schemas.microsoft.com/office/drawing/2014/main" id="{00000000-0008-0000-0B00-000006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28" name="Shape 4272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273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31" name="Shape 4274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275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33" name="Shape 4276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34" name="Shape 4277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35" name="Shape 4278">
                    <a:extLst>
                      <a:ext uri="{FF2B5EF4-FFF2-40B4-BE49-F238E27FC236}">
                        <a16:creationId xmlns:a16="http://schemas.microsoft.com/office/drawing/2014/main" id="{00000000-0008-0000-0B00-00000F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36" name="Shape 4279">
                    <a:extLst>
                      <a:ext uri="{FF2B5EF4-FFF2-40B4-BE49-F238E27FC236}">
                        <a16:creationId xmlns:a16="http://schemas.microsoft.com/office/drawing/2014/main" id="{00000000-0008-0000-0B00-00001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7" name="Shape 4280">
                    <a:extLst>
                      <a:ext uri="{FF2B5EF4-FFF2-40B4-BE49-F238E27FC236}">
                        <a16:creationId xmlns:a16="http://schemas.microsoft.com/office/drawing/2014/main" id="{00000000-0008-0000-0B00-00001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8" name="Shape 4281">
                    <a:extLst>
                      <a:ext uri="{FF2B5EF4-FFF2-40B4-BE49-F238E27FC236}">
                        <a16:creationId xmlns:a16="http://schemas.microsoft.com/office/drawing/2014/main" id="{00000000-0008-0000-0B00-000012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9" name="Shape 4282">
                    <a:extLst>
                      <a:ext uri="{FF2B5EF4-FFF2-40B4-BE49-F238E27FC236}">
                        <a16:creationId xmlns:a16="http://schemas.microsoft.com/office/drawing/2014/main" id="{00000000-0008-0000-0B00-00001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0" name="Shape 4283">
                    <a:extLst>
                      <a:ext uri="{FF2B5EF4-FFF2-40B4-BE49-F238E27FC236}">
                        <a16:creationId xmlns:a16="http://schemas.microsoft.com/office/drawing/2014/main" id="{00000000-0008-0000-0B00-00001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1" name="Shape 4284">
                    <a:extLst>
                      <a:ext uri="{FF2B5EF4-FFF2-40B4-BE49-F238E27FC236}">
                        <a16:creationId xmlns:a16="http://schemas.microsoft.com/office/drawing/2014/main" id="{00000000-0008-0000-0B00-00001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42" name="Shape 2">
          <a:extLst>
            <a:ext uri="{FF2B5EF4-FFF2-40B4-BE49-F238E27FC236}">
              <a16:creationId xmlns:a16="http://schemas.microsoft.com/office/drawing/2014/main" id="{00000000-0008-0000-0B00-000016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43" name="Shape 4285">
            <a:extLst>
              <a:ext uri="{FF2B5EF4-FFF2-40B4-BE49-F238E27FC236}">
                <a16:creationId xmlns:a16="http://schemas.microsoft.com/office/drawing/2014/main" id="{00000000-0008-0000-0B00-00001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4" name="Shape 6">
              <a:extLst>
                <a:ext uri="{FF2B5EF4-FFF2-40B4-BE49-F238E27FC236}">
                  <a16:creationId xmlns:a16="http://schemas.microsoft.com/office/drawing/2014/main" id="{00000000-0008-0000-0B00-00001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5" name="Shape 4286">
              <a:extLst>
                <a:ext uri="{FF2B5EF4-FFF2-40B4-BE49-F238E27FC236}">
                  <a16:creationId xmlns:a16="http://schemas.microsoft.com/office/drawing/2014/main" id="{00000000-0008-0000-0B00-00001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46" name="Shape 4287">
                <a:extLst>
                  <a:ext uri="{FF2B5EF4-FFF2-40B4-BE49-F238E27FC236}">
                    <a16:creationId xmlns:a16="http://schemas.microsoft.com/office/drawing/2014/main" id="{00000000-0008-0000-0B00-00001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7" name="Shape 4288">
                <a:extLst>
                  <a:ext uri="{FF2B5EF4-FFF2-40B4-BE49-F238E27FC236}">
                    <a16:creationId xmlns:a16="http://schemas.microsoft.com/office/drawing/2014/main" id="{00000000-0008-0000-0B00-00001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48" name="Shape 4289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49" name="Shape 4290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50" name="Shape 4291">
                    <a:extLst>
                      <a:ext uri="{FF2B5EF4-FFF2-40B4-BE49-F238E27FC236}">
                        <a16:creationId xmlns:a16="http://schemas.microsoft.com/office/drawing/2014/main" id="{00000000-0008-0000-0B00-00001E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51" name="Shape 4292">
                    <a:extLst>
                      <a:ext uri="{FF2B5EF4-FFF2-40B4-BE49-F238E27FC236}">
                        <a16:creationId xmlns:a16="http://schemas.microsoft.com/office/drawing/2014/main" id="{00000000-0008-0000-0B00-00001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2" name="Shape 4293">
                    <a:extLst>
                      <a:ext uri="{FF2B5EF4-FFF2-40B4-BE49-F238E27FC236}">
                        <a16:creationId xmlns:a16="http://schemas.microsoft.com/office/drawing/2014/main" id="{00000000-0008-0000-0B00-00002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3" name="Shape 4294">
                    <a:extLst>
                      <a:ext uri="{FF2B5EF4-FFF2-40B4-BE49-F238E27FC236}">
                        <a16:creationId xmlns:a16="http://schemas.microsoft.com/office/drawing/2014/main" id="{00000000-0008-0000-0B00-000021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4" name="Shape 4295">
                    <a:extLst>
                      <a:ext uri="{FF2B5EF4-FFF2-40B4-BE49-F238E27FC236}">
                        <a16:creationId xmlns:a16="http://schemas.microsoft.com/office/drawing/2014/main" id="{00000000-0008-0000-0B00-00002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5" name="Shape 4296">
                    <a:extLst>
                      <a:ext uri="{FF2B5EF4-FFF2-40B4-BE49-F238E27FC236}">
                        <a16:creationId xmlns:a16="http://schemas.microsoft.com/office/drawing/2014/main" id="{00000000-0008-0000-0B00-00002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6" name="Shape 4297">
                    <a:extLst>
                      <a:ext uri="{FF2B5EF4-FFF2-40B4-BE49-F238E27FC236}">
                        <a16:creationId xmlns:a16="http://schemas.microsoft.com/office/drawing/2014/main" id="{00000000-0008-0000-0B00-00002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57" name="Shape 2">
          <a:extLst>
            <a:ext uri="{FF2B5EF4-FFF2-40B4-BE49-F238E27FC236}">
              <a16:creationId xmlns:a16="http://schemas.microsoft.com/office/drawing/2014/main" id="{00000000-0008-0000-0B00-000025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58" name="Shape 4298">
            <a:extLst>
              <a:ext uri="{FF2B5EF4-FFF2-40B4-BE49-F238E27FC236}">
                <a16:creationId xmlns:a16="http://schemas.microsoft.com/office/drawing/2014/main" id="{00000000-0008-0000-0B00-00002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9" name="Shape 6">
              <a:extLst>
                <a:ext uri="{FF2B5EF4-FFF2-40B4-BE49-F238E27FC236}">
                  <a16:creationId xmlns:a16="http://schemas.microsoft.com/office/drawing/2014/main" id="{00000000-0008-0000-0B00-00002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0" name="Shape 4299">
              <a:extLst>
                <a:ext uri="{FF2B5EF4-FFF2-40B4-BE49-F238E27FC236}">
                  <a16:creationId xmlns:a16="http://schemas.microsoft.com/office/drawing/2014/main" id="{00000000-0008-0000-0B00-00002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61" name="Shape 4300">
                <a:extLst>
                  <a:ext uri="{FF2B5EF4-FFF2-40B4-BE49-F238E27FC236}">
                    <a16:creationId xmlns:a16="http://schemas.microsoft.com/office/drawing/2014/main" id="{00000000-0008-0000-0B00-00002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2" name="Shape 4301">
                <a:extLst>
                  <a:ext uri="{FF2B5EF4-FFF2-40B4-BE49-F238E27FC236}">
                    <a16:creationId xmlns:a16="http://schemas.microsoft.com/office/drawing/2014/main" id="{00000000-0008-0000-0B00-00002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63" name="Shape 4302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64" name="Shape 4303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65" name="Shape 4304">
                    <a:extLst>
                      <a:ext uri="{FF2B5EF4-FFF2-40B4-BE49-F238E27FC236}">
                        <a16:creationId xmlns:a16="http://schemas.microsoft.com/office/drawing/2014/main" id="{00000000-0008-0000-0B00-00002D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66" name="Shape 4305">
                    <a:extLst>
                      <a:ext uri="{FF2B5EF4-FFF2-40B4-BE49-F238E27FC236}">
                        <a16:creationId xmlns:a16="http://schemas.microsoft.com/office/drawing/2014/main" id="{00000000-0008-0000-0B00-00002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7" name="Shape 4306">
                    <a:extLst>
                      <a:ext uri="{FF2B5EF4-FFF2-40B4-BE49-F238E27FC236}">
                        <a16:creationId xmlns:a16="http://schemas.microsoft.com/office/drawing/2014/main" id="{00000000-0008-0000-0B00-00002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8" name="Shape 4307">
                    <a:extLst>
                      <a:ext uri="{FF2B5EF4-FFF2-40B4-BE49-F238E27FC236}">
                        <a16:creationId xmlns:a16="http://schemas.microsoft.com/office/drawing/2014/main" id="{00000000-0008-0000-0B00-000030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9" name="Shape 4308">
                    <a:extLst>
                      <a:ext uri="{FF2B5EF4-FFF2-40B4-BE49-F238E27FC236}">
                        <a16:creationId xmlns:a16="http://schemas.microsoft.com/office/drawing/2014/main" id="{00000000-0008-0000-0B00-00003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0" name="Shape 4309">
                    <a:extLst>
                      <a:ext uri="{FF2B5EF4-FFF2-40B4-BE49-F238E27FC236}">
                        <a16:creationId xmlns:a16="http://schemas.microsoft.com/office/drawing/2014/main" id="{00000000-0008-0000-0B00-00003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1" name="Shape 4310">
                    <a:extLst>
                      <a:ext uri="{FF2B5EF4-FFF2-40B4-BE49-F238E27FC236}">
                        <a16:creationId xmlns:a16="http://schemas.microsoft.com/office/drawing/2014/main" id="{00000000-0008-0000-0B00-00003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72" name="Shape 2">
          <a:extLst>
            <a:ext uri="{FF2B5EF4-FFF2-40B4-BE49-F238E27FC236}">
              <a16:creationId xmlns:a16="http://schemas.microsoft.com/office/drawing/2014/main" id="{00000000-0008-0000-0B00-000034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73" name="Shape 4311">
            <a:extLst>
              <a:ext uri="{FF2B5EF4-FFF2-40B4-BE49-F238E27FC236}">
                <a16:creationId xmlns:a16="http://schemas.microsoft.com/office/drawing/2014/main" id="{00000000-0008-0000-0B00-00003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74" name="Shape 6">
              <a:extLst>
                <a:ext uri="{FF2B5EF4-FFF2-40B4-BE49-F238E27FC236}">
                  <a16:creationId xmlns:a16="http://schemas.microsoft.com/office/drawing/2014/main" id="{00000000-0008-0000-0B00-00003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75" name="Shape 4312">
              <a:extLst>
                <a:ext uri="{FF2B5EF4-FFF2-40B4-BE49-F238E27FC236}">
                  <a16:creationId xmlns:a16="http://schemas.microsoft.com/office/drawing/2014/main" id="{00000000-0008-0000-0B00-00003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76" name="Shape 4313">
                <a:extLst>
                  <a:ext uri="{FF2B5EF4-FFF2-40B4-BE49-F238E27FC236}">
                    <a16:creationId xmlns:a16="http://schemas.microsoft.com/office/drawing/2014/main" id="{00000000-0008-0000-0B00-00003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7" name="Shape 4314">
                <a:extLst>
                  <a:ext uri="{FF2B5EF4-FFF2-40B4-BE49-F238E27FC236}">
                    <a16:creationId xmlns:a16="http://schemas.microsoft.com/office/drawing/2014/main" id="{00000000-0008-0000-0B00-00003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8" name="Shape 4315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79" name="Shape 4316">
                  <a:extLst>
                    <a:ext uri="{FF2B5EF4-FFF2-40B4-BE49-F238E27FC236}">
                      <a16:creationId xmlns:a16="http://schemas.microsoft.com/office/drawing/2014/main" id="{00000000-0008-0000-0B00-00003B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80" name="Shape 4317">
                    <a:extLst>
                      <a:ext uri="{FF2B5EF4-FFF2-40B4-BE49-F238E27FC236}">
                        <a16:creationId xmlns:a16="http://schemas.microsoft.com/office/drawing/2014/main" id="{00000000-0008-0000-0B00-00003C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81" name="Shape 4318">
                    <a:extLst>
                      <a:ext uri="{FF2B5EF4-FFF2-40B4-BE49-F238E27FC236}">
                        <a16:creationId xmlns:a16="http://schemas.microsoft.com/office/drawing/2014/main" id="{00000000-0008-0000-0B00-00003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2" name="Shape 4319">
                    <a:extLst>
                      <a:ext uri="{FF2B5EF4-FFF2-40B4-BE49-F238E27FC236}">
                        <a16:creationId xmlns:a16="http://schemas.microsoft.com/office/drawing/2014/main" id="{00000000-0008-0000-0B00-00003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3" name="Shape 4320">
                    <a:extLst>
                      <a:ext uri="{FF2B5EF4-FFF2-40B4-BE49-F238E27FC236}">
                        <a16:creationId xmlns:a16="http://schemas.microsoft.com/office/drawing/2014/main" id="{00000000-0008-0000-0B00-00003F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4" name="Shape 4321">
                    <a:extLst>
                      <a:ext uri="{FF2B5EF4-FFF2-40B4-BE49-F238E27FC236}">
                        <a16:creationId xmlns:a16="http://schemas.microsoft.com/office/drawing/2014/main" id="{00000000-0008-0000-0B00-00004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5" name="Shape 4322">
                    <a:extLst>
                      <a:ext uri="{FF2B5EF4-FFF2-40B4-BE49-F238E27FC236}">
                        <a16:creationId xmlns:a16="http://schemas.microsoft.com/office/drawing/2014/main" id="{00000000-0008-0000-0B00-00004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6" name="Shape 4323">
                    <a:extLst>
                      <a:ext uri="{FF2B5EF4-FFF2-40B4-BE49-F238E27FC236}">
                        <a16:creationId xmlns:a16="http://schemas.microsoft.com/office/drawing/2014/main" id="{00000000-0008-0000-0B00-00004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87" name="Shape 2">
          <a:extLst>
            <a:ext uri="{FF2B5EF4-FFF2-40B4-BE49-F238E27FC236}">
              <a16:creationId xmlns:a16="http://schemas.microsoft.com/office/drawing/2014/main" id="{00000000-0008-0000-0B00-000043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88" name="Shape 4324">
            <a:extLst>
              <a:ext uri="{FF2B5EF4-FFF2-40B4-BE49-F238E27FC236}">
                <a16:creationId xmlns:a16="http://schemas.microsoft.com/office/drawing/2014/main" id="{00000000-0008-0000-0B00-00004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9" name="Shape 6">
              <a:extLst>
                <a:ext uri="{FF2B5EF4-FFF2-40B4-BE49-F238E27FC236}">
                  <a16:creationId xmlns:a16="http://schemas.microsoft.com/office/drawing/2014/main" id="{00000000-0008-0000-0B00-00004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0" name="Shape 4325">
              <a:extLst>
                <a:ext uri="{FF2B5EF4-FFF2-40B4-BE49-F238E27FC236}">
                  <a16:creationId xmlns:a16="http://schemas.microsoft.com/office/drawing/2014/main" id="{00000000-0008-0000-0B00-00004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91" name="Shape 4326">
                <a:extLst>
                  <a:ext uri="{FF2B5EF4-FFF2-40B4-BE49-F238E27FC236}">
                    <a16:creationId xmlns:a16="http://schemas.microsoft.com/office/drawing/2014/main" id="{00000000-0008-0000-0B00-00004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2" name="Shape 4327">
                <a:extLst>
                  <a:ext uri="{FF2B5EF4-FFF2-40B4-BE49-F238E27FC236}">
                    <a16:creationId xmlns:a16="http://schemas.microsoft.com/office/drawing/2014/main" id="{00000000-0008-0000-0B00-00004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93" name="Shape 4328">
                  <a:extLst>
                    <a:ext uri="{FF2B5EF4-FFF2-40B4-BE49-F238E27FC236}">
                      <a16:creationId xmlns:a16="http://schemas.microsoft.com/office/drawing/2014/main" id="{00000000-0008-0000-0B00-00004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94" name="Shape 4329">
                  <a:extLst>
                    <a:ext uri="{FF2B5EF4-FFF2-40B4-BE49-F238E27FC236}">
                      <a16:creationId xmlns:a16="http://schemas.microsoft.com/office/drawing/2014/main" id="{00000000-0008-0000-0B00-00004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5" name="Shape 4330">
                    <a:extLst>
                      <a:ext uri="{FF2B5EF4-FFF2-40B4-BE49-F238E27FC236}">
                        <a16:creationId xmlns:a16="http://schemas.microsoft.com/office/drawing/2014/main" id="{00000000-0008-0000-0B00-00004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96" name="Shape 4331">
                    <a:extLst>
                      <a:ext uri="{FF2B5EF4-FFF2-40B4-BE49-F238E27FC236}">
                        <a16:creationId xmlns:a16="http://schemas.microsoft.com/office/drawing/2014/main" id="{00000000-0008-0000-0B00-00004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7" name="Shape 4332">
                    <a:extLst>
                      <a:ext uri="{FF2B5EF4-FFF2-40B4-BE49-F238E27FC236}">
                        <a16:creationId xmlns:a16="http://schemas.microsoft.com/office/drawing/2014/main" id="{00000000-0008-0000-0B00-00004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8" name="Shape 4333">
                    <a:extLst>
                      <a:ext uri="{FF2B5EF4-FFF2-40B4-BE49-F238E27FC236}">
                        <a16:creationId xmlns:a16="http://schemas.microsoft.com/office/drawing/2014/main" id="{00000000-0008-0000-0B00-00004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9" name="Shape 4334">
                    <a:extLst>
                      <a:ext uri="{FF2B5EF4-FFF2-40B4-BE49-F238E27FC236}">
                        <a16:creationId xmlns:a16="http://schemas.microsoft.com/office/drawing/2014/main" id="{00000000-0008-0000-0B00-00004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0" name="Shape 4335">
                    <a:extLst>
                      <a:ext uri="{FF2B5EF4-FFF2-40B4-BE49-F238E27FC236}">
                        <a16:creationId xmlns:a16="http://schemas.microsoft.com/office/drawing/2014/main" id="{00000000-0008-0000-0B00-00005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1" name="Shape 4336">
                    <a:extLst>
                      <a:ext uri="{FF2B5EF4-FFF2-40B4-BE49-F238E27FC236}">
                        <a16:creationId xmlns:a16="http://schemas.microsoft.com/office/drawing/2014/main" id="{00000000-0008-0000-0B00-00005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02" name="Shape 2">
          <a:extLst>
            <a:ext uri="{FF2B5EF4-FFF2-40B4-BE49-F238E27FC236}">
              <a16:creationId xmlns:a16="http://schemas.microsoft.com/office/drawing/2014/main" id="{00000000-0008-0000-0B00-000052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03" name="Shape 4337">
            <a:extLst>
              <a:ext uri="{FF2B5EF4-FFF2-40B4-BE49-F238E27FC236}">
                <a16:creationId xmlns:a16="http://schemas.microsoft.com/office/drawing/2014/main" id="{00000000-0008-0000-0B00-00005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4" name="Shape 6">
              <a:extLst>
                <a:ext uri="{FF2B5EF4-FFF2-40B4-BE49-F238E27FC236}">
                  <a16:creationId xmlns:a16="http://schemas.microsoft.com/office/drawing/2014/main" id="{00000000-0008-0000-0B00-00005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5" name="Shape 4338">
              <a:extLst>
                <a:ext uri="{FF2B5EF4-FFF2-40B4-BE49-F238E27FC236}">
                  <a16:creationId xmlns:a16="http://schemas.microsoft.com/office/drawing/2014/main" id="{00000000-0008-0000-0B00-00005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06" name="Shape 4339">
                <a:extLst>
                  <a:ext uri="{FF2B5EF4-FFF2-40B4-BE49-F238E27FC236}">
                    <a16:creationId xmlns:a16="http://schemas.microsoft.com/office/drawing/2014/main" id="{00000000-0008-0000-0B00-00005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07" name="Shape 4340">
                <a:extLst>
                  <a:ext uri="{FF2B5EF4-FFF2-40B4-BE49-F238E27FC236}">
                    <a16:creationId xmlns:a16="http://schemas.microsoft.com/office/drawing/2014/main" id="{00000000-0008-0000-0B00-00005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08" name="Shape 4341">
                  <a:extLst>
                    <a:ext uri="{FF2B5EF4-FFF2-40B4-BE49-F238E27FC236}">
                      <a16:creationId xmlns:a16="http://schemas.microsoft.com/office/drawing/2014/main" id="{00000000-0008-0000-0B00-00005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09" name="Shape 4342">
                  <a:extLst>
                    <a:ext uri="{FF2B5EF4-FFF2-40B4-BE49-F238E27FC236}">
                      <a16:creationId xmlns:a16="http://schemas.microsoft.com/office/drawing/2014/main" id="{00000000-0008-0000-0B00-00005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10" name="Shape 4343">
                    <a:extLst>
                      <a:ext uri="{FF2B5EF4-FFF2-40B4-BE49-F238E27FC236}">
                        <a16:creationId xmlns:a16="http://schemas.microsoft.com/office/drawing/2014/main" id="{00000000-0008-0000-0B00-00005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11" name="Shape 4344">
                    <a:extLst>
                      <a:ext uri="{FF2B5EF4-FFF2-40B4-BE49-F238E27FC236}">
                        <a16:creationId xmlns:a16="http://schemas.microsoft.com/office/drawing/2014/main" id="{00000000-0008-0000-0B00-00005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2" name="Shape 4345">
                    <a:extLst>
                      <a:ext uri="{FF2B5EF4-FFF2-40B4-BE49-F238E27FC236}">
                        <a16:creationId xmlns:a16="http://schemas.microsoft.com/office/drawing/2014/main" id="{00000000-0008-0000-0B00-00005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3" name="Shape 4346">
                    <a:extLst>
                      <a:ext uri="{FF2B5EF4-FFF2-40B4-BE49-F238E27FC236}">
                        <a16:creationId xmlns:a16="http://schemas.microsoft.com/office/drawing/2014/main" id="{00000000-0008-0000-0B00-00005D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4" name="Shape 4347">
                    <a:extLst>
                      <a:ext uri="{FF2B5EF4-FFF2-40B4-BE49-F238E27FC236}">
                        <a16:creationId xmlns:a16="http://schemas.microsoft.com/office/drawing/2014/main" id="{00000000-0008-0000-0B00-00005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5" name="Shape 4348">
                    <a:extLst>
                      <a:ext uri="{FF2B5EF4-FFF2-40B4-BE49-F238E27FC236}">
                        <a16:creationId xmlns:a16="http://schemas.microsoft.com/office/drawing/2014/main" id="{00000000-0008-0000-0B00-00005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6" name="Shape 4349">
                    <a:extLst>
                      <a:ext uri="{FF2B5EF4-FFF2-40B4-BE49-F238E27FC236}">
                        <a16:creationId xmlns:a16="http://schemas.microsoft.com/office/drawing/2014/main" id="{00000000-0008-0000-0B00-00006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17" name="Shape 2">
          <a:extLst>
            <a:ext uri="{FF2B5EF4-FFF2-40B4-BE49-F238E27FC236}">
              <a16:creationId xmlns:a16="http://schemas.microsoft.com/office/drawing/2014/main" id="{00000000-0008-0000-0B00-000061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18" name="Shape 4350">
            <a:extLst>
              <a:ext uri="{FF2B5EF4-FFF2-40B4-BE49-F238E27FC236}">
                <a16:creationId xmlns:a16="http://schemas.microsoft.com/office/drawing/2014/main" id="{00000000-0008-0000-0B00-00006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19" name="Shape 6">
              <a:extLst>
                <a:ext uri="{FF2B5EF4-FFF2-40B4-BE49-F238E27FC236}">
                  <a16:creationId xmlns:a16="http://schemas.microsoft.com/office/drawing/2014/main" id="{00000000-0008-0000-0B00-00006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0" name="Shape 4351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21" name="Shape 4352">
                <a:extLst>
                  <a:ext uri="{FF2B5EF4-FFF2-40B4-BE49-F238E27FC236}">
                    <a16:creationId xmlns:a16="http://schemas.microsoft.com/office/drawing/2014/main" id="{00000000-0008-0000-0B00-00006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2" name="Shape 435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23" name="Shape 4354">
                  <a:extLst>
                    <a:ext uri="{FF2B5EF4-FFF2-40B4-BE49-F238E27FC236}">
                      <a16:creationId xmlns:a16="http://schemas.microsoft.com/office/drawing/2014/main" id="{00000000-0008-0000-0B00-00006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24" name="Shape 435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25" name="Shape 4356">
                    <a:extLst>
                      <a:ext uri="{FF2B5EF4-FFF2-40B4-BE49-F238E27FC236}">
                        <a16:creationId xmlns:a16="http://schemas.microsoft.com/office/drawing/2014/main" id="{00000000-0008-0000-0B00-00006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26" name="Shape 4357">
                    <a:extLst>
                      <a:ext uri="{FF2B5EF4-FFF2-40B4-BE49-F238E27FC236}">
                        <a16:creationId xmlns:a16="http://schemas.microsoft.com/office/drawing/2014/main" id="{00000000-0008-0000-0B00-00006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7" name="Shape 4358">
                    <a:extLst>
                      <a:ext uri="{FF2B5EF4-FFF2-40B4-BE49-F238E27FC236}">
                        <a16:creationId xmlns:a16="http://schemas.microsoft.com/office/drawing/2014/main" id="{00000000-0008-0000-0B00-00006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8" name="Shape 4359">
                    <a:extLst>
                      <a:ext uri="{FF2B5EF4-FFF2-40B4-BE49-F238E27FC236}">
                        <a16:creationId xmlns:a16="http://schemas.microsoft.com/office/drawing/2014/main" id="{00000000-0008-0000-0B00-00006C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9" name="Shape 4360">
                    <a:extLst>
                      <a:ext uri="{FF2B5EF4-FFF2-40B4-BE49-F238E27FC236}">
                        <a16:creationId xmlns:a16="http://schemas.microsoft.com/office/drawing/2014/main" id="{00000000-0008-0000-0B00-00006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0" name="Shape 4361">
                    <a:extLst>
                      <a:ext uri="{FF2B5EF4-FFF2-40B4-BE49-F238E27FC236}">
                        <a16:creationId xmlns:a16="http://schemas.microsoft.com/office/drawing/2014/main" id="{00000000-0008-0000-0B00-00006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1" name="Shape 4362">
                    <a:extLst>
                      <a:ext uri="{FF2B5EF4-FFF2-40B4-BE49-F238E27FC236}">
                        <a16:creationId xmlns:a16="http://schemas.microsoft.com/office/drawing/2014/main" id="{00000000-0008-0000-0B00-00006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32" name="Shape 2">
          <a:extLst>
            <a:ext uri="{FF2B5EF4-FFF2-40B4-BE49-F238E27FC236}">
              <a16:creationId xmlns:a16="http://schemas.microsoft.com/office/drawing/2014/main" id="{00000000-0008-0000-0B00-000070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33" name="Shape 4363">
            <a:extLst>
              <a:ext uri="{FF2B5EF4-FFF2-40B4-BE49-F238E27FC236}">
                <a16:creationId xmlns:a16="http://schemas.microsoft.com/office/drawing/2014/main" id="{00000000-0008-0000-0B00-000071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4" name="Shape 6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5" name="Shape 4364">
              <a:extLst>
                <a:ext uri="{FF2B5EF4-FFF2-40B4-BE49-F238E27FC236}">
                  <a16:creationId xmlns:a16="http://schemas.microsoft.com/office/drawing/2014/main" id="{00000000-0008-0000-0B00-000073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36" name="Shape 436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7" name="Shape 4366">
                <a:extLst>
                  <a:ext uri="{FF2B5EF4-FFF2-40B4-BE49-F238E27FC236}">
                    <a16:creationId xmlns:a16="http://schemas.microsoft.com/office/drawing/2014/main" id="{00000000-0008-0000-0B00-000075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38" name="Shape 436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39" name="Shape 436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40" name="Shape 4369">
                    <a:extLst>
                      <a:ext uri="{FF2B5EF4-FFF2-40B4-BE49-F238E27FC236}">
                        <a16:creationId xmlns:a16="http://schemas.microsoft.com/office/drawing/2014/main" id="{00000000-0008-0000-0B00-00007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41" name="Shape 4370">
                    <a:extLst>
                      <a:ext uri="{FF2B5EF4-FFF2-40B4-BE49-F238E27FC236}">
                        <a16:creationId xmlns:a16="http://schemas.microsoft.com/office/drawing/2014/main" id="{00000000-0008-0000-0B00-00007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2" name="Shape 4371">
                    <a:extLst>
                      <a:ext uri="{FF2B5EF4-FFF2-40B4-BE49-F238E27FC236}">
                        <a16:creationId xmlns:a16="http://schemas.microsoft.com/office/drawing/2014/main" id="{00000000-0008-0000-0B00-00007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3" name="Shape 4372">
                    <a:extLst>
                      <a:ext uri="{FF2B5EF4-FFF2-40B4-BE49-F238E27FC236}">
                        <a16:creationId xmlns:a16="http://schemas.microsoft.com/office/drawing/2014/main" id="{00000000-0008-0000-0B00-00007B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4" name="Shape 4373">
                    <a:extLst>
                      <a:ext uri="{FF2B5EF4-FFF2-40B4-BE49-F238E27FC236}">
                        <a16:creationId xmlns:a16="http://schemas.microsoft.com/office/drawing/2014/main" id="{00000000-0008-0000-0B00-00007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5" name="Shape 4374">
                    <a:extLst>
                      <a:ext uri="{FF2B5EF4-FFF2-40B4-BE49-F238E27FC236}">
                        <a16:creationId xmlns:a16="http://schemas.microsoft.com/office/drawing/2014/main" id="{00000000-0008-0000-0B00-00007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6" name="Shape 4375">
                    <a:extLst>
                      <a:ext uri="{FF2B5EF4-FFF2-40B4-BE49-F238E27FC236}">
                        <a16:creationId xmlns:a16="http://schemas.microsoft.com/office/drawing/2014/main" id="{00000000-0008-0000-0B00-00007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47" name="Shape 2">
          <a:extLst>
            <a:ext uri="{FF2B5EF4-FFF2-40B4-BE49-F238E27FC236}">
              <a16:creationId xmlns:a16="http://schemas.microsoft.com/office/drawing/2014/main" id="{00000000-0008-0000-0B00-00007F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48" name="Shape 4376">
            <a:extLst>
              <a:ext uri="{FF2B5EF4-FFF2-40B4-BE49-F238E27FC236}">
                <a16:creationId xmlns:a16="http://schemas.microsoft.com/office/drawing/2014/main" id="{00000000-0008-0000-0B00-00008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9" name="Shape 6">
              <a:extLst>
                <a:ext uri="{FF2B5EF4-FFF2-40B4-BE49-F238E27FC236}">
                  <a16:creationId xmlns:a16="http://schemas.microsoft.com/office/drawing/2014/main" id="{00000000-0008-0000-0B00-00008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50" name="Shape 4377">
              <a:extLst>
                <a:ext uri="{FF2B5EF4-FFF2-40B4-BE49-F238E27FC236}">
                  <a16:creationId xmlns:a16="http://schemas.microsoft.com/office/drawing/2014/main" id="{00000000-0008-0000-0B00-00008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51" name="Shape 4378">
                <a:extLst>
                  <a:ext uri="{FF2B5EF4-FFF2-40B4-BE49-F238E27FC236}">
                    <a16:creationId xmlns:a16="http://schemas.microsoft.com/office/drawing/2014/main" id="{00000000-0008-0000-0B00-00008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52" name="Shape 4379">
                <a:extLst>
                  <a:ext uri="{FF2B5EF4-FFF2-40B4-BE49-F238E27FC236}">
                    <a16:creationId xmlns:a16="http://schemas.microsoft.com/office/drawing/2014/main" id="{00000000-0008-0000-0B00-00008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53" name="Shape 438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54" name="Shape 438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55" name="Shape 4382">
                    <a:extLst>
                      <a:ext uri="{FF2B5EF4-FFF2-40B4-BE49-F238E27FC236}">
                        <a16:creationId xmlns:a16="http://schemas.microsoft.com/office/drawing/2014/main" id="{00000000-0008-0000-0B00-00008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56" name="Shape 4383">
                    <a:extLst>
                      <a:ext uri="{FF2B5EF4-FFF2-40B4-BE49-F238E27FC236}">
                        <a16:creationId xmlns:a16="http://schemas.microsoft.com/office/drawing/2014/main" id="{00000000-0008-0000-0B00-00008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7" name="Shape 4384">
                    <a:extLst>
                      <a:ext uri="{FF2B5EF4-FFF2-40B4-BE49-F238E27FC236}">
                        <a16:creationId xmlns:a16="http://schemas.microsoft.com/office/drawing/2014/main" id="{00000000-0008-0000-0B00-00008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8" name="Shape 4385">
                    <a:extLst>
                      <a:ext uri="{FF2B5EF4-FFF2-40B4-BE49-F238E27FC236}">
                        <a16:creationId xmlns:a16="http://schemas.microsoft.com/office/drawing/2014/main" id="{00000000-0008-0000-0B00-00008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9" name="Shape 4386">
                    <a:extLst>
                      <a:ext uri="{FF2B5EF4-FFF2-40B4-BE49-F238E27FC236}">
                        <a16:creationId xmlns:a16="http://schemas.microsoft.com/office/drawing/2014/main" id="{00000000-0008-0000-0B00-00008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0" name="Shape 4387">
                    <a:extLst>
                      <a:ext uri="{FF2B5EF4-FFF2-40B4-BE49-F238E27FC236}">
                        <a16:creationId xmlns:a16="http://schemas.microsoft.com/office/drawing/2014/main" id="{00000000-0008-0000-0B00-00008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1" name="Shape 4388">
                    <a:extLst>
                      <a:ext uri="{FF2B5EF4-FFF2-40B4-BE49-F238E27FC236}">
                        <a16:creationId xmlns:a16="http://schemas.microsoft.com/office/drawing/2014/main" id="{00000000-0008-0000-0B00-00008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62" name="Shape 2">
          <a:extLst>
            <a:ext uri="{FF2B5EF4-FFF2-40B4-BE49-F238E27FC236}">
              <a16:creationId xmlns:a16="http://schemas.microsoft.com/office/drawing/2014/main" id="{00000000-0008-0000-0B00-00008E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63" name="Shape 4389">
            <a:extLst>
              <a:ext uri="{FF2B5EF4-FFF2-40B4-BE49-F238E27FC236}">
                <a16:creationId xmlns:a16="http://schemas.microsoft.com/office/drawing/2014/main" id="{00000000-0008-0000-0B00-00008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64" name="Shape 6">
              <a:extLst>
                <a:ext uri="{FF2B5EF4-FFF2-40B4-BE49-F238E27FC236}">
                  <a16:creationId xmlns:a16="http://schemas.microsoft.com/office/drawing/2014/main" id="{00000000-0008-0000-0B00-00009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5" name="Shape 4390">
              <a:extLst>
                <a:ext uri="{FF2B5EF4-FFF2-40B4-BE49-F238E27FC236}">
                  <a16:creationId xmlns:a16="http://schemas.microsoft.com/office/drawing/2014/main" id="{00000000-0008-0000-0B00-00009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66" name="Shape 4391">
                <a:extLst>
                  <a:ext uri="{FF2B5EF4-FFF2-40B4-BE49-F238E27FC236}">
                    <a16:creationId xmlns:a16="http://schemas.microsoft.com/office/drawing/2014/main" id="{00000000-0008-0000-0B00-00009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7" name="Shape 4392">
                <a:extLst>
                  <a:ext uri="{FF2B5EF4-FFF2-40B4-BE49-F238E27FC236}">
                    <a16:creationId xmlns:a16="http://schemas.microsoft.com/office/drawing/2014/main" id="{00000000-0008-0000-0B00-00009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68" name="Shape 439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9" name="Shape 439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70" name="Shape 4395">
                    <a:extLst>
                      <a:ext uri="{FF2B5EF4-FFF2-40B4-BE49-F238E27FC236}">
                        <a16:creationId xmlns:a16="http://schemas.microsoft.com/office/drawing/2014/main" id="{00000000-0008-0000-0B00-000096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71" name="Shape 4396">
                    <a:extLst>
                      <a:ext uri="{FF2B5EF4-FFF2-40B4-BE49-F238E27FC236}">
                        <a16:creationId xmlns:a16="http://schemas.microsoft.com/office/drawing/2014/main" id="{00000000-0008-0000-0B00-000097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2" name="Shape 4397">
                    <a:extLst>
                      <a:ext uri="{FF2B5EF4-FFF2-40B4-BE49-F238E27FC236}">
                        <a16:creationId xmlns:a16="http://schemas.microsoft.com/office/drawing/2014/main" id="{00000000-0008-0000-0B00-00009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3" name="Shape 4398">
                    <a:extLst>
                      <a:ext uri="{FF2B5EF4-FFF2-40B4-BE49-F238E27FC236}">
                        <a16:creationId xmlns:a16="http://schemas.microsoft.com/office/drawing/2014/main" id="{00000000-0008-0000-0B00-000099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4" name="Shape 4399">
                    <a:extLst>
                      <a:ext uri="{FF2B5EF4-FFF2-40B4-BE49-F238E27FC236}">
                        <a16:creationId xmlns:a16="http://schemas.microsoft.com/office/drawing/2014/main" id="{00000000-0008-0000-0B00-00009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5" name="Shape 4400">
                    <a:extLst>
                      <a:ext uri="{FF2B5EF4-FFF2-40B4-BE49-F238E27FC236}">
                        <a16:creationId xmlns:a16="http://schemas.microsoft.com/office/drawing/2014/main" id="{00000000-0008-0000-0B00-00009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6" name="Shape 4401">
                    <a:extLst>
                      <a:ext uri="{FF2B5EF4-FFF2-40B4-BE49-F238E27FC236}">
                        <a16:creationId xmlns:a16="http://schemas.microsoft.com/office/drawing/2014/main" id="{00000000-0008-0000-0B00-00009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19050</xdr:rowOff>
    </xdr:from>
    <xdr:ext cx="447675" cy="361950"/>
    <xdr:sp macro="" textlink="">
      <xdr:nvSpPr>
        <xdr:cNvPr id="5277" name="Shape 2365">
          <a:extLst>
            <a:ext uri="{FF2B5EF4-FFF2-40B4-BE49-F238E27FC236}">
              <a16:creationId xmlns:a16="http://schemas.microsoft.com/office/drawing/2014/main" id="{00000000-0008-0000-0B00-00009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19050</xdr:rowOff>
    </xdr:from>
    <xdr:ext cx="447675" cy="361950"/>
    <xdr:sp macro="" textlink="">
      <xdr:nvSpPr>
        <xdr:cNvPr id="5278" name="Shape 2365">
          <a:extLst>
            <a:ext uri="{FF2B5EF4-FFF2-40B4-BE49-F238E27FC236}">
              <a16:creationId xmlns:a16="http://schemas.microsoft.com/office/drawing/2014/main" id="{00000000-0008-0000-0B00-00009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19050</xdr:rowOff>
    </xdr:from>
    <xdr:ext cx="447675" cy="361950"/>
    <xdr:sp macro="" textlink="">
      <xdr:nvSpPr>
        <xdr:cNvPr id="5279" name="Shape 2365">
          <a:extLst>
            <a:ext uri="{FF2B5EF4-FFF2-40B4-BE49-F238E27FC236}">
              <a16:creationId xmlns:a16="http://schemas.microsoft.com/office/drawing/2014/main" id="{00000000-0008-0000-0B00-00009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19050</xdr:rowOff>
    </xdr:from>
    <xdr:ext cx="447675" cy="361950"/>
    <xdr:sp macro="" textlink="">
      <xdr:nvSpPr>
        <xdr:cNvPr id="5280" name="Shape 2365">
          <a:extLst>
            <a:ext uri="{FF2B5EF4-FFF2-40B4-BE49-F238E27FC236}">
              <a16:creationId xmlns:a16="http://schemas.microsoft.com/office/drawing/2014/main" id="{00000000-0008-0000-0B00-0000A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19050</xdr:rowOff>
    </xdr:from>
    <xdr:ext cx="447675" cy="361950"/>
    <xdr:sp macro="" textlink="">
      <xdr:nvSpPr>
        <xdr:cNvPr id="5281" name="Shape 2365">
          <a:extLst>
            <a:ext uri="{FF2B5EF4-FFF2-40B4-BE49-F238E27FC236}">
              <a16:creationId xmlns:a16="http://schemas.microsoft.com/office/drawing/2014/main" id="{00000000-0008-0000-0B00-0000A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19050</xdr:rowOff>
    </xdr:from>
    <xdr:ext cx="447675" cy="361950"/>
    <xdr:sp macro="" textlink="">
      <xdr:nvSpPr>
        <xdr:cNvPr id="5282" name="Shape 2365">
          <a:extLst>
            <a:ext uri="{FF2B5EF4-FFF2-40B4-BE49-F238E27FC236}">
              <a16:creationId xmlns:a16="http://schemas.microsoft.com/office/drawing/2014/main" id="{00000000-0008-0000-0B00-0000A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19050</xdr:rowOff>
    </xdr:from>
    <xdr:ext cx="447675" cy="361950"/>
    <xdr:sp macro="" textlink="">
      <xdr:nvSpPr>
        <xdr:cNvPr id="5283" name="Shape 2365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19050</xdr:rowOff>
    </xdr:from>
    <xdr:ext cx="447675" cy="361950"/>
    <xdr:sp macro="" textlink="">
      <xdr:nvSpPr>
        <xdr:cNvPr id="5284" name="Shape 2365">
          <a:extLst>
            <a:ext uri="{FF2B5EF4-FFF2-40B4-BE49-F238E27FC236}">
              <a16:creationId xmlns:a16="http://schemas.microsoft.com/office/drawing/2014/main" id="{00000000-0008-0000-0B00-0000A4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19050</xdr:rowOff>
    </xdr:from>
    <xdr:ext cx="447675" cy="361950"/>
    <xdr:sp macro="" textlink="">
      <xdr:nvSpPr>
        <xdr:cNvPr id="5285" name="Shape 2365">
          <a:extLst>
            <a:ext uri="{FF2B5EF4-FFF2-40B4-BE49-F238E27FC236}">
              <a16:creationId xmlns:a16="http://schemas.microsoft.com/office/drawing/2014/main" id="{00000000-0008-0000-0B00-0000A5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19050</xdr:rowOff>
    </xdr:from>
    <xdr:ext cx="447675" cy="361950"/>
    <xdr:sp macro="" textlink="">
      <xdr:nvSpPr>
        <xdr:cNvPr id="5286" name="Shape 2365">
          <a:extLst>
            <a:ext uri="{FF2B5EF4-FFF2-40B4-BE49-F238E27FC236}">
              <a16:creationId xmlns:a16="http://schemas.microsoft.com/office/drawing/2014/main" id="{00000000-0008-0000-0B00-0000A6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19050</xdr:rowOff>
    </xdr:from>
    <xdr:ext cx="447675" cy="361950"/>
    <xdr:sp macro="" textlink="">
      <xdr:nvSpPr>
        <xdr:cNvPr id="5287" name="Shape 2365">
          <a:extLst>
            <a:ext uri="{FF2B5EF4-FFF2-40B4-BE49-F238E27FC236}">
              <a16:creationId xmlns:a16="http://schemas.microsoft.com/office/drawing/2014/main" id="{00000000-0008-0000-0B00-0000A7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19050</xdr:rowOff>
    </xdr:from>
    <xdr:ext cx="447675" cy="361950"/>
    <xdr:sp macro="" textlink="">
      <xdr:nvSpPr>
        <xdr:cNvPr id="5288" name="Shape 2365">
          <a:extLst>
            <a:ext uri="{FF2B5EF4-FFF2-40B4-BE49-F238E27FC236}">
              <a16:creationId xmlns:a16="http://schemas.microsoft.com/office/drawing/2014/main" id="{00000000-0008-0000-0B00-0000A8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19050</xdr:rowOff>
    </xdr:from>
    <xdr:ext cx="447675" cy="361950"/>
    <xdr:sp macro="" textlink="">
      <xdr:nvSpPr>
        <xdr:cNvPr id="5289" name="Shape 2366">
          <a:extLst>
            <a:ext uri="{FF2B5EF4-FFF2-40B4-BE49-F238E27FC236}">
              <a16:creationId xmlns:a16="http://schemas.microsoft.com/office/drawing/2014/main" id="{00000000-0008-0000-0B00-0000A9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19050</xdr:rowOff>
    </xdr:from>
    <xdr:ext cx="447675" cy="361950"/>
    <xdr:sp macro="" textlink="">
      <xdr:nvSpPr>
        <xdr:cNvPr id="5290" name="Shape 2366">
          <a:extLst>
            <a:ext uri="{FF2B5EF4-FFF2-40B4-BE49-F238E27FC236}">
              <a16:creationId xmlns:a16="http://schemas.microsoft.com/office/drawing/2014/main" id="{00000000-0008-0000-0B00-0000AA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19050</xdr:rowOff>
    </xdr:from>
    <xdr:ext cx="447675" cy="361950"/>
    <xdr:sp macro="" textlink="">
      <xdr:nvSpPr>
        <xdr:cNvPr id="5291" name="Shape 2366">
          <a:extLst>
            <a:ext uri="{FF2B5EF4-FFF2-40B4-BE49-F238E27FC236}">
              <a16:creationId xmlns:a16="http://schemas.microsoft.com/office/drawing/2014/main" id="{00000000-0008-0000-0B00-0000AB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19050</xdr:rowOff>
    </xdr:from>
    <xdr:ext cx="447675" cy="361950"/>
    <xdr:sp macro="" textlink="">
      <xdr:nvSpPr>
        <xdr:cNvPr id="5292" name="Shape 2365">
          <a:extLst>
            <a:ext uri="{FF2B5EF4-FFF2-40B4-BE49-F238E27FC236}">
              <a16:creationId xmlns:a16="http://schemas.microsoft.com/office/drawing/2014/main" id="{00000000-0008-0000-0B00-0000AC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19050</xdr:rowOff>
    </xdr:from>
    <xdr:ext cx="447675" cy="361950"/>
    <xdr:sp macro="" textlink="">
      <xdr:nvSpPr>
        <xdr:cNvPr id="5293" name="Shape 2365">
          <a:extLst>
            <a:ext uri="{FF2B5EF4-FFF2-40B4-BE49-F238E27FC236}">
              <a16:creationId xmlns:a16="http://schemas.microsoft.com/office/drawing/2014/main" id="{00000000-0008-0000-0B00-0000A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19050</xdr:rowOff>
    </xdr:from>
    <xdr:ext cx="447675" cy="361950"/>
    <xdr:sp macro="" textlink="">
      <xdr:nvSpPr>
        <xdr:cNvPr id="5294" name="Shape 2365">
          <a:extLst>
            <a:ext uri="{FF2B5EF4-FFF2-40B4-BE49-F238E27FC236}">
              <a16:creationId xmlns:a16="http://schemas.microsoft.com/office/drawing/2014/main" id="{00000000-0008-0000-0B00-0000A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19050</xdr:rowOff>
    </xdr:from>
    <xdr:ext cx="447675" cy="361950"/>
    <xdr:sp macro="" textlink="">
      <xdr:nvSpPr>
        <xdr:cNvPr id="5295" name="Shape 2365">
          <a:extLst>
            <a:ext uri="{FF2B5EF4-FFF2-40B4-BE49-F238E27FC236}">
              <a16:creationId xmlns:a16="http://schemas.microsoft.com/office/drawing/2014/main" id="{00000000-0008-0000-0B00-0000A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19050</xdr:rowOff>
    </xdr:from>
    <xdr:ext cx="447675" cy="361950"/>
    <xdr:sp macro="" textlink="">
      <xdr:nvSpPr>
        <xdr:cNvPr id="5296" name="Shape 2365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19050</xdr:rowOff>
    </xdr:from>
    <xdr:ext cx="447675" cy="361950"/>
    <xdr:sp macro="" textlink="">
      <xdr:nvSpPr>
        <xdr:cNvPr id="5297" name="Shape 2365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19050</xdr:rowOff>
    </xdr:from>
    <xdr:ext cx="447675" cy="361950"/>
    <xdr:sp macro="" textlink="">
      <xdr:nvSpPr>
        <xdr:cNvPr id="5298" name="Shape 2365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99" name="Shape 2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00" name="Shape 4402">
            <a:extLst>
              <a:ext uri="{FF2B5EF4-FFF2-40B4-BE49-F238E27FC236}">
                <a16:creationId xmlns:a16="http://schemas.microsoft.com/office/drawing/2014/main" id="{00000000-0008-0000-0B00-0000B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01" name="Shape 6">
              <a:extLst>
                <a:ext uri="{FF2B5EF4-FFF2-40B4-BE49-F238E27FC236}">
                  <a16:creationId xmlns:a16="http://schemas.microsoft.com/office/drawing/2014/main" id="{00000000-0008-0000-0B00-0000B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02" name="Shape 4403">
              <a:extLst>
                <a:ext uri="{FF2B5EF4-FFF2-40B4-BE49-F238E27FC236}">
                  <a16:creationId xmlns:a16="http://schemas.microsoft.com/office/drawing/2014/main" id="{00000000-0008-0000-0B00-0000B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3" name="Shape 4404">
                <a:extLst>
                  <a:ext uri="{FF2B5EF4-FFF2-40B4-BE49-F238E27FC236}">
                    <a16:creationId xmlns:a16="http://schemas.microsoft.com/office/drawing/2014/main" id="{00000000-0008-0000-0B00-0000B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04" name="Shape 4405">
                <a:extLst>
                  <a:ext uri="{FF2B5EF4-FFF2-40B4-BE49-F238E27FC236}">
                    <a16:creationId xmlns:a16="http://schemas.microsoft.com/office/drawing/2014/main" id="{00000000-0008-0000-0B00-0000B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05" name="Shape 4406">
                  <a:extLst>
                    <a:ext uri="{FF2B5EF4-FFF2-40B4-BE49-F238E27FC236}">
                      <a16:creationId xmlns:a16="http://schemas.microsoft.com/office/drawing/2014/main" id="{00000000-0008-0000-0B00-0000B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06" name="Shape 4407">
                  <a:extLst>
                    <a:ext uri="{FF2B5EF4-FFF2-40B4-BE49-F238E27FC236}">
                      <a16:creationId xmlns:a16="http://schemas.microsoft.com/office/drawing/2014/main" id="{00000000-0008-0000-0B00-0000B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07" name="Shape 4408">
                    <a:extLst>
                      <a:ext uri="{FF2B5EF4-FFF2-40B4-BE49-F238E27FC236}">
                        <a16:creationId xmlns:a16="http://schemas.microsoft.com/office/drawing/2014/main" id="{00000000-0008-0000-0B00-0000B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08" name="Shape 4409">
                    <a:extLst>
                      <a:ext uri="{FF2B5EF4-FFF2-40B4-BE49-F238E27FC236}">
                        <a16:creationId xmlns:a16="http://schemas.microsoft.com/office/drawing/2014/main" id="{00000000-0008-0000-0B00-0000B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09" name="Shape 4410">
                    <a:extLst>
                      <a:ext uri="{FF2B5EF4-FFF2-40B4-BE49-F238E27FC236}">
                        <a16:creationId xmlns:a16="http://schemas.microsoft.com/office/drawing/2014/main" id="{00000000-0008-0000-0B00-0000B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0" name="Shape 4411">
                    <a:extLst>
                      <a:ext uri="{FF2B5EF4-FFF2-40B4-BE49-F238E27FC236}">
                        <a16:creationId xmlns:a16="http://schemas.microsoft.com/office/drawing/2014/main" id="{00000000-0008-0000-0B00-0000B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1" name="Shape 4412">
                    <a:extLst>
                      <a:ext uri="{FF2B5EF4-FFF2-40B4-BE49-F238E27FC236}">
                        <a16:creationId xmlns:a16="http://schemas.microsoft.com/office/drawing/2014/main" id="{00000000-0008-0000-0B00-0000B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2" name="Shape 4413">
                    <a:extLst>
                      <a:ext uri="{FF2B5EF4-FFF2-40B4-BE49-F238E27FC236}">
                        <a16:creationId xmlns:a16="http://schemas.microsoft.com/office/drawing/2014/main" id="{00000000-0008-0000-0B00-0000C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3" name="Shape 4414">
                    <a:extLst>
                      <a:ext uri="{FF2B5EF4-FFF2-40B4-BE49-F238E27FC236}">
                        <a16:creationId xmlns:a16="http://schemas.microsoft.com/office/drawing/2014/main" id="{00000000-0008-0000-0B00-0000C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14" name="Shape 2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15" name="Shape 4415">
            <a:extLst>
              <a:ext uri="{FF2B5EF4-FFF2-40B4-BE49-F238E27FC236}">
                <a16:creationId xmlns:a16="http://schemas.microsoft.com/office/drawing/2014/main" id="{00000000-0008-0000-0B00-0000C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16" name="Shape 6">
              <a:extLst>
                <a:ext uri="{FF2B5EF4-FFF2-40B4-BE49-F238E27FC236}">
                  <a16:creationId xmlns:a16="http://schemas.microsoft.com/office/drawing/2014/main" id="{00000000-0008-0000-0B00-0000C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7" name="Shape 4416">
              <a:extLst>
                <a:ext uri="{FF2B5EF4-FFF2-40B4-BE49-F238E27FC236}">
                  <a16:creationId xmlns:a16="http://schemas.microsoft.com/office/drawing/2014/main" id="{00000000-0008-0000-0B00-0000C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18" name="Shape 4417">
                <a:extLst>
                  <a:ext uri="{FF2B5EF4-FFF2-40B4-BE49-F238E27FC236}">
                    <a16:creationId xmlns:a16="http://schemas.microsoft.com/office/drawing/2014/main" id="{00000000-0008-0000-0B00-0000C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9" name="Shape 4418">
                <a:extLst>
                  <a:ext uri="{FF2B5EF4-FFF2-40B4-BE49-F238E27FC236}">
                    <a16:creationId xmlns:a16="http://schemas.microsoft.com/office/drawing/2014/main" id="{00000000-0008-0000-0B00-0000C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0" name="Shape 4419">
                  <a:extLst>
                    <a:ext uri="{FF2B5EF4-FFF2-40B4-BE49-F238E27FC236}">
                      <a16:creationId xmlns:a16="http://schemas.microsoft.com/office/drawing/2014/main" id="{00000000-0008-0000-0B00-0000C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21" name="Shape 4420">
                  <a:extLst>
                    <a:ext uri="{FF2B5EF4-FFF2-40B4-BE49-F238E27FC236}">
                      <a16:creationId xmlns:a16="http://schemas.microsoft.com/office/drawing/2014/main" id="{00000000-0008-0000-0B00-0000C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22" name="Shape 4421">
                    <a:extLst>
                      <a:ext uri="{FF2B5EF4-FFF2-40B4-BE49-F238E27FC236}">
                        <a16:creationId xmlns:a16="http://schemas.microsoft.com/office/drawing/2014/main" id="{00000000-0008-0000-0B00-0000C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23" name="Shape 4422">
                    <a:extLst>
                      <a:ext uri="{FF2B5EF4-FFF2-40B4-BE49-F238E27FC236}">
                        <a16:creationId xmlns:a16="http://schemas.microsoft.com/office/drawing/2014/main" id="{00000000-0008-0000-0B00-0000C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4" name="Shape 4423">
                    <a:extLst>
                      <a:ext uri="{FF2B5EF4-FFF2-40B4-BE49-F238E27FC236}">
                        <a16:creationId xmlns:a16="http://schemas.microsoft.com/office/drawing/2014/main" id="{00000000-0008-0000-0B00-0000C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5" name="Shape 4424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6" name="Shape 4425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7" name="Shape 4426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8" name="Shape 4427">
                    <a:extLst>
                      <a:ext uri="{FF2B5EF4-FFF2-40B4-BE49-F238E27FC236}">
                        <a16:creationId xmlns:a16="http://schemas.microsoft.com/office/drawing/2014/main" id="{00000000-0008-0000-0B00-0000D0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329" name="Shape 2">
          <a:extLst>
            <a:ext uri="{FF2B5EF4-FFF2-40B4-BE49-F238E27FC236}">
              <a16:creationId xmlns:a16="http://schemas.microsoft.com/office/drawing/2014/main" id="{00000000-0008-0000-0B00-0000D114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330" name="Shape 4428">
            <a:extLst>
              <a:ext uri="{FF2B5EF4-FFF2-40B4-BE49-F238E27FC236}">
                <a16:creationId xmlns:a16="http://schemas.microsoft.com/office/drawing/2014/main" id="{00000000-0008-0000-0B00-0000D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1" name="Shape 6">
              <a:extLst>
                <a:ext uri="{FF2B5EF4-FFF2-40B4-BE49-F238E27FC236}">
                  <a16:creationId xmlns:a16="http://schemas.microsoft.com/office/drawing/2014/main" id="{00000000-0008-0000-0B00-0000D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32" name="Shape 4429">
              <a:extLst>
                <a:ext uri="{FF2B5EF4-FFF2-40B4-BE49-F238E27FC236}">
                  <a16:creationId xmlns:a16="http://schemas.microsoft.com/office/drawing/2014/main" id="{00000000-0008-0000-0B00-0000D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33" name="Shape 4430">
                <a:extLst>
                  <a:ext uri="{FF2B5EF4-FFF2-40B4-BE49-F238E27FC236}">
                    <a16:creationId xmlns:a16="http://schemas.microsoft.com/office/drawing/2014/main" id="{00000000-0008-0000-0B00-0000D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34" name="Shape 4431">
                <a:extLst>
                  <a:ext uri="{FF2B5EF4-FFF2-40B4-BE49-F238E27FC236}">
                    <a16:creationId xmlns:a16="http://schemas.microsoft.com/office/drawing/2014/main" id="{00000000-0008-0000-0B00-0000D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35" name="Shape 4432">
                  <a:extLst>
                    <a:ext uri="{FF2B5EF4-FFF2-40B4-BE49-F238E27FC236}">
                      <a16:creationId xmlns:a16="http://schemas.microsoft.com/office/drawing/2014/main" id="{00000000-0008-0000-0B00-0000D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6" name="Shape 4433">
                  <a:extLst>
                    <a:ext uri="{FF2B5EF4-FFF2-40B4-BE49-F238E27FC236}">
                      <a16:creationId xmlns:a16="http://schemas.microsoft.com/office/drawing/2014/main" id="{00000000-0008-0000-0B00-0000D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37" name="Shape 4434">
                    <a:extLst>
                      <a:ext uri="{FF2B5EF4-FFF2-40B4-BE49-F238E27FC236}">
                        <a16:creationId xmlns:a16="http://schemas.microsoft.com/office/drawing/2014/main" id="{00000000-0008-0000-0B00-0000D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38" name="Shape 4435">
                    <a:extLst>
                      <a:ext uri="{FF2B5EF4-FFF2-40B4-BE49-F238E27FC236}">
                        <a16:creationId xmlns:a16="http://schemas.microsoft.com/office/drawing/2014/main" id="{00000000-0008-0000-0B00-0000DA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39" name="Shape 4436">
                    <a:extLst>
                      <a:ext uri="{FF2B5EF4-FFF2-40B4-BE49-F238E27FC236}">
                        <a16:creationId xmlns:a16="http://schemas.microsoft.com/office/drawing/2014/main" id="{00000000-0008-0000-0B00-0000D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0" name="Shape 4437">
                    <a:extLst>
                      <a:ext uri="{FF2B5EF4-FFF2-40B4-BE49-F238E27FC236}">
                        <a16:creationId xmlns:a16="http://schemas.microsoft.com/office/drawing/2014/main" id="{00000000-0008-0000-0B00-0000D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1" name="Shape 4438">
                    <a:extLst>
                      <a:ext uri="{FF2B5EF4-FFF2-40B4-BE49-F238E27FC236}">
                        <a16:creationId xmlns:a16="http://schemas.microsoft.com/office/drawing/2014/main" id="{00000000-0008-0000-0B00-0000D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2" name="Shape 4439">
                    <a:extLst>
                      <a:ext uri="{FF2B5EF4-FFF2-40B4-BE49-F238E27FC236}">
                        <a16:creationId xmlns:a16="http://schemas.microsoft.com/office/drawing/2014/main" id="{00000000-0008-0000-0B00-0000D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3" name="Shape 4440">
                    <a:extLst>
                      <a:ext uri="{FF2B5EF4-FFF2-40B4-BE49-F238E27FC236}">
                        <a16:creationId xmlns:a16="http://schemas.microsoft.com/office/drawing/2014/main" id="{00000000-0008-0000-0B00-0000D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344" name="Shape 2">
          <a:extLst>
            <a:ext uri="{FF2B5EF4-FFF2-40B4-BE49-F238E27FC236}">
              <a16:creationId xmlns:a16="http://schemas.microsoft.com/office/drawing/2014/main" id="{00000000-0008-0000-0B00-0000E014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345" name="Shape 4441">
            <a:extLst>
              <a:ext uri="{FF2B5EF4-FFF2-40B4-BE49-F238E27FC236}">
                <a16:creationId xmlns:a16="http://schemas.microsoft.com/office/drawing/2014/main" id="{00000000-0008-0000-0B00-0000E11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46" name="Shape 6">
              <a:extLst>
                <a:ext uri="{FF2B5EF4-FFF2-40B4-BE49-F238E27FC236}">
                  <a16:creationId xmlns:a16="http://schemas.microsoft.com/office/drawing/2014/main" id="{00000000-0008-0000-0B00-0000E21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7" name="Shape 4442">
              <a:extLst>
                <a:ext uri="{FF2B5EF4-FFF2-40B4-BE49-F238E27FC236}">
                  <a16:creationId xmlns:a16="http://schemas.microsoft.com/office/drawing/2014/main" id="{00000000-0008-0000-0B00-0000E31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348" name="Shape 4443">
                <a:extLst>
                  <a:ext uri="{FF2B5EF4-FFF2-40B4-BE49-F238E27FC236}">
                    <a16:creationId xmlns:a16="http://schemas.microsoft.com/office/drawing/2014/main" id="{00000000-0008-0000-0B00-0000E41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9" name="Shape 4444">
                <a:extLst>
                  <a:ext uri="{FF2B5EF4-FFF2-40B4-BE49-F238E27FC236}">
                    <a16:creationId xmlns:a16="http://schemas.microsoft.com/office/drawing/2014/main" id="{00000000-0008-0000-0B00-0000E51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350" name="Shape 4445">
                  <a:extLst>
                    <a:ext uri="{FF2B5EF4-FFF2-40B4-BE49-F238E27FC236}">
                      <a16:creationId xmlns:a16="http://schemas.microsoft.com/office/drawing/2014/main" id="{00000000-0008-0000-0B00-0000E61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51" name="Shape 4446">
                  <a:extLst>
                    <a:ext uri="{FF2B5EF4-FFF2-40B4-BE49-F238E27FC236}">
                      <a16:creationId xmlns:a16="http://schemas.microsoft.com/office/drawing/2014/main" id="{00000000-0008-0000-0B00-0000E71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352" name="Shape 4447">
                    <a:extLst>
                      <a:ext uri="{FF2B5EF4-FFF2-40B4-BE49-F238E27FC236}">
                        <a16:creationId xmlns:a16="http://schemas.microsoft.com/office/drawing/2014/main" id="{00000000-0008-0000-0B00-0000E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3" name="Shape 4448">
                    <a:extLst>
                      <a:ext uri="{FF2B5EF4-FFF2-40B4-BE49-F238E27FC236}">
                        <a16:creationId xmlns:a16="http://schemas.microsoft.com/office/drawing/2014/main" id="{00000000-0008-0000-0B00-0000E9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4" name="Shape 4449">
                    <a:extLst>
                      <a:ext uri="{FF2B5EF4-FFF2-40B4-BE49-F238E27FC236}">
                        <a16:creationId xmlns:a16="http://schemas.microsoft.com/office/drawing/2014/main" id="{00000000-0008-0000-0B00-0000EA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5" name="Shape 4450">
                    <a:extLst>
                      <a:ext uri="{FF2B5EF4-FFF2-40B4-BE49-F238E27FC236}">
                        <a16:creationId xmlns:a16="http://schemas.microsoft.com/office/drawing/2014/main" id="{00000000-0008-0000-0B00-0000EB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6" name="Shape 4451">
                    <a:extLst>
                      <a:ext uri="{FF2B5EF4-FFF2-40B4-BE49-F238E27FC236}">
                        <a16:creationId xmlns:a16="http://schemas.microsoft.com/office/drawing/2014/main" id="{00000000-0008-0000-0B00-0000EC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7" name="Shape 4452">
                    <a:extLst>
                      <a:ext uri="{FF2B5EF4-FFF2-40B4-BE49-F238E27FC236}">
                        <a16:creationId xmlns:a16="http://schemas.microsoft.com/office/drawing/2014/main" id="{00000000-0008-0000-0B00-0000ED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8" name="Shape 4453">
                    <a:extLst>
                      <a:ext uri="{FF2B5EF4-FFF2-40B4-BE49-F238E27FC236}">
                        <a16:creationId xmlns:a16="http://schemas.microsoft.com/office/drawing/2014/main" id="{00000000-0008-0000-0B00-0000EE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59" name="Shape 2">
          <a:extLst>
            <a:ext uri="{FF2B5EF4-FFF2-40B4-BE49-F238E27FC236}">
              <a16:creationId xmlns:a16="http://schemas.microsoft.com/office/drawing/2014/main" id="{00000000-0008-0000-0B00-0000EF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60" name="Shape 4454">
            <a:extLst>
              <a:ext uri="{FF2B5EF4-FFF2-40B4-BE49-F238E27FC236}">
                <a16:creationId xmlns:a16="http://schemas.microsoft.com/office/drawing/2014/main" id="{00000000-0008-0000-0B00-0000F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1" name="Shape 6">
              <a:extLst>
                <a:ext uri="{FF2B5EF4-FFF2-40B4-BE49-F238E27FC236}">
                  <a16:creationId xmlns:a16="http://schemas.microsoft.com/office/drawing/2014/main" id="{00000000-0008-0000-0B00-0000F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2" name="Shape 4455">
              <a:extLst>
                <a:ext uri="{FF2B5EF4-FFF2-40B4-BE49-F238E27FC236}">
                  <a16:creationId xmlns:a16="http://schemas.microsoft.com/office/drawing/2014/main" id="{00000000-0008-0000-0B00-0000F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63" name="Shape 4456">
                <a:extLst>
                  <a:ext uri="{FF2B5EF4-FFF2-40B4-BE49-F238E27FC236}">
                    <a16:creationId xmlns:a16="http://schemas.microsoft.com/office/drawing/2014/main" id="{00000000-0008-0000-0B00-0000F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4" name="Shape 4457">
                <a:extLst>
                  <a:ext uri="{FF2B5EF4-FFF2-40B4-BE49-F238E27FC236}">
                    <a16:creationId xmlns:a16="http://schemas.microsoft.com/office/drawing/2014/main" id="{00000000-0008-0000-0B00-0000F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65" name="Shape 4458">
                  <a:extLst>
                    <a:ext uri="{FF2B5EF4-FFF2-40B4-BE49-F238E27FC236}">
                      <a16:creationId xmlns:a16="http://schemas.microsoft.com/office/drawing/2014/main" id="{00000000-0008-0000-0B00-0000F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66" name="Shape 4459">
                  <a:extLst>
                    <a:ext uri="{FF2B5EF4-FFF2-40B4-BE49-F238E27FC236}">
                      <a16:creationId xmlns:a16="http://schemas.microsoft.com/office/drawing/2014/main" id="{00000000-0008-0000-0B00-0000F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67" name="Shape 4460">
                    <a:extLst>
                      <a:ext uri="{FF2B5EF4-FFF2-40B4-BE49-F238E27FC236}">
                        <a16:creationId xmlns:a16="http://schemas.microsoft.com/office/drawing/2014/main" id="{00000000-0008-0000-0B00-0000F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68" name="Shape 4461">
                    <a:extLst>
                      <a:ext uri="{FF2B5EF4-FFF2-40B4-BE49-F238E27FC236}">
                        <a16:creationId xmlns:a16="http://schemas.microsoft.com/office/drawing/2014/main" id="{00000000-0008-0000-0B00-0000F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9" name="Shape 4462">
                    <a:extLst>
                      <a:ext uri="{FF2B5EF4-FFF2-40B4-BE49-F238E27FC236}">
                        <a16:creationId xmlns:a16="http://schemas.microsoft.com/office/drawing/2014/main" id="{00000000-0008-0000-0B00-0000F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0" name="Shape 4463">
                    <a:extLst>
                      <a:ext uri="{FF2B5EF4-FFF2-40B4-BE49-F238E27FC236}">
                        <a16:creationId xmlns:a16="http://schemas.microsoft.com/office/drawing/2014/main" id="{00000000-0008-0000-0B00-0000F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1" name="Shape 4464">
                    <a:extLst>
                      <a:ext uri="{FF2B5EF4-FFF2-40B4-BE49-F238E27FC236}">
                        <a16:creationId xmlns:a16="http://schemas.microsoft.com/office/drawing/2014/main" id="{00000000-0008-0000-0B00-0000F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2" name="Shape 4465">
                    <a:extLst>
                      <a:ext uri="{FF2B5EF4-FFF2-40B4-BE49-F238E27FC236}">
                        <a16:creationId xmlns:a16="http://schemas.microsoft.com/office/drawing/2014/main" id="{00000000-0008-0000-0B00-0000F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3" name="Shape 4466">
                    <a:extLst>
                      <a:ext uri="{FF2B5EF4-FFF2-40B4-BE49-F238E27FC236}">
                        <a16:creationId xmlns:a16="http://schemas.microsoft.com/office/drawing/2014/main" id="{00000000-0008-0000-0B00-0000F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74" name="Shape 2">
          <a:extLst>
            <a:ext uri="{FF2B5EF4-FFF2-40B4-BE49-F238E27FC236}">
              <a16:creationId xmlns:a16="http://schemas.microsoft.com/office/drawing/2014/main" id="{00000000-0008-0000-0B00-0000FE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75" name="Shape 4467">
            <a:extLst>
              <a:ext uri="{FF2B5EF4-FFF2-40B4-BE49-F238E27FC236}">
                <a16:creationId xmlns:a16="http://schemas.microsoft.com/office/drawing/2014/main" id="{00000000-0008-0000-0B00-0000F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76" name="Shape 6">
              <a:extLst>
                <a:ext uri="{FF2B5EF4-FFF2-40B4-BE49-F238E27FC236}">
                  <a16:creationId xmlns:a16="http://schemas.microsoft.com/office/drawing/2014/main" id="{00000000-0008-0000-0B00-00000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7" name="Shape 4468">
              <a:extLst>
                <a:ext uri="{FF2B5EF4-FFF2-40B4-BE49-F238E27FC236}">
                  <a16:creationId xmlns:a16="http://schemas.microsoft.com/office/drawing/2014/main" id="{00000000-0008-0000-0B00-00000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78" name="Shape 4469">
                <a:extLst>
                  <a:ext uri="{FF2B5EF4-FFF2-40B4-BE49-F238E27FC236}">
                    <a16:creationId xmlns:a16="http://schemas.microsoft.com/office/drawing/2014/main" id="{00000000-0008-0000-0B00-00000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79" name="Shape 4470">
                <a:extLst>
                  <a:ext uri="{FF2B5EF4-FFF2-40B4-BE49-F238E27FC236}">
                    <a16:creationId xmlns:a16="http://schemas.microsoft.com/office/drawing/2014/main" id="{00000000-0008-0000-0B00-00000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80" name="Shape 4471">
                  <a:extLst>
                    <a:ext uri="{FF2B5EF4-FFF2-40B4-BE49-F238E27FC236}">
                      <a16:creationId xmlns:a16="http://schemas.microsoft.com/office/drawing/2014/main" id="{00000000-0008-0000-0B00-00000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81" name="Shape 4472">
                  <a:extLst>
                    <a:ext uri="{FF2B5EF4-FFF2-40B4-BE49-F238E27FC236}">
                      <a16:creationId xmlns:a16="http://schemas.microsoft.com/office/drawing/2014/main" id="{00000000-0008-0000-0B00-00000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82" name="Shape 4473">
                    <a:extLst>
                      <a:ext uri="{FF2B5EF4-FFF2-40B4-BE49-F238E27FC236}">
                        <a16:creationId xmlns:a16="http://schemas.microsoft.com/office/drawing/2014/main" id="{00000000-0008-0000-0B00-00000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83" name="Shape 4474">
                    <a:extLst>
                      <a:ext uri="{FF2B5EF4-FFF2-40B4-BE49-F238E27FC236}">
                        <a16:creationId xmlns:a16="http://schemas.microsoft.com/office/drawing/2014/main" id="{00000000-0008-0000-0B00-00000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4" name="Shape 4475">
                    <a:extLst>
                      <a:ext uri="{FF2B5EF4-FFF2-40B4-BE49-F238E27FC236}">
                        <a16:creationId xmlns:a16="http://schemas.microsoft.com/office/drawing/2014/main" id="{00000000-0008-0000-0B00-00000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5" name="Shape 4476">
                    <a:extLst>
                      <a:ext uri="{FF2B5EF4-FFF2-40B4-BE49-F238E27FC236}">
                        <a16:creationId xmlns:a16="http://schemas.microsoft.com/office/drawing/2014/main" id="{00000000-0008-0000-0B00-00000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6" name="Shape 4477">
                    <a:extLst>
                      <a:ext uri="{FF2B5EF4-FFF2-40B4-BE49-F238E27FC236}">
                        <a16:creationId xmlns:a16="http://schemas.microsoft.com/office/drawing/2014/main" id="{00000000-0008-0000-0B00-00000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7" name="Shape 4478">
                    <a:extLst>
                      <a:ext uri="{FF2B5EF4-FFF2-40B4-BE49-F238E27FC236}">
                        <a16:creationId xmlns:a16="http://schemas.microsoft.com/office/drawing/2014/main" id="{00000000-0008-0000-0B00-00000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8" name="Shape 4479">
                    <a:extLst>
                      <a:ext uri="{FF2B5EF4-FFF2-40B4-BE49-F238E27FC236}">
                        <a16:creationId xmlns:a16="http://schemas.microsoft.com/office/drawing/2014/main" id="{00000000-0008-0000-0B00-00000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90" name="Shape 4480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481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93" name="Shape 4482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483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95" name="Shape 4484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96" name="Shape 4485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97" name="Shape 4486">
                    <a:extLst>
                      <a:ext uri="{FF2B5EF4-FFF2-40B4-BE49-F238E27FC236}">
                        <a16:creationId xmlns:a16="http://schemas.microsoft.com/office/drawing/2014/main" id="{00000000-0008-0000-0B00-000015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98" name="Shape 4487">
                    <a:extLst>
                      <a:ext uri="{FF2B5EF4-FFF2-40B4-BE49-F238E27FC236}">
                        <a16:creationId xmlns:a16="http://schemas.microsoft.com/office/drawing/2014/main" id="{00000000-0008-0000-0B00-00001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9" name="Shape 4488">
                    <a:extLst>
                      <a:ext uri="{FF2B5EF4-FFF2-40B4-BE49-F238E27FC236}">
                        <a16:creationId xmlns:a16="http://schemas.microsoft.com/office/drawing/2014/main" id="{00000000-0008-0000-0B00-00001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0" name="Shape 4489">
                    <a:extLst>
                      <a:ext uri="{FF2B5EF4-FFF2-40B4-BE49-F238E27FC236}">
                        <a16:creationId xmlns:a16="http://schemas.microsoft.com/office/drawing/2014/main" id="{00000000-0008-0000-0B00-000018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1" name="Shape 4490">
                    <a:extLst>
                      <a:ext uri="{FF2B5EF4-FFF2-40B4-BE49-F238E27FC236}">
                        <a16:creationId xmlns:a16="http://schemas.microsoft.com/office/drawing/2014/main" id="{00000000-0008-0000-0B00-00001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2" name="Shape 4491">
                    <a:extLst>
                      <a:ext uri="{FF2B5EF4-FFF2-40B4-BE49-F238E27FC236}">
                        <a16:creationId xmlns:a16="http://schemas.microsoft.com/office/drawing/2014/main" id="{00000000-0008-0000-0B00-00001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3" name="Shape 4492">
                    <a:extLst>
                      <a:ext uri="{FF2B5EF4-FFF2-40B4-BE49-F238E27FC236}">
                        <a16:creationId xmlns:a16="http://schemas.microsoft.com/office/drawing/2014/main" id="{00000000-0008-0000-0B00-00001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04" name="Shape 2">
          <a:extLst>
            <a:ext uri="{FF2B5EF4-FFF2-40B4-BE49-F238E27FC236}">
              <a16:creationId xmlns:a16="http://schemas.microsoft.com/office/drawing/2014/main" id="{00000000-0008-0000-0B00-00001C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05" name="Shape 4493">
            <a:extLst>
              <a:ext uri="{FF2B5EF4-FFF2-40B4-BE49-F238E27FC236}">
                <a16:creationId xmlns:a16="http://schemas.microsoft.com/office/drawing/2014/main" id="{00000000-0008-0000-0B00-00001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6" name="Shape 6">
              <a:extLst>
                <a:ext uri="{FF2B5EF4-FFF2-40B4-BE49-F238E27FC236}">
                  <a16:creationId xmlns:a16="http://schemas.microsoft.com/office/drawing/2014/main" id="{00000000-0008-0000-0B00-00001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7" name="Shape 4494">
              <a:extLst>
                <a:ext uri="{FF2B5EF4-FFF2-40B4-BE49-F238E27FC236}">
                  <a16:creationId xmlns:a16="http://schemas.microsoft.com/office/drawing/2014/main" id="{00000000-0008-0000-0B00-00001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08" name="Shape 4495">
                <a:extLst>
                  <a:ext uri="{FF2B5EF4-FFF2-40B4-BE49-F238E27FC236}">
                    <a16:creationId xmlns:a16="http://schemas.microsoft.com/office/drawing/2014/main" id="{00000000-0008-0000-0B00-00002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9" name="Shape 4496">
                <a:extLst>
                  <a:ext uri="{FF2B5EF4-FFF2-40B4-BE49-F238E27FC236}">
                    <a16:creationId xmlns:a16="http://schemas.microsoft.com/office/drawing/2014/main" id="{00000000-0008-0000-0B00-00002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10" name="Shape 4497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11" name="Shape 4498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12" name="Shape 4499">
                    <a:extLst>
                      <a:ext uri="{FF2B5EF4-FFF2-40B4-BE49-F238E27FC236}">
                        <a16:creationId xmlns:a16="http://schemas.microsoft.com/office/drawing/2014/main" id="{00000000-0008-0000-0B00-000024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13" name="Shape 4500">
                    <a:extLst>
                      <a:ext uri="{FF2B5EF4-FFF2-40B4-BE49-F238E27FC236}">
                        <a16:creationId xmlns:a16="http://schemas.microsoft.com/office/drawing/2014/main" id="{00000000-0008-0000-0B00-00002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4" name="Shape 4501">
                    <a:extLst>
                      <a:ext uri="{FF2B5EF4-FFF2-40B4-BE49-F238E27FC236}">
                        <a16:creationId xmlns:a16="http://schemas.microsoft.com/office/drawing/2014/main" id="{00000000-0008-0000-0B00-00002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5" name="Shape 4502">
                    <a:extLst>
                      <a:ext uri="{FF2B5EF4-FFF2-40B4-BE49-F238E27FC236}">
                        <a16:creationId xmlns:a16="http://schemas.microsoft.com/office/drawing/2014/main" id="{00000000-0008-0000-0B00-000027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6" name="Shape 4503">
                    <a:extLst>
                      <a:ext uri="{FF2B5EF4-FFF2-40B4-BE49-F238E27FC236}">
                        <a16:creationId xmlns:a16="http://schemas.microsoft.com/office/drawing/2014/main" id="{00000000-0008-0000-0B00-00002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7" name="Shape 4504">
                    <a:extLst>
                      <a:ext uri="{FF2B5EF4-FFF2-40B4-BE49-F238E27FC236}">
                        <a16:creationId xmlns:a16="http://schemas.microsoft.com/office/drawing/2014/main" id="{00000000-0008-0000-0B00-00002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8" name="Shape 4505">
                    <a:extLst>
                      <a:ext uri="{FF2B5EF4-FFF2-40B4-BE49-F238E27FC236}">
                        <a16:creationId xmlns:a16="http://schemas.microsoft.com/office/drawing/2014/main" id="{00000000-0008-0000-0B00-00002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19" name="Shape 2">
          <a:extLst>
            <a:ext uri="{FF2B5EF4-FFF2-40B4-BE49-F238E27FC236}">
              <a16:creationId xmlns:a16="http://schemas.microsoft.com/office/drawing/2014/main" id="{00000000-0008-0000-0B00-00002B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20" name="Shape 4506">
            <a:extLst>
              <a:ext uri="{FF2B5EF4-FFF2-40B4-BE49-F238E27FC236}">
                <a16:creationId xmlns:a16="http://schemas.microsoft.com/office/drawing/2014/main" id="{00000000-0008-0000-0B00-00002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21" name="Shape 6">
              <a:extLst>
                <a:ext uri="{FF2B5EF4-FFF2-40B4-BE49-F238E27FC236}">
                  <a16:creationId xmlns:a16="http://schemas.microsoft.com/office/drawing/2014/main" id="{00000000-0008-0000-0B00-00002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2" name="Shape 4507">
              <a:extLst>
                <a:ext uri="{FF2B5EF4-FFF2-40B4-BE49-F238E27FC236}">
                  <a16:creationId xmlns:a16="http://schemas.microsoft.com/office/drawing/2014/main" id="{00000000-0008-0000-0B00-00002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23" name="Shape 4508">
                <a:extLst>
                  <a:ext uri="{FF2B5EF4-FFF2-40B4-BE49-F238E27FC236}">
                    <a16:creationId xmlns:a16="http://schemas.microsoft.com/office/drawing/2014/main" id="{00000000-0008-0000-0B00-00002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4" name="Shape 4509">
                <a:extLst>
                  <a:ext uri="{FF2B5EF4-FFF2-40B4-BE49-F238E27FC236}">
                    <a16:creationId xmlns:a16="http://schemas.microsoft.com/office/drawing/2014/main" id="{00000000-0008-0000-0B00-00003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25" name="Shape 4510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26" name="Shape 4511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27" name="Shape 4512">
                    <a:extLst>
                      <a:ext uri="{FF2B5EF4-FFF2-40B4-BE49-F238E27FC236}">
                        <a16:creationId xmlns:a16="http://schemas.microsoft.com/office/drawing/2014/main" id="{00000000-0008-0000-0B00-000033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28" name="Shape 4513">
                    <a:extLst>
                      <a:ext uri="{FF2B5EF4-FFF2-40B4-BE49-F238E27FC236}">
                        <a16:creationId xmlns:a16="http://schemas.microsoft.com/office/drawing/2014/main" id="{00000000-0008-0000-0B00-00003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29" name="Shape 4514">
                    <a:extLst>
                      <a:ext uri="{FF2B5EF4-FFF2-40B4-BE49-F238E27FC236}">
                        <a16:creationId xmlns:a16="http://schemas.microsoft.com/office/drawing/2014/main" id="{00000000-0008-0000-0B00-00003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0" name="Shape 4515">
                    <a:extLst>
                      <a:ext uri="{FF2B5EF4-FFF2-40B4-BE49-F238E27FC236}">
                        <a16:creationId xmlns:a16="http://schemas.microsoft.com/office/drawing/2014/main" id="{00000000-0008-0000-0B00-000036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1" name="Shape 4516">
                    <a:extLst>
                      <a:ext uri="{FF2B5EF4-FFF2-40B4-BE49-F238E27FC236}">
                        <a16:creationId xmlns:a16="http://schemas.microsoft.com/office/drawing/2014/main" id="{00000000-0008-0000-0B00-00003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2" name="Shape 4517">
                    <a:extLst>
                      <a:ext uri="{FF2B5EF4-FFF2-40B4-BE49-F238E27FC236}">
                        <a16:creationId xmlns:a16="http://schemas.microsoft.com/office/drawing/2014/main" id="{00000000-0008-0000-0B00-00003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3" name="Shape 4518">
                    <a:extLst>
                      <a:ext uri="{FF2B5EF4-FFF2-40B4-BE49-F238E27FC236}">
                        <a16:creationId xmlns:a16="http://schemas.microsoft.com/office/drawing/2014/main" id="{00000000-0008-0000-0B00-00003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34" name="Shape 2">
          <a:extLst>
            <a:ext uri="{FF2B5EF4-FFF2-40B4-BE49-F238E27FC236}">
              <a16:creationId xmlns:a16="http://schemas.microsoft.com/office/drawing/2014/main" id="{00000000-0008-0000-0B00-00003A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35" name="Shape 4519">
            <a:extLst>
              <a:ext uri="{FF2B5EF4-FFF2-40B4-BE49-F238E27FC236}">
                <a16:creationId xmlns:a16="http://schemas.microsoft.com/office/drawing/2014/main" id="{00000000-0008-0000-0B00-00003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6" name="Shape 6">
              <a:extLst>
                <a:ext uri="{FF2B5EF4-FFF2-40B4-BE49-F238E27FC236}">
                  <a16:creationId xmlns:a16="http://schemas.microsoft.com/office/drawing/2014/main" id="{00000000-0008-0000-0B00-00003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7" name="Shape 4520">
              <a:extLst>
                <a:ext uri="{FF2B5EF4-FFF2-40B4-BE49-F238E27FC236}">
                  <a16:creationId xmlns:a16="http://schemas.microsoft.com/office/drawing/2014/main" id="{00000000-0008-0000-0B00-00003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38" name="Shape 4521">
                <a:extLst>
                  <a:ext uri="{FF2B5EF4-FFF2-40B4-BE49-F238E27FC236}">
                    <a16:creationId xmlns:a16="http://schemas.microsoft.com/office/drawing/2014/main" id="{00000000-0008-0000-0B00-00003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9" name="Shape 4522">
                <a:extLst>
                  <a:ext uri="{FF2B5EF4-FFF2-40B4-BE49-F238E27FC236}">
                    <a16:creationId xmlns:a16="http://schemas.microsoft.com/office/drawing/2014/main" id="{00000000-0008-0000-0B00-00003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40" name="Shape 4523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41" name="Shape 4524">
                  <a:extLst>
                    <a:ext uri="{FF2B5EF4-FFF2-40B4-BE49-F238E27FC236}">
                      <a16:creationId xmlns:a16="http://schemas.microsoft.com/office/drawing/2014/main" id="{00000000-0008-0000-0B00-000041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42" name="Shape 4525">
                    <a:extLst>
                      <a:ext uri="{FF2B5EF4-FFF2-40B4-BE49-F238E27FC236}">
                        <a16:creationId xmlns:a16="http://schemas.microsoft.com/office/drawing/2014/main" id="{00000000-0008-0000-0B00-000042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43" name="Shape 4526">
                    <a:extLst>
                      <a:ext uri="{FF2B5EF4-FFF2-40B4-BE49-F238E27FC236}">
                        <a16:creationId xmlns:a16="http://schemas.microsoft.com/office/drawing/2014/main" id="{00000000-0008-0000-0B00-00004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4" name="Shape 4527">
                    <a:extLst>
                      <a:ext uri="{FF2B5EF4-FFF2-40B4-BE49-F238E27FC236}">
                        <a16:creationId xmlns:a16="http://schemas.microsoft.com/office/drawing/2014/main" id="{00000000-0008-0000-0B00-00004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5" name="Shape 4528">
                    <a:extLst>
                      <a:ext uri="{FF2B5EF4-FFF2-40B4-BE49-F238E27FC236}">
                        <a16:creationId xmlns:a16="http://schemas.microsoft.com/office/drawing/2014/main" id="{00000000-0008-0000-0B00-000045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6" name="Shape 4529">
                    <a:extLst>
                      <a:ext uri="{FF2B5EF4-FFF2-40B4-BE49-F238E27FC236}">
                        <a16:creationId xmlns:a16="http://schemas.microsoft.com/office/drawing/2014/main" id="{00000000-0008-0000-0B00-00004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7" name="Shape 4530">
                    <a:extLst>
                      <a:ext uri="{FF2B5EF4-FFF2-40B4-BE49-F238E27FC236}">
                        <a16:creationId xmlns:a16="http://schemas.microsoft.com/office/drawing/2014/main" id="{00000000-0008-0000-0B00-00004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8" name="Shape 4531">
                    <a:extLst>
                      <a:ext uri="{FF2B5EF4-FFF2-40B4-BE49-F238E27FC236}">
                        <a16:creationId xmlns:a16="http://schemas.microsoft.com/office/drawing/2014/main" id="{00000000-0008-0000-0B00-00004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49" name="Shape 2">
          <a:extLst>
            <a:ext uri="{FF2B5EF4-FFF2-40B4-BE49-F238E27FC236}">
              <a16:creationId xmlns:a16="http://schemas.microsoft.com/office/drawing/2014/main" id="{00000000-0008-0000-0B00-000049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50" name="Shape 4532">
            <a:extLst>
              <a:ext uri="{FF2B5EF4-FFF2-40B4-BE49-F238E27FC236}">
                <a16:creationId xmlns:a16="http://schemas.microsoft.com/office/drawing/2014/main" id="{00000000-0008-0000-0B00-00004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1" name="Shape 6">
              <a:extLst>
                <a:ext uri="{FF2B5EF4-FFF2-40B4-BE49-F238E27FC236}">
                  <a16:creationId xmlns:a16="http://schemas.microsoft.com/office/drawing/2014/main" id="{00000000-0008-0000-0B00-00004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2" name="Shape 4533">
              <a:extLst>
                <a:ext uri="{FF2B5EF4-FFF2-40B4-BE49-F238E27FC236}">
                  <a16:creationId xmlns:a16="http://schemas.microsoft.com/office/drawing/2014/main" id="{00000000-0008-0000-0B00-00004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3" name="Shape 4534">
                <a:extLst>
                  <a:ext uri="{FF2B5EF4-FFF2-40B4-BE49-F238E27FC236}">
                    <a16:creationId xmlns:a16="http://schemas.microsoft.com/office/drawing/2014/main" id="{00000000-0008-0000-0B00-00004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4" name="Shape 4535">
                <a:extLst>
                  <a:ext uri="{FF2B5EF4-FFF2-40B4-BE49-F238E27FC236}">
                    <a16:creationId xmlns:a16="http://schemas.microsoft.com/office/drawing/2014/main" id="{00000000-0008-0000-0B00-00004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55" name="Shape 4536">
                  <a:extLst>
                    <a:ext uri="{FF2B5EF4-FFF2-40B4-BE49-F238E27FC236}">
                      <a16:creationId xmlns:a16="http://schemas.microsoft.com/office/drawing/2014/main" id="{00000000-0008-0000-0B00-00004F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56" name="Shape 4537">
                  <a:extLst>
                    <a:ext uri="{FF2B5EF4-FFF2-40B4-BE49-F238E27FC236}">
                      <a16:creationId xmlns:a16="http://schemas.microsoft.com/office/drawing/2014/main" id="{00000000-0008-0000-0B00-000050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57" name="Shape 4538">
                    <a:extLst>
                      <a:ext uri="{FF2B5EF4-FFF2-40B4-BE49-F238E27FC236}">
                        <a16:creationId xmlns:a16="http://schemas.microsoft.com/office/drawing/2014/main" id="{00000000-0008-0000-0B00-000051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58" name="Shape 4539">
                    <a:extLst>
                      <a:ext uri="{FF2B5EF4-FFF2-40B4-BE49-F238E27FC236}">
                        <a16:creationId xmlns:a16="http://schemas.microsoft.com/office/drawing/2014/main" id="{00000000-0008-0000-0B00-00005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59" name="Shape 4540">
                    <a:extLst>
                      <a:ext uri="{FF2B5EF4-FFF2-40B4-BE49-F238E27FC236}">
                        <a16:creationId xmlns:a16="http://schemas.microsoft.com/office/drawing/2014/main" id="{00000000-0008-0000-0B00-00005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0" name="Shape 4541">
                    <a:extLst>
                      <a:ext uri="{FF2B5EF4-FFF2-40B4-BE49-F238E27FC236}">
                        <a16:creationId xmlns:a16="http://schemas.microsoft.com/office/drawing/2014/main" id="{00000000-0008-0000-0B00-000054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1" name="Shape 4542">
                    <a:extLst>
                      <a:ext uri="{FF2B5EF4-FFF2-40B4-BE49-F238E27FC236}">
                        <a16:creationId xmlns:a16="http://schemas.microsoft.com/office/drawing/2014/main" id="{00000000-0008-0000-0B00-00005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2" name="Shape 4543">
                    <a:extLst>
                      <a:ext uri="{FF2B5EF4-FFF2-40B4-BE49-F238E27FC236}">
                        <a16:creationId xmlns:a16="http://schemas.microsoft.com/office/drawing/2014/main" id="{00000000-0008-0000-0B00-00005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3" name="Shape 4544">
                    <a:extLst>
                      <a:ext uri="{FF2B5EF4-FFF2-40B4-BE49-F238E27FC236}">
                        <a16:creationId xmlns:a16="http://schemas.microsoft.com/office/drawing/2014/main" id="{00000000-0008-0000-0B00-00005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64" name="Shape 2">
          <a:extLst>
            <a:ext uri="{FF2B5EF4-FFF2-40B4-BE49-F238E27FC236}">
              <a16:creationId xmlns:a16="http://schemas.microsoft.com/office/drawing/2014/main" id="{00000000-0008-0000-0B00-000058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65" name="Shape 4545">
            <a:extLst>
              <a:ext uri="{FF2B5EF4-FFF2-40B4-BE49-F238E27FC236}">
                <a16:creationId xmlns:a16="http://schemas.microsoft.com/office/drawing/2014/main" id="{00000000-0008-0000-0B00-00005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6" name="Shape 6">
              <a:extLst>
                <a:ext uri="{FF2B5EF4-FFF2-40B4-BE49-F238E27FC236}">
                  <a16:creationId xmlns:a16="http://schemas.microsoft.com/office/drawing/2014/main" id="{00000000-0008-0000-0B00-00005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67" name="Shape 4546">
              <a:extLst>
                <a:ext uri="{FF2B5EF4-FFF2-40B4-BE49-F238E27FC236}">
                  <a16:creationId xmlns:a16="http://schemas.microsoft.com/office/drawing/2014/main" id="{00000000-0008-0000-0B00-00005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68" name="Shape 4547">
                <a:extLst>
                  <a:ext uri="{FF2B5EF4-FFF2-40B4-BE49-F238E27FC236}">
                    <a16:creationId xmlns:a16="http://schemas.microsoft.com/office/drawing/2014/main" id="{00000000-0008-0000-0B00-00005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9" name="Shape 4548">
                <a:extLst>
                  <a:ext uri="{FF2B5EF4-FFF2-40B4-BE49-F238E27FC236}">
                    <a16:creationId xmlns:a16="http://schemas.microsoft.com/office/drawing/2014/main" id="{00000000-0008-0000-0B00-00005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0" name="Shape 4549">
                  <a:extLst>
                    <a:ext uri="{FF2B5EF4-FFF2-40B4-BE49-F238E27FC236}">
                      <a16:creationId xmlns:a16="http://schemas.microsoft.com/office/drawing/2014/main" id="{00000000-0008-0000-0B00-00005E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71" name="Shape 4550">
                  <a:extLst>
                    <a:ext uri="{FF2B5EF4-FFF2-40B4-BE49-F238E27FC236}">
                      <a16:creationId xmlns:a16="http://schemas.microsoft.com/office/drawing/2014/main" id="{00000000-0008-0000-0B00-00005F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72" name="Shape 4551">
                    <a:extLst>
                      <a:ext uri="{FF2B5EF4-FFF2-40B4-BE49-F238E27FC236}">
                        <a16:creationId xmlns:a16="http://schemas.microsoft.com/office/drawing/2014/main" id="{00000000-0008-0000-0B00-000060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73" name="Shape 4552">
                    <a:extLst>
                      <a:ext uri="{FF2B5EF4-FFF2-40B4-BE49-F238E27FC236}">
                        <a16:creationId xmlns:a16="http://schemas.microsoft.com/office/drawing/2014/main" id="{00000000-0008-0000-0B00-00006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4" name="Shape 4553">
                    <a:extLst>
                      <a:ext uri="{FF2B5EF4-FFF2-40B4-BE49-F238E27FC236}">
                        <a16:creationId xmlns:a16="http://schemas.microsoft.com/office/drawing/2014/main" id="{00000000-0008-0000-0B00-00006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5" name="Shape 4554">
                    <a:extLst>
                      <a:ext uri="{FF2B5EF4-FFF2-40B4-BE49-F238E27FC236}">
                        <a16:creationId xmlns:a16="http://schemas.microsoft.com/office/drawing/2014/main" id="{00000000-0008-0000-0B00-000063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6" name="Shape 4555">
                    <a:extLst>
                      <a:ext uri="{FF2B5EF4-FFF2-40B4-BE49-F238E27FC236}">
                        <a16:creationId xmlns:a16="http://schemas.microsoft.com/office/drawing/2014/main" id="{00000000-0008-0000-0B00-00006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7" name="Shape 4556">
                    <a:extLst>
                      <a:ext uri="{FF2B5EF4-FFF2-40B4-BE49-F238E27FC236}">
                        <a16:creationId xmlns:a16="http://schemas.microsoft.com/office/drawing/2014/main" id="{00000000-0008-0000-0B00-00006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8" name="Shape 4557">
                    <a:extLst>
                      <a:ext uri="{FF2B5EF4-FFF2-40B4-BE49-F238E27FC236}">
                        <a16:creationId xmlns:a16="http://schemas.microsoft.com/office/drawing/2014/main" id="{00000000-0008-0000-0B00-00006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79" name="Shape 2">
          <a:extLst>
            <a:ext uri="{FF2B5EF4-FFF2-40B4-BE49-F238E27FC236}">
              <a16:creationId xmlns:a16="http://schemas.microsoft.com/office/drawing/2014/main" id="{00000000-0008-0000-0B00-000067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80" name="Shape 4558">
            <a:extLst>
              <a:ext uri="{FF2B5EF4-FFF2-40B4-BE49-F238E27FC236}">
                <a16:creationId xmlns:a16="http://schemas.microsoft.com/office/drawing/2014/main" id="{00000000-0008-0000-0B00-00006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1" name="Shape 6">
              <a:extLst>
                <a:ext uri="{FF2B5EF4-FFF2-40B4-BE49-F238E27FC236}">
                  <a16:creationId xmlns:a16="http://schemas.microsoft.com/office/drawing/2014/main" id="{00000000-0008-0000-0B00-00006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2" name="Shape 4559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83" name="Shape 4560">
                <a:extLst>
                  <a:ext uri="{FF2B5EF4-FFF2-40B4-BE49-F238E27FC236}">
                    <a16:creationId xmlns:a16="http://schemas.microsoft.com/office/drawing/2014/main" id="{00000000-0008-0000-0B00-00006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4" name="Shape 4561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85" name="Shape 4562">
                  <a:extLst>
                    <a:ext uri="{FF2B5EF4-FFF2-40B4-BE49-F238E27FC236}">
                      <a16:creationId xmlns:a16="http://schemas.microsoft.com/office/drawing/2014/main" id="{00000000-0008-0000-0B00-00006D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6" name="Shape 4563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87" name="Shape 4564">
                    <a:extLst>
                      <a:ext uri="{FF2B5EF4-FFF2-40B4-BE49-F238E27FC236}">
                        <a16:creationId xmlns:a16="http://schemas.microsoft.com/office/drawing/2014/main" id="{00000000-0008-0000-0B00-00006F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88" name="Shape 4565">
                    <a:extLst>
                      <a:ext uri="{FF2B5EF4-FFF2-40B4-BE49-F238E27FC236}">
                        <a16:creationId xmlns:a16="http://schemas.microsoft.com/office/drawing/2014/main" id="{00000000-0008-0000-0B00-00007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89" name="Shape 4566">
                    <a:extLst>
                      <a:ext uri="{FF2B5EF4-FFF2-40B4-BE49-F238E27FC236}">
                        <a16:creationId xmlns:a16="http://schemas.microsoft.com/office/drawing/2014/main" id="{00000000-0008-0000-0B00-00007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0" name="Shape 4567">
                    <a:extLst>
                      <a:ext uri="{FF2B5EF4-FFF2-40B4-BE49-F238E27FC236}">
                        <a16:creationId xmlns:a16="http://schemas.microsoft.com/office/drawing/2014/main" id="{00000000-0008-0000-0B00-000072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1" name="Shape 4568">
                    <a:extLst>
                      <a:ext uri="{FF2B5EF4-FFF2-40B4-BE49-F238E27FC236}">
                        <a16:creationId xmlns:a16="http://schemas.microsoft.com/office/drawing/2014/main" id="{00000000-0008-0000-0B00-00007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2" name="Shape 4569">
                    <a:extLst>
                      <a:ext uri="{FF2B5EF4-FFF2-40B4-BE49-F238E27FC236}">
                        <a16:creationId xmlns:a16="http://schemas.microsoft.com/office/drawing/2014/main" id="{00000000-0008-0000-0B00-00007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3" name="Shape 4570">
                    <a:extLst>
                      <a:ext uri="{FF2B5EF4-FFF2-40B4-BE49-F238E27FC236}">
                        <a16:creationId xmlns:a16="http://schemas.microsoft.com/office/drawing/2014/main" id="{00000000-0008-0000-0B00-00007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94" name="Shape 2">
          <a:extLst>
            <a:ext uri="{FF2B5EF4-FFF2-40B4-BE49-F238E27FC236}">
              <a16:creationId xmlns:a16="http://schemas.microsoft.com/office/drawing/2014/main" id="{00000000-0008-0000-0B00-000076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95" name="Shape 4571">
            <a:extLst>
              <a:ext uri="{FF2B5EF4-FFF2-40B4-BE49-F238E27FC236}">
                <a16:creationId xmlns:a16="http://schemas.microsoft.com/office/drawing/2014/main" id="{00000000-0008-0000-0B00-00007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6" name="Shape 6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7" name="Shape 4572">
              <a:extLst>
                <a:ext uri="{FF2B5EF4-FFF2-40B4-BE49-F238E27FC236}">
                  <a16:creationId xmlns:a16="http://schemas.microsoft.com/office/drawing/2014/main" id="{00000000-0008-0000-0B00-00007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98" name="Shape 4573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9" name="Shape 4574">
                <a:extLst>
                  <a:ext uri="{FF2B5EF4-FFF2-40B4-BE49-F238E27FC236}">
                    <a16:creationId xmlns:a16="http://schemas.microsoft.com/office/drawing/2014/main" id="{00000000-0008-0000-0B00-00007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00" name="Shape 4575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01" name="Shape 4576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02" name="Shape 4577">
                    <a:extLst>
                      <a:ext uri="{FF2B5EF4-FFF2-40B4-BE49-F238E27FC236}">
                        <a16:creationId xmlns:a16="http://schemas.microsoft.com/office/drawing/2014/main" id="{00000000-0008-0000-0B00-00007E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3" name="Shape 4578">
                    <a:extLst>
                      <a:ext uri="{FF2B5EF4-FFF2-40B4-BE49-F238E27FC236}">
                        <a16:creationId xmlns:a16="http://schemas.microsoft.com/office/drawing/2014/main" id="{00000000-0008-0000-0B00-00007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4" name="Shape 4579">
                    <a:extLst>
                      <a:ext uri="{FF2B5EF4-FFF2-40B4-BE49-F238E27FC236}">
                        <a16:creationId xmlns:a16="http://schemas.microsoft.com/office/drawing/2014/main" id="{00000000-0008-0000-0B00-00008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5" name="Shape 4580">
                    <a:extLst>
                      <a:ext uri="{FF2B5EF4-FFF2-40B4-BE49-F238E27FC236}">
                        <a16:creationId xmlns:a16="http://schemas.microsoft.com/office/drawing/2014/main" id="{00000000-0008-0000-0B00-000081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6" name="Shape 4581">
                    <a:extLst>
                      <a:ext uri="{FF2B5EF4-FFF2-40B4-BE49-F238E27FC236}">
                        <a16:creationId xmlns:a16="http://schemas.microsoft.com/office/drawing/2014/main" id="{00000000-0008-0000-0B00-00008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7" name="Shape 4582">
                    <a:extLst>
                      <a:ext uri="{FF2B5EF4-FFF2-40B4-BE49-F238E27FC236}">
                        <a16:creationId xmlns:a16="http://schemas.microsoft.com/office/drawing/2014/main" id="{00000000-0008-0000-0B00-00008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8" name="Shape 4583">
                    <a:extLst>
                      <a:ext uri="{FF2B5EF4-FFF2-40B4-BE49-F238E27FC236}">
                        <a16:creationId xmlns:a16="http://schemas.microsoft.com/office/drawing/2014/main" id="{00000000-0008-0000-0B00-00008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09" name="Shape 2">
          <a:extLst>
            <a:ext uri="{FF2B5EF4-FFF2-40B4-BE49-F238E27FC236}">
              <a16:creationId xmlns:a16="http://schemas.microsoft.com/office/drawing/2014/main" id="{00000000-0008-0000-0B00-000085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10" name="Shape 4584">
            <a:extLst>
              <a:ext uri="{FF2B5EF4-FFF2-40B4-BE49-F238E27FC236}">
                <a16:creationId xmlns:a16="http://schemas.microsoft.com/office/drawing/2014/main" id="{00000000-0008-0000-0B00-00008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11" name="Shape 6">
              <a:extLst>
                <a:ext uri="{FF2B5EF4-FFF2-40B4-BE49-F238E27FC236}">
                  <a16:creationId xmlns:a16="http://schemas.microsoft.com/office/drawing/2014/main" id="{00000000-0008-0000-0B00-00008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12" name="Shape 4585">
              <a:extLst>
                <a:ext uri="{FF2B5EF4-FFF2-40B4-BE49-F238E27FC236}">
                  <a16:creationId xmlns:a16="http://schemas.microsoft.com/office/drawing/2014/main" id="{00000000-0008-0000-0B00-00008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13" name="Shape 4586">
                <a:extLst>
                  <a:ext uri="{FF2B5EF4-FFF2-40B4-BE49-F238E27FC236}">
                    <a16:creationId xmlns:a16="http://schemas.microsoft.com/office/drawing/2014/main" id="{00000000-0008-0000-0B00-00008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4" name="Shape 4587">
                <a:extLst>
                  <a:ext uri="{FF2B5EF4-FFF2-40B4-BE49-F238E27FC236}">
                    <a16:creationId xmlns:a16="http://schemas.microsoft.com/office/drawing/2014/main" id="{00000000-0008-0000-0B00-00008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15" name="Shape 4588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16" name="Shape 4589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17" name="Shape 4590">
                    <a:extLst>
                      <a:ext uri="{FF2B5EF4-FFF2-40B4-BE49-F238E27FC236}">
                        <a16:creationId xmlns:a16="http://schemas.microsoft.com/office/drawing/2014/main" id="{00000000-0008-0000-0B00-00008D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18" name="Shape 4591">
                    <a:extLst>
                      <a:ext uri="{FF2B5EF4-FFF2-40B4-BE49-F238E27FC236}">
                        <a16:creationId xmlns:a16="http://schemas.microsoft.com/office/drawing/2014/main" id="{00000000-0008-0000-0B00-00008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9" name="Shape 4592">
                    <a:extLst>
                      <a:ext uri="{FF2B5EF4-FFF2-40B4-BE49-F238E27FC236}">
                        <a16:creationId xmlns:a16="http://schemas.microsoft.com/office/drawing/2014/main" id="{00000000-0008-0000-0B00-00008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0" name="Shape 4593">
                    <a:extLst>
                      <a:ext uri="{FF2B5EF4-FFF2-40B4-BE49-F238E27FC236}">
                        <a16:creationId xmlns:a16="http://schemas.microsoft.com/office/drawing/2014/main" id="{00000000-0008-0000-0B00-000090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1" name="Shape 4594">
                    <a:extLst>
                      <a:ext uri="{FF2B5EF4-FFF2-40B4-BE49-F238E27FC236}">
                        <a16:creationId xmlns:a16="http://schemas.microsoft.com/office/drawing/2014/main" id="{00000000-0008-0000-0B00-00009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2" name="Shape 4595">
                    <a:extLst>
                      <a:ext uri="{FF2B5EF4-FFF2-40B4-BE49-F238E27FC236}">
                        <a16:creationId xmlns:a16="http://schemas.microsoft.com/office/drawing/2014/main" id="{00000000-0008-0000-0B00-00009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3" name="Shape 4596">
                    <a:extLst>
                      <a:ext uri="{FF2B5EF4-FFF2-40B4-BE49-F238E27FC236}">
                        <a16:creationId xmlns:a16="http://schemas.microsoft.com/office/drawing/2014/main" id="{00000000-0008-0000-0B00-00009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24" name="Shape 2">
          <a:extLst>
            <a:ext uri="{FF2B5EF4-FFF2-40B4-BE49-F238E27FC236}">
              <a16:creationId xmlns:a16="http://schemas.microsoft.com/office/drawing/2014/main" id="{00000000-0008-0000-0B00-000094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25" name="Shape 4597">
            <a:extLst>
              <a:ext uri="{FF2B5EF4-FFF2-40B4-BE49-F238E27FC236}">
                <a16:creationId xmlns:a16="http://schemas.microsoft.com/office/drawing/2014/main" id="{00000000-0008-0000-0B00-00009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6" name="Shape 6">
              <a:extLst>
                <a:ext uri="{FF2B5EF4-FFF2-40B4-BE49-F238E27FC236}">
                  <a16:creationId xmlns:a16="http://schemas.microsoft.com/office/drawing/2014/main" id="{00000000-0008-0000-0B00-00009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7" name="Shape 4598">
              <a:extLst>
                <a:ext uri="{FF2B5EF4-FFF2-40B4-BE49-F238E27FC236}">
                  <a16:creationId xmlns:a16="http://schemas.microsoft.com/office/drawing/2014/main" id="{00000000-0008-0000-0B00-00009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28" name="Shape 4599">
                <a:extLst>
                  <a:ext uri="{FF2B5EF4-FFF2-40B4-BE49-F238E27FC236}">
                    <a16:creationId xmlns:a16="http://schemas.microsoft.com/office/drawing/2014/main" id="{00000000-0008-0000-0B00-00009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9" name="Shape 4600">
                <a:extLst>
                  <a:ext uri="{FF2B5EF4-FFF2-40B4-BE49-F238E27FC236}">
                    <a16:creationId xmlns:a16="http://schemas.microsoft.com/office/drawing/2014/main" id="{00000000-0008-0000-0B00-00009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30" name="Shape 4601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1" name="Shape 4602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32" name="Shape 4603">
                    <a:extLst>
                      <a:ext uri="{FF2B5EF4-FFF2-40B4-BE49-F238E27FC236}">
                        <a16:creationId xmlns:a16="http://schemas.microsoft.com/office/drawing/2014/main" id="{00000000-0008-0000-0B00-00009C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33" name="Shape 4604">
                    <a:extLst>
                      <a:ext uri="{FF2B5EF4-FFF2-40B4-BE49-F238E27FC236}">
                        <a16:creationId xmlns:a16="http://schemas.microsoft.com/office/drawing/2014/main" id="{00000000-0008-0000-0B00-00009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4" name="Shape 4605">
                    <a:extLst>
                      <a:ext uri="{FF2B5EF4-FFF2-40B4-BE49-F238E27FC236}">
                        <a16:creationId xmlns:a16="http://schemas.microsoft.com/office/drawing/2014/main" id="{00000000-0008-0000-0B00-00009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5" name="Shape 4606">
                    <a:extLst>
                      <a:ext uri="{FF2B5EF4-FFF2-40B4-BE49-F238E27FC236}">
                        <a16:creationId xmlns:a16="http://schemas.microsoft.com/office/drawing/2014/main" id="{00000000-0008-0000-0B00-00009F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6" name="Shape 4607">
                    <a:extLst>
                      <a:ext uri="{FF2B5EF4-FFF2-40B4-BE49-F238E27FC236}">
                        <a16:creationId xmlns:a16="http://schemas.microsoft.com/office/drawing/2014/main" id="{00000000-0008-0000-0B00-0000A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7" name="Shape 4608">
                    <a:extLst>
                      <a:ext uri="{FF2B5EF4-FFF2-40B4-BE49-F238E27FC236}">
                        <a16:creationId xmlns:a16="http://schemas.microsoft.com/office/drawing/2014/main" id="{00000000-0008-0000-0B00-0000A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8" name="Shape 4609">
                    <a:extLst>
                      <a:ext uri="{FF2B5EF4-FFF2-40B4-BE49-F238E27FC236}">
                        <a16:creationId xmlns:a16="http://schemas.microsoft.com/office/drawing/2014/main" id="{00000000-0008-0000-0B00-0000A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39" name="Shape 2">
          <a:extLst>
            <a:ext uri="{FF2B5EF4-FFF2-40B4-BE49-F238E27FC236}">
              <a16:creationId xmlns:a16="http://schemas.microsoft.com/office/drawing/2014/main" id="{00000000-0008-0000-0B00-0000A3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40" name="Shape 4610">
            <a:extLst>
              <a:ext uri="{FF2B5EF4-FFF2-40B4-BE49-F238E27FC236}">
                <a16:creationId xmlns:a16="http://schemas.microsoft.com/office/drawing/2014/main" id="{00000000-0008-0000-0B00-0000A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1" name="Shape 6">
              <a:extLst>
                <a:ext uri="{FF2B5EF4-FFF2-40B4-BE49-F238E27FC236}">
                  <a16:creationId xmlns:a16="http://schemas.microsoft.com/office/drawing/2014/main" id="{00000000-0008-0000-0B00-0000A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2" name="Shape 4611">
              <a:extLst>
                <a:ext uri="{FF2B5EF4-FFF2-40B4-BE49-F238E27FC236}">
                  <a16:creationId xmlns:a16="http://schemas.microsoft.com/office/drawing/2014/main" id="{00000000-0008-0000-0B00-0000A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43" name="Shape 4612">
                <a:extLst>
                  <a:ext uri="{FF2B5EF4-FFF2-40B4-BE49-F238E27FC236}">
                    <a16:creationId xmlns:a16="http://schemas.microsoft.com/office/drawing/2014/main" id="{00000000-0008-0000-0B00-0000A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44" name="Shape 4613">
                <a:extLst>
                  <a:ext uri="{FF2B5EF4-FFF2-40B4-BE49-F238E27FC236}">
                    <a16:creationId xmlns:a16="http://schemas.microsoft.com/office/drawing/2014/main" id="{00000000-0008-0000-0B00-0000A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45" name="Shape 4614">
                  <a:extLst>
                    <a:ext uri="{FF2B5EF4-FFF2-40B4-BE49-F238E27FC236}">
                      <a16:creationId xmlns:a16="http://schemas.microsoft.com/office/drawing/2014/main" id="{00000000-0008-0000-0B00-0000A9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46" name="Shape 4615">
                  <a:extLst>
                    <a:ext uri="{FF2B5EF4-FFF2-40B4-BE49-F238E27FC236}">
                      <a16:creationId xmlns:a16="http://schemas.microsoft.com/office/drawing/2014/main" id="{00000000-0008-0000-0B00-0000AA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47" name="Shape 4616">
                    <a:extLst>
                      <a:ext uri="{FF2B5EF4-FFF2-40B4-BE49-F238E27FC236}">
                        <a16:creationId xmlns:a16="http://schemas.microsoft.com/office/drawing/2014/main" id="{00000000-0008-0000-0B00-0000AB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48" name="Shape 4617">
                    <a:extLst>
                      <a:ext uri="{FF2B5EF4-FFF2-40B4-BE49-F238E27FC236}">
                        <a16:creationId xmlns:a16="http://schemas.microsoft.com/office/drawing/2014/main" id="{00000000-0008-0000-0B00-0000A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9" name="Shape 4618">
                    <a:extLst>
                      <a:ext uri="{FF2B5EF4-FFF2-40B4-BE49-F238E27FC236}">
                        <a16:creationId xmlns:a16="http://schemas.microsoft.com/office/drawing/2014/main" id="{00000000-0008-0000-0B00-0000A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0" name="Shape 4619">
                    <a:extLst>
                      <a:ext uri="{FF2B5EF4-FFF2-40B4-BE49-F238E27FC236}">
                        <a16:creationId xmlns:a16="http://schemas.microsoft.com/office/drawing/2014/main" id="{00000000-0008-0000-0B00-0000AE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1" name="Shape 4620">
                    <a:extLst>
                      <a:ext uri="{FF2B5EF4-FFF2-40B4-BE49-F238E27FC236}">
                        <a16:creationId xmlns:a16="http://schemas.microsoft.com/office/drawing/2014/main" id="{00000000-0008-0000-0B00-0000A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2" name="Shape 4621">
                    <a:extLst>
                      <a:ext uri="{FF2B5EF4-FFF2-40B4-BE49-F238E27FC236}">
                        <a16:creationId xmlns:a16="http://schemas.microsoft.com/office/drawing/2014/main" id="{00000000-0008-0000-0B00-0000B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3" name="Shape 4622">
                    <a:extLst>
                      <a:ext uri="{FF2B5EF4-FFF2-40B4-BE49-F238E27FC236}">
                        <a16:creationId xmlns:a16="http://schemas.microsoft.com/office/drawing/2014/main" id="{00000000-0008-0000-0B00-0000B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54" name="Shape 2">
          <a:extLst>
            <a:ext uri="{FF2B5EF4-FFF2-40B4-BE49-F238E27FC236}">
              <a16:creationId xmlns:a16="http://schemas.microsoft.com/office/drawing/2014/main" id="{00000000-0008-0000-0B00-0000B2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55" name="Shape 4623">
            <a:extLst>
              <a:ext uri="{FF2B5EF4-FFF2-40B4-BE49-F238E27FC236}">
                <a16:creationId xmlns:a16="http://schemas.microsoft.com/office/drawing/2014/main" id="{00000000-0008-0000-0B00-0000B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56" name="Shape 6">
              <a:extLst>
                <a:ext uri="{FF2B5EF4-FFF2-40B4-BE49-F238E27FC236}">
                  <a16:creationId xmlns:a16="http://schemas.microsoft.com/office/drawing/2014/main" id="{00000000-0008-0000-0B00-0000B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7" name="Shape 4624">
              <a:extLst>
                <a:ext uri="{FF2B5EF4-FFF2-40B4-BE49-F238E27FC236}">
                  <a16:creationId xmlns:a16="http://schemas.microsoft.com/office/drawing/2014/main" id="{00000000-0008-0000-0B00-0000B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58" name="Shape 4625">
                <a:extLst>
                  <a:ext uri="{FF2B5EF4-FFF2-40B4-BE49-F238E27FC236}">
                    <a16:creationId xmlns:a16="http://schemas.microsoft.com/office/drawing/2014/main" id="{00000000-0008-0000-0B00-0000B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9" name="Shape 4626">
                <a:extLst>
                  <a:ext uri="{FF2B5EF4-FFF2-40B4-BE49-F238E27FC236}">
                    <a16:creationId xmlns:a16="http://schemas.microsoft.com/office/drawing/2014/main" id="{00000000-0008-0000-0B00-0000B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60" name="Shape 4627">
                  <a:extLst>
                    <a:ext uri="{FF2B5EF4-FFF2-40B4-BE49-F238E27FC236}">
                      <a16:creationId xmlns:a16="http://schemas.microsoft.com/office/drawing/2014/main" id="{00000000-0008-0000-0B00-0000B8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61" name="Shape 4628">
                  <a:extLst>
                    <a:ext uri="{FF2B5EF4-FFF2-40B4-BE49-F238E27FC236}">
                      <a16:creationId xmlns:a16="http://schemas.microsoft.com/office/drawing/2014/main" id="{00000000-0008-0000-0B00-0000B9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62" name="Shape 4629">
                    <a:extLst>
                      <a:ext uri="{FF2B5EF4-FFF2-40B4-BE49-F238E27FC236}">
                        <a16:creationId xmlns:a16="http://schemas.microsoft.com/office/drawing/2014/main" id="{00000000-0008-0000-0B00-0000BA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63" name="Shape 4630">
                    <a:extLst>
                      <a:ext uri="{FF2B5EF4-FFF2-40B4-BE49-F238E27FC236}">
                        <a16:creationId xmlns:a16="http://schemas.microsoft.com/office/drawing/2014/main" id="{00000000-0008-0000-0B00-0000B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4" name="Shape 4631">
                    <a:extLst>
                      <a:ext uri="{FF2B5EF4-FFF2-40B4-BE49-F238E27FC236}">
                        <a16:creationId xmlns:a16="http://schemas.microsoft.com/office/drawing/2014/main" id="{00000000-0008-0000-0B00-0000B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5" name="Shape 4632">
                    <a:extLst>
                      <a:ext uri="{FF2B5EF4-FFF2-40B4-BE49-F238E27FC236}">
                        <a16:creationId xmlns:a16="http://schemas.microsoft.com/office/drawing/2014/main" id="{00000000-0008-0000-0B00-0000BD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6" name="Shape 4633">
                    <a:extLst>
                      <a:ext uri="{FF2B5EF4-FFF2-40B4-BE49-F238E27FC236}">
                        <a16:creationId xmlns:a16="http://schemas.microsoft.com/office/drawing/2014/main" id="{00000000-0008-0000-0B00-0000B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7" name="Shape 4634">
                    <a:extLst>
                      <a:ext uri="{FF2B5EF4-FFF2-40B4-BE49-F238E27FC236}">
                        <a16:creationId xmlns:a16="http://schemas.microsoft.com/office/drawing/2014/main" id="{00000000-0008-0000-0B00-0000B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8" name="Shape 4635">
                    <a:extLst>
                      <a:ext uri="{FF2B5EF4-FFF2-40B4-BE49-F238E27FC236}">
                        <a16:creationId xmlns:a16="http://schemas.microsoft.com/office/drawing/2014/main" id="{00000000-0008-0000-0B00-0000C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69" name="Shape 2">
          <a:extLst>
            <a:ext uri="{FF2B5EF4-FFF2-40B4-BE49-F238E27FC236}">
              <a16:creationId xmlns:a16="http://schemas.microsoft.com/office/drawing/2014/main" id="{00000000-0008-0000-0B00-0000C1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70" name="Shape 4636">
            <a:extLst>
              <a:ext uri="{FF2B5EF4-FFF2-40B4-BE49-F238E27FC236}">
                <a16:creationId xmlns:a16="http://schemas.microsoft.com/office/drawing/2014/main" id="{00000000-0008-0000-0B00-0000C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1" name="Shape 6">
              <a:extLst>
                <a:ext uri="{FF2B5EF4-FFF2-40B4-BE49-F238E27FC236}">
                  <a16:creationId xmlns:a16="http://schemas.microsoft.com/office/drawing/2014/main" id="{00000000-0008-0000-0B00-0000C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2" name="Shape 4637">
              <a:extLst>
                <a:ext uri="{FF2B5EF4-FFF2-40B4-BE49-F238E27FC236}">
                  <a16:creationId xmlns:a16="http://schemas.microsoft.com/office/drawing/2014/main" id="{00000000-0008-0000-0B00-0000C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73" name="Shape 4638">
                <a:extLst>
                  <a:ext uri="{FF2B5EF4-FFF2-40B4-BE49-F238E27FC236}">
                    <a16:creationId xmlns:a16="http://schemas.microsoft.com/office/drawing/2014/main" id="{00000000-0008-0000-0B00-0000C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4" name="Shape 4639">
                <a:extLst>
                  <a:ext uri="{FF2B5EF4-FFF2-40B4-BE49-F238E27FC236}">
                    <a16:creationId xmlns:a16="http://schemas.microsoft.com/office/drawing/2014/main" id="{00000000-0008-0000-0B00-0000C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75" name="Shape 4640">
                  <a:extLst>
                    <a:ext uri="{FF2B5EF4-FFF2-40B4-BE49-F238E27FC236}">
                      <a16:creationId xmlns:a16="http://schemas.microsoft.com/office/drawing/2014/main" id="{00000000-0008-0000-0B00-0000C7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76" name="Shape 4641">
                  <a:extLst>
                    <a:ext uri="{FF2B5EF4-FFF2-40B4-BE49-F238E27FC236}">
                      <a16:creationId xmlns:a16="http://schemas.microsoft.com/office/drawing/2014/main" id="{00000000-0008-0000-0B00-0000C8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77" name="Shape 4642">
                    <a:extLst>
                      <a:ext uri="{FF2B5EF4-FFF2-40B4-BE49-F238E27FC236}">
                        <a16:creationId xmlns:a16="http://schemas.microsoft.com/office/drawing/2014/main" id="{00000000-0008-0000-0B00-0000C9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78" name="Shape 4643">
                    <a:extLst>
                      <a:ext uri="{FF2B5EF4-FFF2-40B4-BE49-F238E27FC236}">
                        <a16:creationId xmlns:a16="http://schemas.microsoft.com/office/drawing/2014/main" id="{00000000-0008-0000-0B00-0000C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79" name="Shape 4644">
                    <a:extLst>
                      <a:ext uri="{FF2B5EF4-FFF2-40B4-BE49-F238E27FC236}">
                        <a16:creationId xmlns:a16="http://schemas.microsoft.com/office/drawing/2014/main" id="{00000000-0008-0000-0B00-0000C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0" name="Shape 4645">
                    <a:extLst>
                      <a:ext uri="{FF2B5EF4-FFF2-40B4-BE49-F238E27FC236}">
                        <a16:creationId xmlns:a16="http://schemas.microsoft.com/office/drawing/2014/main" id="{00000000-0008-0000-0B00-0000CC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1" name="Shape 4646">
                    <a:extLst>
                      <a:ext uri="{FF2B5EF4-FFF2-40B4-BE49-F238E27FC236}">
                        <a16:creationId xmlns:a16="http://schemas.microsoft.com/office/drawing/2014/main" id="{00000000-0008-0000-0B00-0000C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2" name="Shape 4647">
                    <a:extLst>
                      <a:ext uri="{FF2B5EF4-FFF2-40B4-BE49-F238E27FC236}">
                        <a16:creationId xmlns:a16="http://schemas.microsoft.com/office/drawing/2014/main" id="{00000000-0008-0000-0B00-0000C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3" name="Shape 4648">
                    <a:extLst>
                      <a:ext uri="{FF2B5EF4-FFF2-40B4-BE49-F238E27FC236}">
                        <a16:creationId xmlns:a16="http://schemas.microsoft.com/office/drawing/2014/main" id="{00000000-0008-0000-0B00-0000C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85" name="Shape 4649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650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88" name="Shape 4651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652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90" name="Shape 4653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91" name="Shape 4654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92" name="Shape 4655">
                    <a:extLst>
                      <a:ext uri="{FF2B5EF4-FFF2-40B4-BE49-F238E27FC236}">
                        <a16:creationId xmlns:a16="http://schemas.microsoft.com/office/drawing/2014/main" id="{00000000-0008-0000-0B00-0000D8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93" name="Shape 4656">
                    <a:extLst>
                      <a:ext uri="{FF2B5EF4-FFF2-40B4-BE49-F238E27FC236}">
                        <a16:creationId xmlns:a16="http://schemas.microsoft.com/office/drawing/2014/main" id="{00000000-0008-0000-0B00-0000D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4" name="Shape 4657">
                    <a:extLst>
                      <a:ext uri="{FF2B5EF4-FFF2-40B4-BE49-F238E27FC236}">
                        <a16:creationId xmlns:a16="http://schemas.microsoft.com/office/drawing/2014/main" id="{00000000-0008-0000-0B00-0000D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5" name="Shape 4658">
                    <a:extLst>
                      <a:ext uri="{FF2B5EF4-FFF2-40B4-BE49-F238E27FC236}">
                        <a16:creationId xmlns:a16="http://schemas.microsoft.com/office/drawing/2014/main" id="{00000000-0008-0000-0B00-0000DB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6" name="Shape 4659">
                    <a:extLst>
                      <a:ext uri="{FF2B5EF4-FFF2-40B4-BE49-F238E27FC236}">
                        <a16:creationId xmlns:a16="http://schemas.microsoft.com/office/drawing/2014/main" id="{00000000-0008-0000-0B00-0000D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7" name="Shape 4660">
                    <a:extLst>
                      <a:ext uri="{FF2B5EF4-FFF2-40B4-BE49-F238E27FC236}">
                        <a16:creationId xmlns:a16="http://schemas.microsoft.com/office/drawing/2014/main" id="{00000000-0008-0000-0B00-0000D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8" name="Shape 4661">
                    <a:extLst>
                      <a:ext uri="{FF2B5EF4-FFF2-40B4-BE49-F238E27FC236}">
                        <a16:creationId xmlns:a16="http://schemas.microsoft.com/office/drawing/2014/main" id="{00000000-0008-0000-0B00-0000D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99" name="Shape 2">
          <a:extLst>
            <a:ext uri="{FF2B5EF4-FFF2-40B4-BE49-F238E27FC236}">
              <a16:creationId xmlns:a16="http://schemas.microsoft.com/office/drawing/2014/main" id="{00000000-0008-0000-0B00-0000DF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00" name="Shape 4662">
            <a:extLst>
              <a:ext uri="{FF2B5EF4-FFF2-40B4-BE49-F238E27FC236}">
                <a16:creationId xmlns:a16="http://schemas.microsoft.com/office/drawing/2014/main" id="{00000000-0008-0000-0B00-0000E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01" name="Shape 6">
              <a:extLst>
                <a:ext uri="{FF2B5EF4-FFF2-40B4-BE49-F238E27FC236}">
                  <a16:creationId xmlns:a16="http://schemas.microsoft.com/office/drawing/2014/main" id="{00000000-0008-0000-0B00-0000E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2" name="Shape 4663">
              <a:extLst>
                <a:ext uri="{FF2B5EF4-FFF2-40B4-BE49-F238E27FC236}">
                  <a16:creationId xmlns:a16="http://schemas.microsoft.com/office/drawing/2014/main" id="{00000000-0008-0000-0B00-0000E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3" name="Shape 4664">
                <a:extLst>
                  <a:ext uri="{FF2B5EF4-FFF2-40B4-BE49-F238E27FC236}">
                    <a16:creationId xmlns:a16="http://schemas.microsoft.com/office/drawing/2014/main" id="{00000000-0008-0000-0B00-0000E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4" name="Shape 4665">
                <a:extLst>
                  <a:ext uri="{FF2B5EF4-FFF2-40B4-BE49-F238E27FC236}">
                    <a16:creationId xmlns:a16="http://schemas.microsoft.com/office/drawing/2014/main" id="{00000000-0008-0000-0B00-0000E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05" name="Shape 4666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06" name="Shape 4667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07" name="Shape 4668">
                    <a:extLst>
                      <a:ext uri="{FF2B5EF4-FFF2-40B4-BE49-F238E27FC236}">
                        <a16:creationId xmlns:a16="http://schemas.microsoft.com/office/drawing/2014/main" id="{00000000-0008-0000-0B00-0000E7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08" name="Shape 4669">
                    <a:extLst>
                      <a:ext uri="{FF2B5EF4-FFF2-40B4-BE49-F238E27FC236}">
                        <a16:creationId xmlns:a16="http://schemas.microsoft.com/office/drawing/2014/main" id="{00000000-0008-0000-0B00-0000E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09" name="Shape 4670">
                    <a:extLst>
                      <a:ext uri="{FF2B5EF4-FFF2-40B4-BE49-F238E27FC236}">
                        <a16:creationId xmlns:a16="http://schemas.microsoft.com/office/drawing/2014/main" id="{00000000-0008-0000-0B00-0000E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0" name="Shape 4671">
                    <a:extLst>
                      <a:ext uri="{FF2B5EF4-FFF2-40B4-BE49-F238E27FC236}">
                        <a16:creationId xmlns:a16="http://schemas.microsoft.com/office/drawing/2014/main" id="{00000000-0008-0000-0B00-0000EA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1" name="Shape 4672">
                    <a:extLst>
                      <a:ext uri="{FF2B5EF4-FFF2-40B4-BE49-F238E27FC236}">
                        <a16:creationId xmlns:a16="http://schemas.microsoft.com/office/drawing/2014/main" id="{00000000-0008-0000-0B00-0000E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2" name="Shape 4673">
                    <a:extLst>
                      <a:ext uri="{FF2B5EF4-FFF2-40B4-BE49-F238E27FC236}">
                        <a16:creationId xmlns:a16="http://schemas.microsoft.com/office/drawing/2014/main" id="{00000000-0008-0000-0B00-0000E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3" name="Shape 4674">
                    <a:extLst>
                      <a:ext uri="{FF2B5EF4-FFF2-40B4-BE49-F238E27FC236}">
                        <a16:creationId xmlns:a16="http://schemas.microsoft.com/office/drawing/2014/main" id="{00000000-0008-0000-0B00-0000E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14" name="Shape 2">
          <a:extLst>
            <a:ext uri="{FF2B5EF4-FFF2-40B4-BE49-F238E27FC236}">
              <a16:creationId xmlns:a16="http://schemas.microsoft.com/office/drawing/2014/main" id="{00000000-0008-0000-0B00-0000EE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15" name="Shape 4675">
            <a:extLst>
              <a:ext uri="{FF2B5EF4-FFF2-40B4-BE49-F238E27FC236}">
                <a16:creationId xmlns:a16="http://schemas.microsoft.com/office/drawing/2014/main" id="{00000000-0008-0000-0B00-0000E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6" name="Shape 6">
              <a:extLst>
                <a:ext uri="{FF2B5EF4-FFF2-40B4-BE49-F238E27FC236}">
                  <a16:creationId xmlns:a16="http://schemas.microsoft.com/office/drawing/2014/main" id="{00000000-0008-0000-0B00-0000F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7" name="Shape 4676">
              <a:extLst>
                <a:ext uri="{FF2B5EF4-FFF2-40B4-BE49-F238E27FC236}">
                  <a16:creationId xmlns:a16="http://schemas.microsoft.com/office/drawing/2014/main" id="{00000000-0008-0000-0B00-0000F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18" name="Shape 4677">
                <a:extLst>
                  <a:ext uri="{FF2B5EF4-FFF2-40B4-BE49-F238E27FC236}">
                    <a16:creationId xmlns:a16="http://schemas.microsoft.com/office/drawing/2014/main" id="{00000000-0008-0000-0B00-0000F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9" name="Shape 4678">
                <a:extLst>
                  <a:ext uri="{FF2B5EF4-FFF2-40B4-BE49-F238E27FC236}">
                    <a16:creationId xmlns:a16="http://schemas.microsoft.com/office/drawing/2014/main" id="{00000000-0008-0000-0B00-0000F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0" name="Shape 4679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21" name="Shape 4680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22" name="Shape 4681">
                    <a:extLst>
                      <a:ext uri="{FF2B5EF4-FFF2-40B4-BE49-F238E27FC236}">
                        <a16:creationId xmlns:a16="http://schemas.microsoft.com/office/drawing/2014/main" id="{00000000-0008-0000-0B00-0000F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23" name="Shape 4682">
                    <a:extLst>
                      <a:ext uri="{FF2B5EF4-FFF2-40B4-BE49-F238E27FC236}">
                        <a16:creationId xmlns:a16="http://schemas.microsoft.com/office/drawing/2014/main" id="{00000000-0008-0000-0B00-0000F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4" name="Shape 4683">
                    <a:extLst>
                      <a:ext uri="{FF2B5EF4-FFF2-40B4-BE49-F238E27FC236}">
                        <a16:creationId xmlns:a16="http://schemas.microsoft.com/office/drawing/2014/main" id="{00000000-0008-0000-0B00-0000F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5" name="Shape 4684">
                    <a:extLst>
                      <a:ext uri="{FF2B5EF4-FFF2-40B4-BE49-F238E27FC236}">
                        <a16:creationId xmlns:a16="http://schemas.microsoft.com/office/drawing/2014/main" id="{00000000-0008-0000-0B00-0000F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6" name="Shape 4685">
                    <a:extLst>
                      <a:ext uri="{FF2B5EF4-FFF2-40B4-BE49-F238E27FC236}">
                        <a16:creationId xmlns:a16="http://schemas.microsoft.com/office/drawing/2014/main" id="{00000000-0008-0000-0B00-0000F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7" name="Shape 4686">
                    <a:extLst>
                      <a:ext uri="{FF2B5EF4-FFF2-40B4-BE49-F238E27FC236}">
                        <a16:creationId xmlns:a16="http://schemas.microsoft.com/office/drawing/2014/main" id="{00000000-0008-0000-0B00-0000F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8" name="Shape 4687">
                    <a:extLst>
                      <a:ext uri="{FF2B5EF4-FFF2-40B4-BE49-F238E27FC236}">
                        <a16:creationId xmlns:a16="http://schemas.microsoft.com/office/drawing/2014/main" id="{00000000-0008-0000-0B00-0000F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29" name="Shape 2">
          <a:extLst>
            <a:ext uri="{FF2B5EF4-FFF2-40B4-BE49-F238E27FC236}">
              <a16:creationId xmlns:a16="http://schemas.microsoft.com/office/drawing/2014/main" id="{00000000-0008-0000-0B00-0000F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30" name="Shape 4688">
            <a:extLst>
              <a:ext uri="{FF2B5EF4-FFF2-40B4-BE49-F238E27FC236}">
                <a16:creationId xmlns:a16="http://schemas.microsoft.com/office/drawing/2014/main" id="{00000000-0008-0000-0B00-0000F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1" name="Shape 6">
              <a:extLst>
                <a:ext uri="{FF2B5EF4-FFF2-40B4-BE49-F238E27FC236}">
                  <a16:creationId xmlns:a16="http://schemas.microsoft.com/office/drawing/2014/main" id="{00000000-0008-0000-0B00-0000F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2" name="Shape 4689">
              <a:extLst>
                <a:ext uri="{FF2B5EF4-FFF2-40B4-BE49-F238E27FC236}">
                  <a16:creationId xmlns:a16="http://schemas.microsoft.com/office/drawing/2014/main" id="{00000000-0008-0000-0B00-00000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33" name="Shape 4690">
                <a:extLst>
                  <a:ext uri="{FF2B5EF4-FFF2-40B4-BE49-F238E27FC236}">
                    <a16:creationId xmlns:a16="http://schemas.microsoft.com/office/drawing/2014/main" id="{00000000-0008-0000-0B00-00000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34" name="Shape 4691">
                <a:extLst>
                  <a:ext uri="{FF2B5EF4-FFF2-40B4-BE49-F238E27FC236}">
                    <a16:creationId xmlns:a16="http://schemas.microsoft.com/office/drawing/2014/main" id="{00000000-0008-0000-0B00-00000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35" name="Shape 4692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6" name="Shape 4693">
                  <a:extLst>
                    <a:ext uri="{FF2B5EF4-FFF2-40B4-BE49-F238E27FC236}">
                      <a16:creationId xmlns:a16="http://schemas.microsoft.com/office/drawing/2014/main" id="{00000000-0008-0000-0B00-000004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37" name="Shape 4694">
                    <a:extLst>
                      <a:ext uri="{FF2B5EF4-FFF2-40B4-BE49-F238E27FC236}">
                        <a16:creationId xmlns:a16="http://schemas.microsoft.com/office/drawing/2014/main" id="{00000000-0008-0000-0B00-000005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38" name="Shape 4695">
                    <a:extLst>
                      <a:ext uri="{FF2B5EF4-FFF2-40B4-BE49-F238E27FC236}">
                        <a16:creationId xmlns:a16="http://schemas.microsoft.com/office/drawing/2014/main" id="{00000000-0008-0000-0B00-00000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39" name="Shape 4696">
                    <a:extLst>
                      <a:ext uri="{FF2B5EF4-FFF2-40B4-BE49-F238E27FC236}">
                        <a16:creationId xmlns:a16="http://schemas.microsoft.com/office/drawing/2014/main" id="{00000000-0008-0000-0B00-00000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0" name="Shape 4697">
                    <a:extLst>
                      <a:ext uri="{FF2B5EF4-FFF2-40B4-BE49-F238E27FC236}">
                        <a16:creationId xmlns:a16="http://schemas.microsoft.com/office/drawing/2014/main" id="{00000000-0008-0000-0B00-000008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1" name="Shape 4698">
                    <a:extLst>
                      <a:ext uri="{FF2B5EF4-FFF2-40B4-BE49-F238E27FC236}">
                        <a16:creationId xmlns:a16="http://schemas.microsoft.com/office/drawing/2014/main" id="{00000000-0008-0000-0B00-00000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2" name="Shape 4699">
                    <a:extLst>
                      <a:ext uri="{FF2B5EF4-FFF2-40B4-BE49-F238E27FC236}">
                        <a16:creationId xmlns:a16="http://schemas.microsoft.com/office/drawing/2014/main" id="{00000000-0008-0000-0B00-00000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3" name="Shape 4700">
                    <a:extLst>
                      <a:ext uri="{FF2B5EF4-FFF2-40B4-BE49-F238E27FC236}">
                        <a16:creationId xmlns:a16="http://schemas.microsoft.com/office/drawing/2014/main" id="{00000000-0008-0000-0B00-00000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44" name="Shape 2">
          <a:extLst>
            <a:ext uri="{FF2B5EF4-FFF2-40B4-BE49-F238E27FC236}">
              <a16:creationId xmlns:a16="http://schemas.microsoft.com/office/drawing/2014/main" id="{00000000-0008-0000-0B00-00000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45" name="Shape 4701">
            <a:extLst>
              <a:ext uri="{FF2B5EF4-FFF2-40B4-BE49-F238E27FC236}">
                <a16:creationId xmlns:a16="http://schemas.microsoft.com/office/drawing/2014/main" id="{00000000-0008-0000-0B00-00000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46" name="Shape 6">
              <a:extLst>
                <a:ext uri="{FF2B5EF4-FFF2-40B4-BE49-F238E27FC236}">
                  <a16:creationId xmlns:a16="http://schemas.microsoft.com/office/drawing/2014/main" id="{00000000-0008-0000-0B00-00000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47" name="Shape 4702">
              <a:extLst>
                <a:ext uri="{FF2B5EF4-FFF2-40B4-BE49-F238E27FC236}">
                  <a16:creationId xmlns:a16="http://schemas.microsoft.com/office/drawing/2014/main" id="{00000000-0008-0000-0B00-00000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48" name="Shape 4703">
                <a:extLst>
                  <a:ext uri="{FF2B5EF4-FFF2-40B4-BE49-F238E27FC236}">
                    <a16:creationId xmlns:a16="http://schemas.microsoft.com/office/drawing/2014/main" id="{00000000-0008-0000-0B00-00001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9" name="Shape 4704">
                <a:extLst>
                  <a:ext uri="{FF2B5EF4-FFF2-40B4-BE49-F238E27FC236}">
                    <a16:creationId xmlns:a16="http://schemas.microsoft.com/office/drawing/2014/main" id="{00000000-0008-0000-0B00-00001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50" name="Shape 4705">
                  <a:extLst>
                    <a:ext uri="{FF2B5EF4-FFF2-40B4-BE49-F238E27FC236}">
                      <a16:creationId xmlns:a16="http://schemas.microsoft.com/office/drawing/2014/main" id="{00000000-0008-0000-0B00-00001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51" name="Shape 4706">
                  <a:extLst>
                    <a:ext uri="{FF2B5EF4-FFF2-40B4-BE49-F238E27FC236}">
                      <a16:creationId xmlns:a16="http://schemas.microsoft.com/office/drawing/2014/main" id="{00000000-0008-0000-0B00-00001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52" name="Shape 4707">
                    <a:extLst>
                      <a:ext uri="{FF2B5EF4-FFF2-40B4-BE49-F238E27FC236}">
                        <a16:creationId xmlns:a16="http://schemas.microsoft.com/office/drawing/2014/main" id="{00000000-0008-0000-0B00-00001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3" name="Shape 4708">
                    <a:extLst>
                      <a:ext uri="{FF2B5EF4-FFF2-40B4-BE49-F238E27FC236}">
                        <a16:creationId xmlns:a16="http://schemas.microsoft.com/office/drawing/2014/main" id="{00000000-0008-0000-0B00-00001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4" name="Shape 4709">
                    <a:extLst>
                      <a:ext uri="{FF2B5EF4-FFF2-40B4-BE49-F238E27FC236}">
                        <a16:creationId xmlns:a16="http://schemas.microsoft.com/office/drawing/2014/main" id="{00000000-0008-0000-0B00-00001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5" name="Shape 4710">
                    <a:extLst>
                      <a:ext uri="{FF2B5EF4-FFF2-40B4-BE49-F238E27FC236}">
                        <a16:creationId xmlns:a16="http://schemas.microsoft.com/office/drawing/2014/main" id="{00000000-0008-0000-0B00-00001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6" name="Shape 4711">
                    <a:extLst>
                      <a:ext uri="{FF2B5EF4-FFF2-40B4-BE49-F238E27FC236}">
                        <a16:creationId xmlns:a16="http://schemas.microsoft.com/office/drawing/2014/main" id="{00000000-0008-0000-0B00-00001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7" name="Shape 4712">
                    <a:extLst>
                      <a:ext uri="{FF2B5EF4-FFF2-40B4-BE49-F238E27FC236}">
                        <a16:creationId xmlns:a16="http://schemas.microsoft.com/office/drawing/2014/main" id="{00000000-0008-0000-0B00-00001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8" name="Shape 4713">
                    <a:extLst>
                      <a:ext uri="{FF2B5EF4-FFF2-40B4-BE49-F238E27FC236}">
                        <a16:creationId xmlns:a16="http://schemas.microsoft.com/office/drawing/2014/main" id="{00000000-0008-0000-0B00-00001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59" name="Shape 2">
          <a:extLst>
            <a:ext uri="{FF2B5EF4-FFF2-40B4-BE49-F238E27FC236}">
              <a16:creationId xmlns:a16="http://schemas.microsoft.com/office/drawing/2014/main" id="{00000000-0008-0000-0B00-00001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60" name="Shape 4714">
            <a:extLst>
              <a:ext uri="{FF2B5EF4-FFF2-40B4-BE49-F238E27FC236}">
                <a16:creationId xmlns:a16="http://schemas.microsoft.com/office/drawing/2014/main" id="{00000000-0008-0000-0B00-00001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1" name="Shape 6">
              <a:extLst>
                <a:ext uri="{FF2B5EF4-FFF2-40B4-BE49-F238E27FC236}">
                  <a16:creationId xmlns:a16="http://schemas.microsoft.com/office/drawing/2014/main" id="{00000000-0008-0000-0B00-00001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2" name="Shape 4715">
              <a:extLst>
                <a:ext uri="{FF2B5EF4-FFF2-40B4-BE49-F238E27FC236}">
                  <a16:creationId xmlns:a16="http://schemas.microsoft.com/office/drawing/2014/main" id="{00000000-0008-0000-0B00-00001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63" name="Shape 4716">
                <a:extLst>
                  <a:ext uri="{FF2B5EF4-FFF2-40B4-BE49-F238E27FC236}">
                    <a16:creationId xmlns:a16="http://schemas.microsoft.com/office/drawing/2014/main" id="{00000000-0008-0000-0B00-00001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4" name="Shape 4717">
                <a:extLst>
                  <a:ext uri="{FF2B5EF4-FFF2-40B4-BE49-F238E27FC236}">
                    <a16:creationId xmlns:a16="http://schemas.microsoft.com/office/drawing/2014/main" id="{00000000-0008-0000-0B00-00002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65" name="Shape 4718">
                  <a:extLst>
                    <a:ext uri="{FF2B5EF4-FFF2-40B4-BE49-F238E27FC236}">
                      <a16:creationId xmlns:a16="http://schemas.microsoft.com/office/drawing/2014/main" id="{00000000-0008-0000-0B00-00002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66" name="Shape 4719">
                  <a:extLst>
                    <a:ext uri="{FF2B5EF4-FFF2-40B4-BE49-F238E27FC236}">
                      <a16:creationId xmlns:a16="http://schemas.microsoft.com/office/drawing/2014/main" id="{00000000-0008-0000-0B00-00002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67" name="Shape 4720">
                    <a:extLst>
                      <a:ext uri="{FF2B5EF4-FFF2-40B4-BE49-F238E27FC236}">
                        <a16:creationId xmlns:a16="http://schemas.microsoft.com/office/drawing/2014/main" id="{00000000-0008-0000-0B00-00002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68" name="Shape 4721">
                    <a:extLst>
                      <a:ext uri="{FF2B5EF4-FFF2-40B4-BE49-F238E27FC236}">
                        <a16:creationId xmlns:a16="http://schemas.microsoft.com/office/drawing/2014/main" id="{00000000-0008-0000-0B00-00002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9" name="Shape 4722">
                    <a:extLst>
                      <a:ext uri="{FF2B5EF4-FFF2-40B4-BE49-F238E27FC236}">
                        <a16:creationId xmlns:a16="http://schemas.microsoft.com/office/drawing/2014/main" id="{00000000-0008-0000-0B00-00002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0" name="Shape 4723">
                    <a:extLst>
                      <a:ext uri="{FF2B5EF4-FFF2-40B4-BE49-F238E27FC236}">
                        <a16:creationId xmlns:a16="http://schemas.microsoft.com/office/drawing/2014/main" id="{00000000-0008-0000-0B00-000026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1" name="Shape 4724">
                    <a:extLst>
                      <a:ext uri="{FF2B5EF4-FFF2-40B4-BE49-F238E27FC236}">
                        <a16:creationId xmlns:a16="http://schemas.microsoft.com/office/drawing/2014/main" id="{00000000-0008-0000-0B00-00002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2" name="Shape 4725">
                    <a:extLst>
                      <a:ext uri="{FF2B5EF4-FFF2-40B4-BE49-F238E27FC236}">
                        <a16:creationId xmlns:a16="http://schemas.microsoft.com/office/drawing/2014/main" id="{00000000-0008-0000-0B00-00002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3" name="Shape 4726">
                    <a:extLst>
                      <a:ext uri="{FF2B5EF4-FFF2-40B4-BE49-F238E27FC236}">
                        <a16:creationId xmlns:a16="http://schemas.microsoft.com/office/drawing/2014/main" id="{00000000-0008-0000-0B00-00002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74" name="Shape 2">
          <a:extLst>
            <a:ext uri="{FF2B5EF4-FFF2-40B4-BE49-F238E27FC236}">
              <a16:creationId xmlns:a16="http://schemas.microsoft.com/office/drawing/2014/main" id="{00000000-0008-0000-0B00-00002A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75" name="Shape 4727">
            <a:extLst>
              <a:ext uri="{FF2B5EF4-FFF2-40B4-BE49-F238E27FC236}">
                <a16:creationId xmlns:a16="http://schemas.microsoft.com/office/drawing/2014/main" id="{00000000-0008-0000-0B00-00002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6" name="Shape 6">
              <a:extLst>
                <a:ext uri="{FF2B5EF4-FFF2-40B4-BE49-F238E27FC236}">
                  <a16:creationId xmlns:a16="http://schemas.microsoft.com/office/drawing/2014/main" id="{00000000-0008-0000-0B00-00002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77" name="Shape 4728">
              <a:extLst>
                <a:ext uri="{FF2B5EF4-FFF2-40B4-BE49-F238E27FC236}">
                  <a16:creationId xmlns:a16="http://schemas.microsoft.com/office/drawing/2014/main" id="{00000000-0008-0000-0B00-00002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78" name="Shape 4729">
                <a:extLst>
                  <a:ext uri="{FF2B5EF4-FFF2-40B4-BE49-F238E27FC236}">
                    <a16:creationId xmlns:a16="http://schemas.microsoft.com/office/drawing/2014/main" id="{00000000-0008-0000-0B00-00002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79" name="Shape 4730">
                <a:extLst>
                  <a:ext uri="{FF2B5EF4-FFF2-40B4-BE49-F238E27FC236}">
                    <a16:creationId xmlns:a16="http://schemas.microsoft.com/office/drawing/2014/main" id="{00000000-0008-0000-0B00-00002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80" name="Shape 4731">
                  <a:extLst>
                    <a:ext uri="{FF2B5EF4-FFF2-40B4-BE49-F238E27FC236}">
                      <a16:creationId xmlns:a16="http://schemas.microsoft.com/office/drawing/2014/main" id="{00000000-0008-0000-0B00-00003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81" name="Shape 4732">
                  <a:extLst>
                    <a:ext uri="{FF2B5EF4-FFF2-40B4-BE49-F238E27FC236}">
                      <a16:creationId xmlns:a16="http://schemas.microsoft.com/office/drawing/2014/main" id="{00000000-0008-0000-0B00-00003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82" name="Shape 4733">
                    <a:extLst>
                      <a:ext uri="{FF2B5EF4-FFF2-40B4-BE49-F238E27FC236}">
                        <a16:creationId xmlns:a16="http://schemas.microsoft.com/office/drawing/2014/main" id="{00000000-0008-0000-0B00-00003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83" name="Shape 4734">
                    <a:extLst>
                      <a:ext uri="{FF2B5EF4-FFF2-40B4-BE49-F238E27FC236}">
                        <a16:creationId xmlns:a16="http://schemas.microsoft.com/office/drawing/2014/main" id="{00000000-0008-0000-0B00-00003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4" name="Shape 4735">
                    <a:extLst>
                      <a:ext uri="{FF2B5EF4-FFF2-40B4-BE49-F238E27FC236}">
                        <a16:creationId xmlns:a16="http://schemas.microsoft.com/office/drawing/2014/main" id="{00000000-0008-0000-0B00-00003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5" name="Shape 4736">
                    <a:extLst>
                      <a:ext uri="{FF2B5EF4-FFF2-40B4-BE49-F238E27FC236}">
                        <a16:creationId xmlns:a16="http://schemas.microsoft.com/office/drawing/2014/main" id="{00000000-0008-0000-0B00-000035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6" name="Shape 4737">
                    <a:extLst>
                      <a:ext uri="{FF2B5EF4-FFF2-40B4-BE49-F238E27FC236}">
                        <a16:creationId xmlns:a16="http://schemas.microsoft.com/office/drawing/2014/main" id="{00000000-0008-0000-0B00-00003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7" name="Shape 4738">
                    <a:extLst>
                      <a:ext uri="{FF2B5EF4-FFF2-40B4-BE49-F238E27FC236}">
                        <a16:creationId xmlns:a16="http://schemas.microsoft.com/office/drawing/2014/main" id="{00000000-0008-0000-0B00-00003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8" name="Shape 4739">
                    <a:extLst>
                      <a:ext uri="{FF2B5EF4-FFF2-40B4-BE49-F238E27FC236}">
                        <a16:creationId xmlns:a16="http://schemas.microsoft.com/office/drawing/2014/main" id="{00000000-0008-0000-0B00-00003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5689" name="Shape 4740">
          <a:extLst>
            <a:ext uri="{FF2B5EF4-FFF2-40B4-BE49-F238E27FC236}">
              <a16:creationId xmlns:a16="http://schemas.microsoft.com/office/drawing/2014/main" id="{00000000-0008-0000-0B00-000039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5690" name="Shape 2366">
          <a:extLst>
            <a:ext uri="{FF2B5EF4-FFF2-40B4-BE49-F238E27FC236}">
              <a16:creationId xmlns:a16="http://schemas.microsoft.com/office/drawing/2014/main" id="{00000000-0008-0000-0B00-00003A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5691" name="Shape 2366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92" name="Shape 2">
          <a:extLst>
            <a:ext uri="{FF2B5EF4-FFF2-40B4-BE49-F238E27FC236}">
              <a16:creationId xmlns:a16="http://schemas.microsoft.com/office/drawing/2014/main" id="{00000000-0008-0000-0B00-00003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93" name="Shape 4741">
            <a:extLst>
              <a:ext uri="{FF2B5EF4-FFF2-40B4-BE49-F238E27FC236}">
                <a16:creationId xmlns:a16="http://schemas.microsoft.com/office/drawing/2014/main" id="{00000000-0008-0000-0B00-00003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4" name="Shape 6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5" name="Shape 4742">
              <a:extLst>
                <a:ext uri="{FF2B5EF4-FFF2-40B4-BE49-F238E27FC236}">
                  <a16:creationId xmlns:a16="http://schemas.microsoft.com/office/drawing/2014/main" id="{00000000-0008-0000-0B00-00003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96" name="Shape 4743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7" name="Shape 4744">
                <a:extLst>
                  <a:ext uri="{FF2B5EF4-FFF2-40B4-BE49-F238E27FC236}">
                    <a16:creationId xmlns:a16="http://schemas.microsoft.com/office/drawing/2014/main" id="{00000000-0008-0000-0B00-00004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98" name="Shape 4745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99" name="Shape 4746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00" name="Shape 4747">
                    <a:extLst>
                      <a:ext uri="{FF2B5EF4-FFF2-40B4-BE49-F238E27FC236}">
                        <a16:creationId xmlns:a16="http://schemas.microsoft.com/office/drawing/2014/main" id="{00000000-0008-0000-0B00-00004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01" name="Shape 4748">
                    <a:extLst>
                      <a:ext uri="{FF2B5EF4-FFF2-40B4-BE49-F238E27FC236}">
                        <a16:creationId xmlns:a16="http://schemas.microsoft.com/office/drawing/2014/main" id="{00000000-0008-0000-0B00-00004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2" name="Shape 4749">
                    <a:extLst>
                      <a:ext uri="{FF2B5EF4-FFF2-40B4-BE49-F238E27FC236}">
                        <a16:creationId xmlns:a16="http://schemas.microsoft.com/office/drawing/2014/main" id="{00000000-0008-0000-0B00-00004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3" name="Shape 4750">
                    <a:extLst>
                      <a:ext uri="{FF2B5EF4-FFF2-40B4-BE49-F238E27FC236}">
                        <a16:creationId xmlns:a16="http://schemas.microsoft.com/office/drawing/2014/main" id="{00000000-0008-0000-0B00-00004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4" name="Shape 4751">
                    <a:extLst>
                      <a:ext uri="{FF2B5EF4-FFF2-40B4-BE49-F238E27FC236}">
                        <a16:creationId xmlns:a16="http://schemas.microsoft.com/office/drawing/2014/main" id="{00000000-0008-0000-0B00-00004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5" name="Shape 4752">
                    <a:extLst>
                      <a:ext uri="{FF2B5EF4-FFF2-40B4-BE49-F238E27FC236}">
                        <a16:creationId xmlns:a16="http://schemas.microsoft.com/office/drawing/2014/main" id="{00000000-0008-0000-0B00-00004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6" name="Shape 4753">
                    <a:extLst>
                      <a:ext uri="{FF2B5EF4-FFF2-40B4-BE49-F238E27FC236}">
                        <a16:creationId xmlns:a16="http://schemas.microsoft.com/office/drawing/2014/main" id="{00000000-0008-0000-0B00-00004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07" name="Shape 2">
          <a:extLst>
            <a:ext uri="{FF2B5EF4-FFF2-40B4-BE49-F238E27FC236}">
              <a16:creationId xmlns:a16="http://schemas.microsoft.com/office/drawing/2014/main" id="{00000000-0008-0000-0B00-00004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08" name="Shape 4754">
            <a:extLst>
              <a:ext uri="{FF2B5EF4-FFF2-40B4-BE49-F238E27FC236}">
                <a16:creationId xmlns:a16="http://schemas.microsoft.com/office/drawing/2014/main" id="{00000000-0008-0000-0B00-00004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9" name="Shape 6">
              <a:extLst>
                <a:ext uri="{FF2B5EF4-FFF2-40B4-BE49-F238E27FC236}">
                  <a16:creationId xmlns:a16="http://schemas.microsoft.com/office/drawing/2014/main" id="{00000000-0008-0000-0B00-00004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10" name="Shape 4755">
              <a:extLst>
                <a:ext uri="{FF2B5EF4-FFF2-40B4-BE49-F238E27FC236}">
                  <a16:creationId xmlns:a16="http://schemas.microsoft.com/office/drawing/2014/main" id="{00000000-0008-0000-0B00-00004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11" name="Shape 4756">
                <a:extLst>
                  <a:ext uri="{FF2B5EF4-FFF2-40B4-BE49-F238E27FC236}">
                    <a16:creationId xmlns:a16="http://schemas.microsoft.com/office/drawing/2014/main" id="{00000000-0008-0000-0B00-00004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12" name="Shape 4757">
                <a:extLst>
                  <a:ext uri="{FF2B5EF4-FFF2-40B4-BE49-F238E27FC236}">
                    <a16:creationId xmlns:a16="http://schemas.microsoft.com/office/drawing/2014/main" id="{00000000-0008-0000-0B00-00005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13" name="Shape 4758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14" name="Shape 4759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15" name="Shape 4760">
                    <a:extLst>
                      <a:ext uri="{FF2B5EF4-FFF2-40B4-BE49-F238E27FC236}">
                        <a16:creationId xmlns:a16="http://schemas.microsoft.com/office/drawing/2014/main" id="{00000000-0008-0000-0B00-00005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16" name="Shape 4761">
                    <a:extLst>
                      <a:ext uri="{FF2B5EF4-FFF2-40B4-BE49-F238E27FC236}">
                        <a16:creationId xmlns:a16="http://schemas.microsoft.com/office/drawing/2014/main" id="{00000000-0008-0000-0B00-00005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7" name="Shape 4762">
                    <a:extLst>
                      <a:ext uri="{FF2B5EF4-FFF2-40B4-BE49-F238E27FC236}">
                        <a16:creationId xmlns:a16="http://schemas.microsoft.com/office/drawing/2014/main" id="{00000000-0008-0000-0B00-00005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8" name="Shape 4763">
                    <a:extLst>
                      <a:ext uri="{FF2B5EF4-FFF2-40B4-BE49-F238E27FC236}">
                        <a16:creationId xmlns:a16="http://schemas.microsoft.com/office/drawing/2014/main" id="{00000000-0008-0000-0B00-00005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9" name="Shape 4764">
                    <a:extLst>
                      <a:ext uri="{FF2B5EF4-FFF2-40B4-BE49-F238E27FC236}">
                        <a16:creationId xmlns:a16="http://schemas.microsoft.com/office/drawing/2014/main" id="{00000000-0008-0000-0B00-00005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0" name="Shape 4765">
                    <a:extLst>
                      <a:ext uri="{FF2B5EF4-FFF2-40B4-BE49-F238E27FC236}">
                        <a16:creationId xmlns:a16="http://schemas.microsoft.com/office/drawing/2014/main" id="{00000000-0008-0000-0B00-00005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1" name="Shape 4766">
                    <a:extLst>
                      <a:ext uri="{FF2B5EF4-FFF2-40B4-BE49-F238E27FC236}">
                        <a16:creationId xmlns:a16="http://schemas.microsoft.com/office/drawing/2014/main" id="{00000000-0008-0000-0B00-000059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722" name="Shape 2">
          <a:extLst>
            <a:ext uri="{FF2B5EF4-FFF2-40B4-BE49-F238E27FC236}">
              <a16:creationId xmlns:a16="http://schemas.microsoft.com/office/drawing/2014/main" id="{00000000-0008-0000-0B00-00005A16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723" name="Shape 4767">
            <a:extLst>
              <a:ext uri="{FF2B5EF4-FFF2-40B4-BE49-F238E27FC236}">
                <a16:creationId xmlns:a16="http://schemas.microsoft.com/office/drawing/2014/main" id="{00000000-0008-0000-0B00-00005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24" name="Shape 6">
              <a:extLst>
                <a:ext uri="{FF2B5EF4-FFF2-40B4-BE49-F238E27FC236}">
                  <a16:creationId xmlns:a16="http://schemas.microsoft.com/office/drawing/2014/main" id="{00000000-0008-0000-0B00-00005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5" name="Shape 4768">
              <a:extLst>
                <a:ext uri="{FF2B5EF4-FFF2-40B4-BE49-F238E27FC236}">
                  <a16:creationId xmlns:a16="http://schemas.microsoft.com/office/drawing/2014/main" id="{00000000-0008-0000-0B00-00005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26" name="Shape 4769">
                <a:extLst>
                  <a:ext uri="{FF2B5EF4-FFF2-40B4-BE49-F238E27FC236}">
                    <a16:creationId xmlns:a16="http://schemas.microsoft.com/office/drawing/2014/main" id="{00000000-0008-0000-0B00-00005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7" name="Shape 4770">
                <a:extLst>
                  <a:ext uri="{FF2B5EF4-FFF2-40B4-BE49-F238E27FC236}">
                    <a16:creationId xmlns:a16="http://schemas.microsoft.com/office/drawing/2014/main" id="{00000000-0008-0000-0B00-00005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28" name="Shape 4771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29" name="Shape 4772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30" name="Shape 4773">
                    <a:extLst>
                      <a:ext uri="{FF2B5EF4-FFF2-40B4-BE49-F238E27FC236}">
                        <a16:creationId xmlns:a16="http://schemas.microsoft.com/office/drawing/2014/main" id="{00000000-0008-0000-0B00-00006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31" name="Shape 4774">
                    <a:extLst>
                      <a:ext uri="{FF2B5EF4-FFF2-40B4-BE49-F238E27FC236}">
                        <a16:creationId xmlns:a16="http://schemas.microsoft.com/office/drawing/2014/main" id="{00000000-0008-0000-0B00-000063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2" name="Shape 4775">
                    <a:extLst>
                      <a:ext uri="{FF2B5EF4-FFF2-40B4-BE49-F238E27FC236}">
                        <a16:creationId xmlns:a16="http://schemas.microsoft.com/office/drawing/2014/main" id="{00000000-0008-0000-0B00-00006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3" name="Shape 4776">
                    <a:extLst>
                      <a:ext uri="{FF2B5EF4-FFF2-40B4-BE49-F238E27FC236}">
                        <a16:creationId xmlns:a16="http://schemas.microsoft.com/office/drawing/2014/main" id="{00000000-0008-0000-0B00-00006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4" name="Shape 4777">
                    <a:extLst>
                      <a:ext uri="{FF2B5EF4-FFF2-40B4-BE49-F238E27FC236}">
                        <a16:creationId xmlns:a16="http://schemas.microsoft.com/office/drawing/2014/main" id="{00000000-0008-0000-0B00-00006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5" name="Shape 4778">
                    <a:extLst>
                      <a:ext uri="{FF2B5EF4-FFF2-40B4-BE49-F238E27FC236}">
                        <a16:creationId xmlns:a16="http://schemas.microsoft.com/office/drawing/2014/main" id="{00000000-0008-0000-0B00-00006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6" name="Shape 4779">
                    <a:extLst>
                      <a:ext uri="{FF2B5EF4-FFF2-40B4-BE49-F238E27FC236}">
                        <a16:creationId xmlns:a16="http://schemas.microsoft.com/office/drawing/2014/main" id="{00000000-0008-0000-0B00-00006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737" name="Shape 2">
          <a:extLst>
            <a:ext uri="{FF2B5EF4-FFF2-40B4-BE49-F238E27FC236}">
              <a16:creationId xmlns:a16="http://schemas.microsoft.com/office/drawing/2014/main" id="{00000000-0008-0000-0B00-00006916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738" name="Shape 4780">
            <a:extLst>
              <a:ext uri="{FF2B5EF4-FFF2-40B4-BE49-F238E27FC236}">
                <a16:creationId xmlns:a16="http://schemas.microsoft.com/office/drawing/2014/main" id="{00000000-0008-0000-0B00-00006A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39" name="Shape 6">
              <a:extLst>
                <a:ext uri="{FF2B5EF4-FFF2-40B4-BE49-F238E27FC236}">
                  <a16:creationId xmlns:a16="http://schemas.microsoft.com/office/drawing/2014/main" id="{00000000-0008-0000-0B00-00006B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0" name="Shape 4781">
              <a:extLst>
                <a:ext uri="{FF2B5EF4-FFF2-40B4-BE49-F238E27FC236}">
                  <a16:creationId xmlns:a16="http://schemas.microsoft.com/office/drawing/2014/main" id="{00000000-0008-0000-0B00-00006C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741" name="Shape 4782">
                <a:extLst>
                  <a:ext uri="{FF2B5EF4-FFF2-40B4-BE49-F238E27FC236}">
                    <a16:creationId xmlns:a16="http://schemas.microsoft.com/office/drawing/2014/main" id="{00000000-0008-0000-0B00-00006D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2" name="Shape 4783">
                <a:extLst>
                  <a:ext uri="{FF2B5EF4-FFF2-40B4-BE49-F238E27FC236}">
                    <a16:creationId xmlns:a16="http://schemas.microsoft.com/office/drawing/2014/main" id="{00000000-0008-0000-0B00-00006E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743" name="Shape 4784">
                  <a:extLst>
                    <a:ext uri="{FF2B5EF4-FFF2-40B4-BE49-F238E27FC236}">
                      <a16:creationId xmlns:a16="http://schemas.microsoft.com/office/drawing/2014/main" id="{00000000-0008-0000-0B00-00006F1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44" name="Shape 4785">
                  <a:extLst>
                    <a:ext uri="{FF2B5EF4-FFF2-40B4-BE49-F238E27FC236}">
                      <a16:creationId xmlns:a16="http://schemas.microsoft.com/office/drawing/2014/main" id="{00000000-0008-0000-0B00-0000701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745" name="Shape 4786">
                    <a:extLst>
                      <a:ext uri="{FF2B5EF4-FFF2-40B4-BE49-F238E27FC236}">
                        <a16:creationId xmlns:a16="http://schemas.microsoft.com/office/drawing/2014/main" id="{00000000-0008-0000-0B00-000071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46" name="Shape 4787">
                    <a:extLst>
                      <a:ext uri="{FF2B5EF4-FFF2-40B4-BE49-F238E27FC236}">
                        <a16:creationId xmlns:a16="http://schemas.microsoft.com/office/drawing/2014/main" id="{00000000-0008-0000-0B00-000072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7" name="Shape 4788">
                    <a:extLst>
                      <a:ext uri="{FF2B5EF4-FFF2-40B4-BE49-F238E27FC236}">
                        <a16:creationId xmlns:a16="http://schemas.microsoft.com/office/drawing/2014/main" id="{00000000-0008-0000-0B00-000073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8" name="Shape 4789">
                    <a:extLst>
                      <a:ext uri="{FF2B5EF4-FFF2-40B4-BE49-F238E27FC236}">
                        <a16:creationId xmlns:a16="http://schemas.microsoft.com/office/drawing/2014/main" id="{00000000-0008-0000-0B00-000074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9" name="Shape 4790">
                    <a:extLst>
                      <a:ext uri="{FF2B5EF4-FFF2-40B4-BE49-F238E27FC236}">
                        <a16:creationId xmlns:a16="http://schemas.microsoft.com/office/drawing/2014/main" id="{00000000-0008-0000-0B00-000075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0" name="Shape 4791">
                    <a:extLst>
                      <a:ext uri="{FF2B5EF4-FFF2-40B4-BE49-F238E27FC236}">
                        <a16:creationId xmlns:a16="http://schemas.microsoft.com/office/drawing/2014/main" id="{00000000-0008-0000-0B00-000076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1" name="Shape 4792">
                    <a:extLst>
                      <a:ext uri="{FF2B5EF4-FFF2-40B4-BE49-F238E27FC236}">
                        <a16:creationId xmlns:a16="http://schemas.microsoft.com/office/drawing/2014/main" id="{00000000-0008-0000-0B00-000077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52" name="Shape 2">
          <a:extLst>
            <a:ext uri="{FF2B5EF4-FFF2-40B4-BE49-F238E27FC236}">
              <a16:creationId xmlns:a16="http://schemas.microsoft.com/office/drawing/2014/main" id="{00000000-0008-0000-0B00-000078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53" name="Shape 4793">
            <a:extLst>
              <a:ext uri="{FF2B5EF4-FFF2-40B4-BE49-F238E27FC236}">
                <a16:creationId xmlns:a16="http://schemas.microsoft.com/office/drawing/2014/main" id="{00000000-0008-0000-0B00-00007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4" name="Shape 6">
              <a:extLst>
                <a:ext uri="{FF2B5EF4-FFF2-40B4-BE49-F238E27FC236}">
                  <a16:creationId xmlns:a16="http://schemas.microsoft.com/office/drawing/2014/main" id="{00000000-0008-0000-0B00-00007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5" name="Shape 4794">
              <a:extLst>
                <a:ext uri="{FF2B5EF4-FFF2-40B4-BE49-F238E27FC236}">
                  <a16:creationId xmlns:a16="http://schemas.microsoft.com/office/drawing/2014/main" id="{00000000-0008-0000-0B00-00007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6" name="Shape 4795">
                <a:extLst>
                  <a:ext uri="{FF2B5EF4-FFF2-40B4-BE49-F238E27FC236}">
                    <a16:creationId xmlns:a16="http://schemas.microsoft.com/office/drawing/2014/main" id="{00000000-0008-0000-0B00-00007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57" name="Shape 4796">
                <a:extLst>
                  <a:ext uri="{FF2B5EF4-FFF2-40B4-BE49-F238E27FC236}">
                    <a16:creationId xmlns:a16="http://schemas.microsoft.com/office/drawing/2014/main" id="{00000000-0008-0000-0B00-00007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58" name="Shape 4797">
                  <a:extLst>
                    <a:ext uri="{FF2B5EF4-FFF2-40B4-BE49-F238E27FC236}">
                      <a16:creationId xmlns:a16="http://schemas.microsoft.com/office/drawing/2014/main" id="{00000000-0008-0000-0B00-00007E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59" name="Shape 4798">
                  <a:extLst>
                    <a:ext uri="{FF2B5EF4-FFF2-40B4-BE49-F238E27FC236}">
                      <a16:creationId xmlns:a16="http://schemas.microsoft.com/office/drawing/2014/main" id="{00000000-0008-0000-0B00-00007F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60" name="Shape 4799">
                    <a:extLst>
                      <a:ext uri="{FF2B5EF4-FFF2-40B4-BE49-F238E27FC236}">
                        <a16:creationId xmlns:a16="http://schemas.microsoft.com/office/drawing/2014/main" id="{00000000-0008-0000-0B00-000080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61" name="Shape 4800">
                    <a:extLst>
                      <a:ext uri="{FF2B5EF4-FFF2-40B4-BE49-F238E27FC236}">
                        <a16:creationId xmlns:a16="http://schemas.microsoft.com/office/drawing/2014/main" id="{00000000-0008-0000-0B00-00008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2" name="Shape 4801">
                    <a:extLst>
                      <a:ext uri="{FF2B5EF4-FFF2-40B4-BE49-F238E27FC236}">
                        <a16:creationId xmlns:a16="http://schemas.microsoft.com/office/drawing/2014/main" id="{00000000-0008-0000-0B00-00008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3" name="Shape 4802">
                    <a:extLst>
                      <a:ext uri="{FF2B5EF4-FFF2-40B4-BE49-F238E27FC236}">
                        <a16:creationId xmlns:a16="http://schemas.microsoft.com/office/drawing/2014/main" id="{00000000-0008-0000-0B00-000083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4" name="Shape 4803">
                    <a:extLst>
                      <a:ext uri="{FF2B5EF4-FFF2-40B4-BE49-F238E27FC236}">
                        <a16:creationId xmlns:a16="http://schemas.microsoft.com/office/drawing/2014/main" id="{00000000-0008-0000-0B00-00008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5" name="Shape 4804">
                    <a:extLst>
                      <a:ext uri="{FF2B5EF4-FFF2-40B4-BE49-F238E27FC236}">
                        <a16:creationId xmlns:a16="http://schemas.microsoft.com/office/drawing/2014/main" id="{00000000-0008-0000-0B00-00008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6" name="Shape 4805">
                    <a:extLst>
                      <a:ext uri="{FF2B5EF4-FFF2-40B4-BE49-F238E27FC236}">
                        <a16:creationId xmlns:a16="http://schemas.microsoft.com/office/drawing/2014/main" id="{00000000-0008-0000-0B00-00008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67" name="Shape 2">
          <a:extLst>
            <a:ext uri="{FF2B5EF4-FFF2-40B4-BE49-F238E27FC236}">
              <a16:creationId xmlns:a16="http://schemas.microsoft.com/office/drawing/2014/main" id="{00000000-0008-0000-0B00-000087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68" name="Shape 4806">
            <a:extLst>
              <a:ext uri="{FF2B5EF4-FFF2-40B4-BE49-F238E27FC236}">
                <a16:creationId xmlns:a16="http://schemas.microsoft.com/office/drawing/2014/main" id="{00000000-0008-0000-0B00-00008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69" name="Shape 6">
              <a:extLst>
                <a:ext uri="{FF2B5EF4-FFF2-40B4-BE49-F238E27FC236}">
                  <a16:creationId xmlns:a16="http://schemas.microsoft.com/office/drawing/2014/main" id="{00000000-0008-0000-0B00-00008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0" name="Shape 4807">
              <a:extLst>
                <a:ext uri="{FF2B5EF4-FFF2-40B4-BE49-F238E27FC236}">
                  <a16:creationId xmlns:a16="http://schemas.microsoft.com/office/drawing/2014/main" id="{00000000-0008-0000-0B00-00008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71" name="Shape 4808">
                <a:extLst>
                  <a:ext uri="{FF2B5EF4-FFF2-40B4-BE49-F238E27FC236}">
                    <a16:creationId xmlns:a16="http://schemas.microsoft.com/office/drawing/2014/main" id="{00000000-0008-0000-0B00-00008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2" name="Shape 4809">
                <a:extLst>
                  <a:ext uri="{FF2B5EF4-FFF2-40B4-BE49-F238E27FC236}">
                    <a16:creationId xmlns:a16="http://schemas.microsoft.com/office/drawing/2014/main" id="{00000000-0008-0000-0B00-00008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3" name="Shape 4810">
                  <a:extLst>
                    <a:ext uri="{FF2B5EF4-FFF2-40B4-BE49-F238E27FC236}">
                      <a16:creationId xmlns:a16="http://schemas.microsoft.com/office/drawing/2014/main" id="{00000000-0008-0000-0B00-00008D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74" name="Shape 4811">
                  <a:extLst>
                    <a:ext uri="{FF2B5EF4-FFF2-40B4-BE49-F238E27FC236}">
                      <a16:creationId xmlns:a16="http://schemas.microsoft.com/office/drawing/2014/main" id="{00000000-0008-0000-0B00-00008E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75" name="Shape 4812">
                    <a:extLst>
                      <a:ext uri="{FF2B5EF4-FFF2-40B4-BE49-F238E27FC236}">
                        <a16:creationId xmlns:a16="http://schemas.microsoft.com/office/drawing/2014/main" id="{00000000-0008-0000-0B00-00008F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76" name="Shape 4813">
                    <a:extLst>
                      <a:ext uri="{FF2B5EF4-FFF2-40B4-BE49-F238E27FC236}">
                        <a16:creationId xmlns:a16="http://schemas.microsoft.com/office/drawing/2014/main" id="{00000000-0008-0000-0B00-00009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7" name="Shape 4814">
                    <a:extLst>
                      <a:ext uri="{FF2B5EF4-FFF2-40B4-BE49-F238E27FC236}">
                        <a16:creationId xmlns:a16="http://schemas.microsoft.com/office/drawing/2014/main" id="{00000000-0008-0000-0B00-00009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8" name="Shape 4815">
                    <a:extLst>
                      <a:ext uri="{FF2B5EF4-FFF2-40B4-BE49-F238E27FC236}">
                        <a16:creationId xmlns:a16="http://schemas.microsoft.com/office/drawing/2014/main" id="{00000000-0008-0000-0B00-000092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9" name="Shape 4816">
                    <a:extLst>
                      <a:ext uri="{FF2B5EF4-FFF2-40B4-BE49-F238E27FC236}">
                        <a16:creationId xmlns:a16="http://schemas.microsoft.com/office/drawing/2014/main" id="{00000000-0008-0000-0B00-00009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0" name="Shape 4817">
                    <a:extLst>
                      <a:ext uri="{FF2B5EF4-FFF2-40B4-BE49-F238E27FC236}">
                        <a16:creationId xmlns:a16="http://schemas.microsoft.com/office/drawing/2014/main" id="{00000000-0008-0000-0B00-00009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1" name="Shape 4818">
                    <a:extLst>
                      <a:ext uri="{FF2B5EF4-FFF2-40B4-BE49-F238E27FC236}">
                        <a16:creationId xmlns:a16="http://schemas.microsoft.com/office/drawing/2014/main" id="{00000000-0008-0000-0B00-00009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83" name="Shape 481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82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86" name="Shape 482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82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88" name="Shape 482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9" name="Shape 482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0" name="Shape 4825">
                    <a:extLst>
                      <a:ext uri="{FF2B5EF4-FFF2-40B4-BE49-F238E27FC236}">
                        <a16:creationId xmlns:a16="http://schemas.microsoft.com/office/drawing/2014/main" id="{00000000-0008-0000-0B00-00009E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91" name="Shape 4826">
                    <a:extLst>
                      <a:ext uri="{FF2B5EF4-FFF2-40B4-BE49-F238E27FC236}">
                        <a16:creationId xmlns:a16="http://schemas.microsoft.com/office/drawing/2014/main" id="{00000000-0008-0000-0B00-00009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2" name="Shape 4827">
                    <a:extLst>
                      <a:ext uri="{FF2B5EF4-FFF2-40B4-BE49-F238E27FC236}">
                        <a16:creationId xmlns:a16="http://schemas.microsoft.com/office/drawing/2014/main" id="{00000000-0008-0000-0B00-0000A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3" name="Shape 4828">
                    <a:extLst>
                      <a:ext uri="{FF2B5EF4-FFF2-40B4-BE49-F238E27FC236}">
                        <a16:creationId xmlns:a16="http://schemas.microsoft.com/office/drawing/2014/main" id="{00000000-0008-0000-0B00-0000A1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4" name="Shape 4829">
                    <a:extLst>
                      <a:ext uri="{FF2B5EF4-FFF2-40B4-BE49-F238E27FC236}">
                        <a16:creationId xmlns:a16="http://schemas.microsoft.com/office/drawing/2014/main" id="{00000000-0008-0000-0B00-0000A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5" name="Shape 4830">
                    <a:extLst>
                      <a:ext uri="{FF2B5EF4-FFF2-40B4-BE49-F238E27FC236}">
                        <a16:creationId xmlns:a16="http://schemas.microsoft.com/office/drawing/2014/main" id="{00000000-0008-0000-0B00-0000A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6" name="Shape 4831">
                    <a:extLst>
                      <a:ext uri="{FF2B5EF4-FFF2-40B4-BE49-F238E27FC236}">
                        <a16:creationId xmlns:a16="http://schemas.microsoft.com/office/drawing/2014/main" id="{00000000-0008-0000-0B00-0000A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97" name="Shape 2">
          <a:extLst>
            <a:ext uri="{FF2B5EF4-FFF2-40B4-BE49-F238E27FC236}">
              <a16:creationId xmlns:a16="http://schemas.microsoft.com/office/drawing/2014/main" id="{00000000-0008-0000-0B00-0000A5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98" name="Shape 4832">
            <a:extLst>
              <a:ext uri="{FF2B5EF4-FFF2-40B4-BE49-F238E27FC236}">
                <a16:creationId xmlns:a16="http://schemas.microsoft.com/office/drawing/2014/main" id="{00000000-0008-0000-0B00-0000A6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9" name="Shape 6">
              <a:extLst>
                <a:ext uri="{FF2B5EF4-FFF2-40B4-BE49-F238E27FC236}">
                  <a16:creationId xmlns:a16="http://schemas.microsoft.com/office/drawing/2014/main" id="{00000000-0008-0000-0B00-0000A7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00" name="Shape 4833">
              <a:extLst>
                <a:ext uri="{FF2B5EF4-FFF2-40B4-BE49-F238E27FC236}">
                  <a16:creationId xmlns:a16="http://schemas.microsoft.com/office/drawing/2014/main" id="{00000000-0008-0000-0B00-0000A8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01" name="Shape 4834">
                <a:extLst>
                  <a:ext uri="{FF2B5EF4-FFF2-40B4-BE49-F238E27FC236}">
                    <a16:creationId xmlns:a16="http://schemas.microsoft.com/office/drawing/2014/main" id="{00000000-0008-0000-0B00-0000A9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2" name="Shape 4835">
                <a:extLst>
                  <a:ext uri="{FF2B5EF4-FFF2-40B4-BE49-F238E27FC236}">
                    <a16:creationId xmlns:a16="http://schemas.microsoft.com/office/drawing/2014/main" id="{00000000-0008-0000-0B00-0000AA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03" name="Shape 483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04" name="Shape 483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05" name="Shape 4838">
                    <a:extLst>
                      <a:ext uri="{FF2B5EF4-FFF2-40B4-BE49-F238E27FC236}">
                        <a16:creationId xmlns:a16="http://schemas.microsoft.com/office/drawing/2014/main" id="{00000000-0008-0000-0B00-0000AD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6" name="Shape 4839">
                    <a:extLst>
                      <a:ext uri="{FF2B5EF4-FFF2-40B4-BE49-F238E27FC236}">
                        <a16:creationId xmlns:a16="http://schemas.microsoft.com/office/drawing/2014/main" id="{00000000-0008-0000-0B00-0000A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7" name="Shape 4840">
                    <a:extLst>
                      <a:ext uri="{FF2B5EF4-FFF2-40B4-BE49-F238E27FC236}">
                        <a16:creationId xmlns:a16="http://schemas.microsoft.com/office/drawing/2014/main" id="{00000000-0008-0000-0B00-0000A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8" name="Shape 4841">
                    <a:extLst>
                      <a:ext uri="{FF2B5EF4-FFF2-40B4-BE49-F238E27FC236}">
                        <a16:creationId xmlns:a16="http://schemas.microsoft.com/office/drawing/2014/main" id="{00000000-0008-0000-0B00-0000B0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9" name="Shape 4842">
                    <a:extLst>
                      <a:ext uri="{FF2B5EF4-FFF2-40B4-BE49-F238E27FC236}">
                        <a16:creationId xmlns:a16="http://schemas.microsoft.com/office/drawing/2014/main" id="{00000000-0008-0000-0B00-0000B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0" name="Shape 4843">
                    <a:extLst>
                      <a:ext uri="{FF2B5EF4-FFF2-40B4-BE49-F238E27FC236}">
                        <a16:creationId xmlns:a16="http://schemas.microsoft.com/office/drawing/2014/main" id="{00000000-0008-0000-0B00-0000B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1" name="Shape 4844">
                    <a:extLst>
                      <a:ext uri="{FF2B5EF4-FFF2-40B4-BE49-F238E27FC236}">
                        <a16:creationId xmlns:a16="http://schemas.microsoft.com/office/drawing/2014/main" id="{00000000-0008-0000-0B00-0000B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12" name="Shape 2">
          <a:extLst>
            <a:ext uri="{FF2B5EF4-FFF2-40B4-BE49-F238E27FC236}">
              <a16:creationId xmlns:a16="http://schemas.microsoft.com/office/drawing/2014/main" id="{00000000-0008-0000-0B00-0000B4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13" name="Shape 4845">
            <a:extLst>
              <a:ext uri="{FF2B5EF4-FFF2-40B4-BE49-F238E27FC236}">
                <a16:creationId xmlns:a16="http://schemas.microsoft.com/office/drawing/2014/main" id="{00000000-0008-0000-0B00-0000B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4" name="Shape 6">
              <a:extLst>
                <a:ext uri="{FF2B5EF4-FFF2-40B4-BE49-F238E27FC236}">
                  <a16:creationId xmlns:a16="http://schemas.microsoft.com/office/drawing/2014/main" id="{00000000-0008-0000-0B00-0000B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5" name="Shape 4846">
              <a:extLst>
                <a:ext uri="{FF2B5EF4-FFF2-40B4-BE49-F238E27FC236}">
                  <a16:creationId xmlns:a16="http://schemas.microsoft.com/office/drawing/2014/main" id="{00000000-0008-0000-0B00-0000B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16" name="Shape 4847">
                <a:extLst>
                  <a:ext uri="{FF2B5EF4-FFF2-40B4-BE49-F238E27FC236}">
                    <a16:creationId xmlns:a16="http://schemas.microsoft.com/office/drawing/2014/main" id="{00000000-0008-0000-0B00-0000B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7" name="Shape 4848">
                <a:extLst>
                  <a:ext uri="{FF2B5EF4-FFF2-40B4-BE49-F238E27FC236}">
                    <a16:creationId xmlns:a16="http://schemas.microsoft.com/office/drawing/2014/main" id="{00000000-0008-0000-0B00-0000B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18" name="Shape 484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9" name="Shape 485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20" name="Shape 4851">
                    <a:extLst>
                      <a:ext uri="{FF2B5EF4-FFF2-40B4-BE49-F238E27FC236}">
                        <a16:creationId xmlns:a16="http://schemas.microsoft.com/office/drawing/2014/main" id="{00000000-0008-0000-0B00-0000BC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21" name="Shape 4852">
                    <a:extLst>
                      <a:ext uri="{FF2B5EF4-FFF2-40B4-BE49-F238E27FC236}">
                        <a16:creationId xmlns:a16="http://schemas.microsoft.com/office/drawing/2014/main" id="{00000000-0008-0000-0B00-0000B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2" name="Shape 4853">
                    <a:extLst>
                      <a:ext uri="{FF2B5EF4-FFF2-40B4-BE49-F238E27FC236}">
                        <a16:creationId xmlns:a16="http://schemas.microsoft.com/office/drawing/2014/main" id="{00000000-0008-0000-0B00-0000B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3" name="Shape 4854">
                    <a:extLst>
                      <a:ext uri="{FF2B5EF4-FFF2-40B4-BE49-F238E27FC236}">
                        <a16:creationId xmlns:a16="http://schemas.microsoft.com/office/drawing/2014/main" id="{00000000-0008-0000-0B00-0000BF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4" name="Shape 4855">
                    <a:extLst>
                      <a:ext uri="{FF2B5EF4-FFF2-40B4-BE49-F238E27FC236}">
                        <a16:creationId xmlns:a16="http://schemas.microsoft.com/office/drawing/2014/main" id="{00000000-0008-0000-0B00-0000C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5" name="Shape 4856">
                    <a:extLst>
                      <a:ext uri="{FF2B5EF4-FFF2-40B4-BE49-F238E27FC236}">
                        <a16:creationId xmlns:a16="http://schemas.microsoft.com/office/drawing/2014/main" id="{00000000-0008-0000-0B00-0000C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6" name="Shape 4857">
                    <a:extLst>
                      <a:ext uri="{FF2B5EF4-FFF2-40B4-BE49-F238E27FC236}">
                        <a16:creationId xmlns:a16="http://schemas.microsoft.com/office/drawing/2014/main" id="{00000000-0008-0000-0B00-0000C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27" name="Shape 2">
          <a:extLst>
            <a:ext uri="{FF2B5EF4-FFF2-40B4-BE49-F238E27FC236}">
              <a16:creationId xmlns:a16="http://schemas.microsoft.com/office/drawing/2014/main" id="{00000000-0008-0000-0B00-0000C3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28" name="Shape 4858">
            <a:extLst>
              <a:ext uri="{FF2B5EF4-FFF2-40B4-BE49-F238E27FC236}">
                <a16:creationId xmlns:a16="http://schemas.microsoft.com/office/drawing/2014/main" id="{00000000-0008-0000-0B00-0000C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9" name="Shape 6">
              <a:extLst>
                <a:ext uri="{FF2B5EF4-FFF2-40B4-BE49-F238E27FC236}">
                  <a16:creationId xmlns:a16="http://schemas.microsoft.com/office/drawing/2014/main" id="{00000000-0008-0000-0B00-0000C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0" name="Shape 4859">
              <a:extLst>
                <a:ext uri="{FF2B5EF4-FFF2-40B4-BE49-F238E27FC236}">
                  <a16:creationId xmlns:a16="http://schemas.microsoft.com/office/drawing/2014/main" id="{00000000-0008-0000-0B00-0000C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31" name="Shape 4860">
                <a:extLst>
                  <a:ext uri="{FF2B5EF4-FFF2-40B4-BE49-F238E27FC236}">
                    <a16:creationId xmlns:a16="http://schemas.microsoft.com/office/drawing/2014/main" id="{00000000-0008-0000-0B00-0000C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2" name="Shape 4861">
                <a:extLst>
                  <a:ext uri="{FF2B5EF4-FFF2-40B4-BE49-F238E27FC236}">
                    <a16:creationId xmlns:a16="http://schemas.microsoft.com/office/drawing/2014/main" id="{00000000-0008-0000-0B00-0000C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33" name="Shape 486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34" name="Shape 4863">
                  <a:extLst>
                    <a:ext uri="{FF2B5EF4-FFF2-40B4-BE49-F238E27FC236}">
                      <a16:creationId xmlns:a16="http://schemas.microsoft.com/office/drawing/2014/main" id="{00000000-0008-0000-0B00-0000CA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35" name="Shape 4864">
                    <a:extLst>
                      <a:ext uri="{FF2B5EF4-FFF2-40B4-BE49-F238E27FC236}">
                        <a16:creationId xmlns:a16="http://schemas.microsoft.com/office/drawing/2014/main" id="{00000000-0008-0000-0B00-0000CB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36" name="Shape 4865">
                    <a:extLst>
                      <a:ext uri="{FF2B5EF4-FFF2-40B4-BE49-F238E27FC236}">
                        <a16:creationId xmlns:a16="http://schemas.microsoft.com/office/drawing/2014/main" id="{00000000-0008-0000-0B00-0000C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7" name="Shape 4866">
                    <a:extLst>
                      <a:ext uri="{FF2B5EF4-FFF2-40B4-BE49-F238E27FC236}">
                        <a16:creationId xmlns:a16="http://schemas.microsoft.com/office/drawing/2014/main" id="{00000000-0008-0000-0B00-0000C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8" name="Shape 4867">
                    <a:extLst>
                      <a:ext uri="{FF2B5EF4-FFF2-40B4-BE49-F238E27FC236}">
                        <a16:creationId xmlns:a16="http://schemas.microsoft.com/office/drawing/2014/main" id="{00000000-0008-0000-0B00-0000CE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9" name="Shape 4868">
                    <a:extLst>
                      <a:ext uri="{FF2B5EF4-FFF2-40B4-BE49-F238E27FC236}">
                        <a16:creationId xmlns:a16="http://schemas.microsoft.com/office/drawing/2014/main" id="{00000000-0008-0000-0B00-0000C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0" name="Shape 4869">
                    <a:extLst>
                      <a:ext uri="{FF2B5EF4-FFF2-40B4-BE49-F238E27FC236}">
                        <a16:creationId xmlns:a16="http://schemas.microsoft.com/office/drawing/2014/main" id="{00000000-0008-0000-0B00-0000D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1" name="Shape 4870">
                    <a:extLst>
                      <a:ext uri="{FF2B5EF4-FFF2-40B4-BE49-F238E27FC236}">
                        <a16:creationId xmlns:a16="http://schemas.microsoft.com/office/drawing/2014/main" id="{00000000-0008-0000-0B00-0000D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42" name="Shape 2">
          <a:extLst>
            <a:ext uri="{FF2B5EF4-FFF2-40B4-BE49-F238E27FC236}">
              <a16:creationId xmlns:a16="http://schemas.microsoft.com/office/drawing/2014/main" id="{00000000-0008-0000-0B00-0000D2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43" name="Shape 4871">
            <a:extLst>
              <a:ext uri="{FF2B5EF4-FFF2-40B4-BE49-F238E27FC236}">
                <a16:creationId xmlns:a16="http://schemas.microsoft.com/office/drawing/2014/main" id="{00000000-0008-0000-0B00-0000D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4" name="Shape 6">
              <a:extLst>
                <a:ext uri="{FF2B5EF4-FFF2-40B4-BE49-F238E27FC236}">
                  <a16:creationId xmlns:a16="http://schemas.microsoft.com/office/drawing/2014/main" id="{00000000-0008-0000-0B00-0000D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45" name="Shape 4872">
              <a:extLst>
                <a:ext uri="{FF2B5EF4-FFF2-40B4-BE49-F238E27FC236}">
                  <a16:creationId xmlns:a16="http://schemas.microsoft.com/office/drawing/2014/main" id="{00000000-0008-0000-0B00-0000D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46" name="Shape 4873">
                <a:extLst>
                  <a:ext uri="{FF2B5EF4-FFF2-40B4-BE49-F238E27FC236}">
                    <a16:creationId xmlns:a16="http://schemas.microsoft.com/office/drawing/2014/main" id="{00000000-0008-0000-0B00-0000D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47" name="Shape 4874">
                <a:extLst>
                  <a:ext uri="{FF2B5EF4-FFF2-40B4-BE49-F238E27FC236}">
                    <a16:creationId xmlns:a16="http://schemas.microsoft.com/office/drawing/2014/main" id="{00000000-0008-0000-0B00-0000D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48" name="Shape 4875">
                  <a:extLst>
                    <a:ext uri="{FF2B5EF4-FFF2-40B4-BE49-F238E27FC236}">
                      <a16:creationId xmlns:a16="http://schemas.microsoft.com/office/drawing/2014/main" id="{00000000-0008-0000-0B00-0000D8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49" name="Shape 4876">
                  <a:extLst>
                    <a:ext uri="{FF2B5EF4-FFF2-40B4-BE49-F238E27FC236}">
                      <a16:creationId xmlns:a16="http://schemas.microsoft.com/office/drawing/2014/main" id="{00000000-0008-0000-0B00-0000D9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50" name="Shape 4877">
                    <a:extLst>
                      <a:ext uri="{FF2B5EF4-FFF2-40B4-BE49-F238E27FC236}">
                        <a16:creationId xmlns:a16="http://schemas.microsoft.com/office/drawing/2014/main" id="{00000000-0008-0000-0B00-0000DA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51" name="Shape 4878">
                    <a:extLst>
                      <a:ext uri="{FF2B5EF4-FFF2-40B4-BE49-F238E27FC236}">
                        <a16:creationId xmlns:a16="http://schemas.microsoft.com/office/drawing/2014/main" id="{00000000-0008-0000-0B00-0000D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2" name="Shape 4879">
                    <a:extLst>
                      <a:ext uri="{FF2B5EF4-FFF2-40B4-BE49-F238E27FC236}">
                        <a16:creationId xmlns:a16="http://schemas.microsoft.com/office/drawing/2014/main" id="{00000000-0008-0000-0B00-0000D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3" name="Shape 4880">
                    <a:extLst>
                      <a:ext uri="{FF2B5EF4-FFF2-40B4-BE49-F238E27FC236}">
                        <a16:creationId xmlns:a16="http://schemas.microsoft.com/office/drawing/2014/main" id="{00000000-0008-0000-0B00-0000DD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4" name="Shape 4881">
                    <a:extLst>
                      <a:ext uri="{FF2B5EF4-FFF2-40B4-BE49-F238E27FC236}">
                        <a16:creationId xmlns:a16="http://schemas.microsoft.com/office/drawing/2014/main" id="{00000000-0008-0000-0B00-0000D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5" name="Shape 4882">
                    <a:extLst>
                      <a:ext uri="{FF2B5EF4-FFF2-40B4-BE49-F238E27FC236}">
                        <a16:creationId xmlns:a16="http://schemas.microsoft.com/office/drawing/2014/main" id="{00000000-0008-0000-0B00-0000D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6" name="Shape 4883">
                    <a:extLst>
                      <a:ext uri="{FF2B5EF4-FFF2-40B4-BE49-F238E27FC236}">
                        <a16:creationId xmlns:a16="http://schemas.microsoft.com/office/drawing/2014/main" id="{00000000-0008-0000-0B00-0000E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57" name="Shape 2">
          <a:extLst>
            <a:ext uri="{FF2B5EF4-FFF2-40B4-BE49-F238E27FC236}">
              <a16:creationId xmlns:a16="http://schemas.microsoft.com/office/drawing/2014/main" id="{00000000-0008-0000-0B00-0000E1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58" name="Shape 4884">
            <a:extLst>
              <a:ext uri="{FF2B5EF4-FFF2-40B4-BE49-F238E27FC236}">
                <a16:creationId xmlns:a16="http://schemas.microsoft.com/office/drawing/2014/main" id="{00000000-0008-0000-0B00-0000E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59" name="Shape 6">
              <a:extLst>
                <a:ext uri="{FF2B5EF4-FFF2-40B4-BE49-F238E27FC236}">
                  <a16:creationId xmlns:a16="http://schemas.microsoft.com/office/drawing/2014/main" id="{00000000-0008-0000-0B00-0000E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0" name="Shape 4885">
              <a:extLst>
                <a:ext uri="{FF2B5EF4-FFF2-40B4-BE49-F238E27FC236}">
                  <a16:creationId xmlns:a16="http://schemas.microsoft.com/office/drawing/2014/main" id="{00000000-0008-0000-0B00-0000E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61" name="Shape 4886">
                <a:extLst>
                  <a:ext uri="{FF2B5EF4-FFF2-40B4-BE49-F238E27FC236}">
                    <a16:creationId xmlns:a16="http://schemas.microsoft.com/office/drawing/2014/main" id="{00000000-0008-0000-0B00-0000E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2" name="Shape 4887">
                <a:extLst>
                  <a:ext uri="{FF2B5EF4-FFF2-40B4-BE49-F238E27FC236}">
                    <a16:creationId xmlns:a16="http://schemas.microsoft.com/office/drawing/2014/main" id="{00000000-0008-0000-0B00-0000E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63" name="Shape 4888">
                  <a:extLst>
                    <a:ext uri="{FF2B5EF4-FFF2-40B4-BE49-F238E27FC236}">
                      <a16:creationId xmlns:a16="http://schemas.microsoft.com/office/drawing/2014/main" id="{00000000-0008-0000-0B00-0000E7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64" name="Shape 4889">
                  <a:extLst>
                    <a:ext uri="{FF2B5EF4-FFF2-40B4-BE49-F238E27FC236}">
                      <a16:creationId xmlns:a16="http://schemas.microsoft.com/office/drawing/2014/main" id="{00000000-0008-0000-0B00-0000E8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65" name="Shape 4890">
                    <a:extLst>
                      <a:ext uri="{FF2B5EF4-FFF2-40B4-BE49-F238E27FC236}">
                        <a16:creationId xmlns:a16="http://schemas.microsoft.com/office/drawing/2014/main" id="{00000000-0008-0000-0B00-0000E9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66" name="Shape 4891">
                    <a:extLst>
                      <a:ext uri="{FF2B5EF4-FFF2-40B4-BE49-F238E27FC236}">
                        <a16:creationId xmlns:a16="http://schemas.microsoft.com/office/drawing/2014/main" id="{00000000-0008-0000-0B00-0000E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7" name="Shape 4892">
                    <a:extLst>
                      <a:ext uri="{FF2B5EF4-FFF2-40B4-BE49-F238E27FC236}">
                        <a16:creationId xmlns:a16="http://schemas.microsoft.com/office/drawing/2014/main" id="{00000000-0008-0000-0B00-0000E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8" name="Shape 4893">
                    <a:extLst>
                      <a:ext uri="{FF2B5EF4-FFF2-40B4-BE49-F238E27FC236}">
                        <a16:creationId xmlns:a16="http://schemas.microsoft.com/office/drawing/2014/main" id="{00000000-0008-0000-0B00-0000EC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9" name="Shape 4894">
                    <a:extLst>
                      <a:ext uri="{FF2B5EF4-FFF2-40B4-BE49-F238E27FC236}">
                        <a16:creationId xmlns:a16="http://schemas.microsoft.com/office/drawing/2014/main" id="{00000000-0008-0000-0B00-0000E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0" name="Shape 4895">
                    <a:extLst>
                      <a:ext uri="{FF2B5EF4-FFF2-40B4-BE49-F238E27FC236}">
                        <a16:creationId xmlns:a16="http://schemas.microsoft.com/office/drawing/2014/main" id="{00000000-0008-0000-0B00-0000E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1" name="Shape 4896">
                    <a:extLst>
                      <a:ext uri="{FF2B5EF4-FFF2-40B4-BE49-F238E27FC236}">
                        <a16:creationId xmlns:a16="http://schemas.microsoft.com/office/drawing/2014/main" id="{00000000-0008-0000-0B00-0000E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72" name="Shape 2">
          <a:extLst>
            <a:ext uri="{FF2B5EF4-FFF2-40B4-BE49-F238E27FC236}">
              <a16:creationId xmlns:a16="http://schemas.microsoft.com/office/drawing/2014/main" id="{00000000-0008-0000-0B00-0000F0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73" name="Shape 4897">
            <a:extLst>
              <a:ext uri="{FF2B5EF4-FFF2-40B4-BE49-F238E27FC236}">
                <a16:creationId xmlns:a16="http://schemas.microsoft.com/office/drawing/2014/main" id="{00000000-0008-0000-0B00-0000F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4" name="Shape 6">
              <a:extLst>
                <a:ext uri="{FF2B5EF4-FFF2-40B4-BE49-F238E27FC236}">
                  <a16:creationId xmlns:a16="http://schemas.microsoft.com/office/drawing/2014/main" id="{00000000-0008-0000-0B00-0000F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5" name="Shape 4898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76" name="Shape 4899">
                <a:extLst>
                  <a:ext uri="{FF2B5EF4-FFF2-40B4-BE49-F238E27FC236}">
                    <a16:creationId xmlns:a16="http://schemas.microsoft.com/office/drawing/2014/main" id="{00000000-0008-0000-0B00-0000F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7" name="Shape 4900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78" name="Shape 4901">
                  <a:extLst>
                    <a:ext uri="{FF2B5EF4-FFF2-40B4-BE49-F238E27FC236}">
                      <a16:creationId xmlns:a16="http://schemas.microsoft.com/office/drawing/2014/main" id="{00000000-0008-0000-0B00-0000F6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79" name="Shape 4902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80" name="Shape 4903">
                    <a:extLst>
                      <a:ext uri="{FF2B5EF4-FFF2-40B4-BE49-F238E27FC236}">
                        <a16:creationId xmlns:a16="http://schemas.microsoft.com/office/drawing/2014/main" id="{00000000-0008-0000-0B00-0000F8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81" name="Shape 4904">
                    <a:extLst>
                      <a:ext uri="{FF2B5EF4-FFF2-40B4-BE49-F238E27FC236}">
                        <a16:creationId xmlns:a16="http://schemas.microsoft.com/office/drawing/2014/main" id="{00000000-0008-0000-0B00-0000F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2" name="Shape 4905">
                    <a:extLst>
                      <a:ext uri="{FF2B5EF4-FFF2-40B4-BE49-F238E27FC236}">
                        <a16:creationId xmlns:a16="http://schemas.microsoft.com/office/drawing/2014/main" id="{00000000-0008-0000-0B00-0000F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3" name="Shape 4906">
                    <a:extLst>
                      <a:ext uri="{FF2B5EF4-FFF2-40B4-BE49-F238E27FC236}">
                        <a16:creationId xmlns:a16="http://schemas.microsoft.com/office/drawing/2014/main" id="{00000000-0008-0000-0B00-0000FB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4" name="Shape 4907">
                    <a:extLst>
                      <a:ext uri="{FF2B5EF4-FFF2-40B4-BE49-F238E27FC236}">
                        <a16:creationId xmlns:a16="http://schemas.microsoft.com/office/drawing/2014/main" id="{00000000-0008-0000-0B00-0000F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5" name="Shape 4908">
                    <a:extLst>
                      <a:ext uri="{FF2B5EF4-FFF2-40B4-BE49-F238E27FC236}">
                        <a16:creationId xmlns:a16="http://schemas.microsoft.com/office/drawing/2014/main" id="{00000000-0008-0000-0B00-0000F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6" name="Shape 4909">
                    <a:extLst>
                      <a:ext uri="{FF2B5EF4-FFF2-40B4-BE49-F238E27FC236}">
                        <a16:creationId xmlns:a16="http://schemas.microsoft.com/office/drawing/2014/main" id="{00000000-0008-0000-0B00-0000F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87" name="Shape 2">
          <a:extLst>
            <a:ext uri="{FF2B5EF4-FFF2-40B4-BE49-F238E27FC236}">
              <a16:creationId xmlns:a16="http://schemas.microsoft.com/office/drawing/2014/main" id="{00000000-0008-0000-0B00-0000FF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88" name="Shape 4910">
            <a:extLst>
              <a:ext uri="{FF2B5EF4-FFF2-40B4-BE49-F238E27FC236}">
                <a16:creationId xmlns:a16="http://schemas.microsoft.com/office/drawing/2014/main" id="{00000000-0008-0000-0B00-00000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9" name="Shape 6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0" name="Shape 4911">
              <a:extLst>
                <a:ext uri="{FF2B5EF4-FFF2-40B4-BE49-F238E27FC236}">
                  <a16:creationId xmlns:a16="http://schemas.microsoft.com/office/drawing/2014/main" id="{00000000-0008-0000-0B00-00000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91" name="Shape 4912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2" name="Shape 4913">
                <a:extLst>
                  <a:ext uri="{FF2B5EF4-FFF2-40B4-BE49-F238E27FC236}">
                    <a16:creationId xmlns:a16="http://schemas.microsoft.com/office/drawing/2014/main" id="{00000000-0008-0000-0B00-00000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93" name="Shape 4914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94" name="Shape 4915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95" name="Shape 4916">
                    <a:extLst>
                      <a:ext uri="{FF2B5EF4-FFF2-40B4-BE49-F238E27FC236}">
                        <a16:creationId xmlns:a16="http://schemas.microsoft.com/office/drawing/2014/main" id="{00000000-0008-0000-0B00-000007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96" name="Shape 4917">
                    <a:extLst>
                      <a:ext uri="{FF2B5EF4-FFF2-40B4-BE49-F238E27FC236}">
                        <a16:creationId xmlns:a16="http://schemas.microsoft.com/office/drawing/2014/main" id="{00000000-0008-0000-0B00-00000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7" name="Shape 4918">
                    <a:extLst>
                      <a:ext uri="{FF2B5EF4-FFF2-40B4-BE49-F238E27FC236}">
                        <a16:creationId xmlns:a16="http://schemas.microsoft.com/office/drawing/2014/main" id="{00000000-0008-0000-0B00-00000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8" name="Shape 4919">
                    <a:extLst>
                      <a:ext uri="{FF2B5EF4-FFF2-40B4-BE49-F238E27FC236}">
                        <a16:creationId xmlns:a16="http://schemas.microsoft.com/office/drawing/2014/main" id="{00000000-0008-0000-0B00-00000A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9" name="Shape 4920">
                    <a:extLst>
                      <a:ext uri="{FF2B5EF4-FFF2-40B4-BE49-F238E27FC236}">
                        <a16:creationId xmlns:a16="http://schemas.microsoft.com/office/drawing/2014/main" id="{00000000-0008-0000-0B00-00000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0" name="Shape 4921">
                    <a:extLst>
                      <a:ext uri="{FF2B5EF4-FFF2-40B4-BE49-F238E27FC236}">
                        <a16:creationId xmlns:a16="http://schemas.microsoft.com/office/drawing/2014/main" id="{00000000-0008-0000-0B00-00000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1" name="Shape 4922">
                    <a:extLst>
                      <a:ext uri="{FF2B5EF4-FFF2-40B4-BE49-F238E27FC236}">
                        <a16:creationId xmlns:a16="http://schemas.microsoft.com/office/drawing/2014/main" id="{00000000-0008-0000-0B00-00000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02" name="Shape 2">
          <a:extLst>
            <a:ext uri="{FF2B5EF4-FFF2-40B4-BE49-F238E27FC236}">
              <a16:creationId xmlns:a16="http://schemas.microsoft.com/office/drawing/2014/main" id="{00000000-0008-0000-0B00-00000E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03" name="Shape 4923">
            <a:extLst>
              <a:ext uri="{FF2B5EF4-FFF2-40B4-BE49-F238E27FC236}">
                <a16:creationId xmlns:a16="http://schemas.microsoft.com/office/drawing/2014/main" id="{00000000-0008-0000-0B00-00000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4" name="Shape 6">
              <a:extLst>
                <a:ext uri="{FF2B5EF4-FFF2-40B4-BE49-F238E27FC236}">
                  <a16:creationId xmlns:a16="http://schemas.microsoft.com/office/drawing/2014/main" id="{00000000-0008-0000-0B00-00001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5" name="Shape 4924">
              <a:extLst>
                <a:ext uri="{FF2B5EF4-FFF2-40B4-BE49-F238E27FC236}">
                  <a16:creationId xmlns:a16="http://schemas.microsoft.com/office/drawing/2014/main" id="{00000000-0008-0000-0B00-00001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6" name="Shape 4925">
                <a:extLst>
                  <a:ext uri="{FF2B5EF4-FFF2-40B4-BE49-F238E27FC236}">
                    <a16:creationId xmlns:a16="http://schemas.microsoft.com/office/drawing/2014/main" id="{00000000-0008-0000-0B00-00001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7" name="Shape 4926">
                <a:extLst>
                  <a:ext uri="{FF2B5EF4-FFF2-40B4-BE49-F238E27FC236}">
                    <a16:creationId xmlns:a16="http://schemas.microsoft.com/office/drawing/2014/main" id="{00000000-0008-0000-0B00-00001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08" name="Shape 4927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09" name="Shape 4928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10" name="Shape 4929">
                    <a:extLst>
                      <a:ext uri="{FF2B5EF4-FFF2-40B4-BE49-F238E27FC236}">
                        <a16:creationId xmlns:a16="http://schemas.microsoft.com/office/drawing/2014/main" id="{00000000-0008-0000-0B00-000016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11" name="Shape 4930">
                    <a:extLst>
                      <a:ext uri="{FF2B5EF4-FFF2-40B4-BE49-F238E27FC236}">
                        <a16:creationId xmlns:a16="http://schemas.microsoft.com/office/drawing/2014/main" id="{00000000-0008-0000-0B00-00001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2" name="Shape 4931">
                    <a:extLst>
                      <a:ext uri="{FF2B5EF4-FFF2-40B4-BE49-F238E27FC236}">
                        <a16:creationId xmlns:a16="http://schemas.microsoft.com/office/drawing/2014/main" id="{00000000-0008-0000-0B00-00001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3" name="Shape 4932">
                    <a:extLst>
                      <a:ext uri="{FF2B5EF4-FFF2-40B4-BE49-F238E27FC236}">
                        <a16:creationId xmlns:a16="http://schemas.microsoft.com/office/drawing/2014/main" id="{00000000-0008-0000-0B00-000019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4" name="Shape 4933">
                    <a:extLst>
                      <a:ext uri="{FF2B5EF4-FFF2-40B4-BE49-F238E27FC236}">
                        <a16:creationId xmlns:a16="http://schemas.microsoft.com/office/drawing/2014/main" id="{00000000-0008-0000-0B00-00001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5" name="Shape 4934">
                    <a:extLst>
                      <a:ext uri="{FF2B5EF4-FFF2-40B4-BE49-F238E27FC236}">
                        <a16:creationId xmlns:a16="http://schemas.microsoft.com/office/drawing/2014/main" id="{00000000-0008-0000-0B00-00001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6" name="Shape 4935">
                    <a:extLst>
                      <a:ext uri="{FF2B5EF4-FFF2-40B4-BE49-F238E27FC236}">
                        <a16:creationId xmlns:a16="http://schemas.microsoft.com/office/drawing/2014/main" id="{00000000-0008-0000-0B00-00001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17" name="Shape 2">
          <a:extLst>
            <a:ext uri="{FF2B5EF4-FFF2-40B4-BE49-F238E27FC236}">
              <a16:creationId xmlns:a16="http://schemas.microsoft.com/office/drawing/2014/main" id="{00000000-0008-0000-0B00-00001D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18" name="Shape 4936">
            <a:extLst>
              <a:ext uri="{FF2B5EF4-FFF2-40B4-BE49-F238E27FC236}">
                <a16:creationId xmlns:a16="http://schemas.microsoft.com/office/drawing/2014/main" id="{00000000-0008-0000-0B00-00001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9" name="Shape 6">
              <a:extLst>
                <a:ext uri="{FF2B5EF4-FFF2-40B4-BE49-F238E27FC236}">
                  <a16:creationId xmlns:a16="http://schemas.microsoft.com/office/drawing/2014/main" id="{00000000-0008-0000-0B00-00001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0" name="Shape 4937">
              <a:extLst>
                <a:ext uri="{FF2B5EF4-FFF2-40B4-BE49-F238E27FC236}">
                  <a16:creationId xmlns:a16="http://schemas.microsoft.com/office/drawing/2014/main" id="{00000000-0008-0000-0B00-00002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21" name="Shape 4938">
                <a:extLst>
                  <a:ext uri="{FF2B5EF4-FFF2-40B4-BE49-F238E27FC236}">
                    <a16:creationId xmlns:a16="http://schemas.microsoft.com/office/drawing/2014/main" id="{00000000-0008-0000-0B00-00002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22" name="Shape 4939">
                <a:extLst>
                  <a:ext uri="{FF2B5EF4-FFF2-40B4-BE49-F238E27FC236}">
                    <a16:creationId xmlns:a16="http://schemas.microsoft.com/office/drawing/2014/main" id="{00000000-0008-0000-0B00-00002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3" name="Shape 4940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24" name="Shape 4941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25" name="Shape 4942">
                    <a:extLst>
                      <a:ext uri="{FF2B5EF4-FFF2-40B4-BE49-F238E27FC236}">
                        <a16:creationId xmlns:a16="http://schemas.microsoft.com/office/drawing/2014/main" id="{00000000-0008-0000-0B00-00002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26" name="Shape 4943">
                    <a:extLst>
                      <a:ext uri="{FF2B5EF4-FFF2-40B4-BE49-F238E27FC236}">
                        <a16:creationId xmlns:a16="http://schemas.microsoft.com/office/drawing/2014/main" id="{00000000-0008-0000-0B00-00002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7" name="Shape 4944">
                    <a:extLst>
                      <a:ext uri="{FF2B5EF4-FFF2-40B4-BE49-F238E27FC236}">
                        <a16:creationId xmlns:a16="http://schemas.microsoft.com/office/drawing/2014/main" id="{00000000-0008-0000-0B00-00002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8" name="Shape 4945">
                    <a:extLst>
                      <a:ext uri="{FF2B5EF4-FFF2-40B4-BE49-F238E27FC236}">
                        <a16:creationId xmlns:a16="http://schemas.microsoft.com/office/drawing/2014/main" id="{00000000-0008-0000-0B00-00002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9" name="Shape 4946">
                    <a:extLst>
                      <a:ext uri="{FF2B5EF4-FFF2-40B4-BE49-F238E27FC236}">
                        <a16:creationId xmlns:a16="http://schemas.microsoft.com/office/drawing/2014/main" id="{00000000-0008-0000-0B00-00002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0" name="Shape 4947">
                    <a:extLst>
                      <a:ext uri="{FF2B5EF4-FFF2-40B4-BE49-F238E27FC236}">
                        <a16:creationId xmlns:a16="http://schemas.microsoft.com/office/drawing/2014/main" id="{00000000-0008-0000-0B00-00002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1" name="Shape 4948">
                    <a:extLst>
                      <a:ext uri="{FF2B5EF4-FFF2-40B4-BE49-F238E27FC236}">
                        <a16:creationId xmlns:a16="http://schemas.microsoft.com/office/drawing/2014/main" id="{00000000-0008-0000-0B00-00002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32" name="Shape 2">
          <a:extLst>
            <a:ext uri="{FF2B5EF4-FFF2-40B4-BE49-F238E27FC236}">
              <a16:creationId xmlns:a16="http://schemas.microsoft.com/office/drawing/2014/main" id="{00000000-0008-0000-0B00-00002C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33" name="Shape 4949">
            <a:extLst>
              <a:ext uri="{FF2B5EF4-FFF2-40B4-BE49-F238E27FC236}">
                <a16:creationId xmlns:a16="http://schemas.microsoft.com/office/drawing/2014/main" id="{00000000-0008-0000-0B00-00002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4" name="Shape 6">
              <a:extLst>
                <a:ext uri="{FF2B5EF4-FFF2-40B4-BE49-F238E27FC236}">
                  <a16:creationId xmlns:a16="http://schemas.microsoft.com/office/drawing/2014/main" id="{00000000-0008-0000-0B00-00002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35" name="Shape 4950">
              <a:extLst>
                <a:ext uri="{FF2B5EF4-FFF2-40B4-BE49-F238E27FC236}">
                  <a16:creationId xmlns:a16="http://schemas.microsoft.com/office/drawing/2014/main" id="{00000000-0008-0000-0B00-00002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36" name="Shape 4951">
                <a:extLst>
                  <a:ext uri="{FF2B5EF4-FFF2-40B4-BE49-F238E27FC236}">
                    <a16:creationId xmlns:a16="http://schemas.microsoft.com/office/drawing/2014/main" id="{00000000-0008-0000-0B00-00003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7" name="Shape 4952">
                <a:extLst>
                  <a:ext uri="{FF2B5EF4-FFF2-40B4-BE49-F238E27FC236}">
                    <a16:creationId xmlns:a16="http://schemas.microsoft.com/office/drawing/2014/main" id="{00000000-0008-0000-0B00-00003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38" name="Shape 4953">
                  <a:extLst>
                    <a:ext uri="{FF2B5EF4-FFF2-40B4-BE49-F238E27FC236}">
                      <a16:creationId xmlns:a16="http://schemas.microsoft.com/office/drawing/2014/main" id="{00000000-0008-0000-0B00-000032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9" name="Shape 4954">
                  <a:extLst>
                    <a:ext uri="{FF2B5EF4-FFF2-40B4-BE49-F238E27FC236}">
                      <a16:creationId xmlns:a16="http://schemas.microsoft.com/office/drawing/2014/main" id="{00000000-0008-0000-0B00-000033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0" name="Shape 4955">
                    <a:extLst>
                      <a:ext uri="{FF2B5EF4-FFF2-40B4-BE49-F238E27FC236}">
                        <a16:creationId xmlns:a16="http://schemas.microsoft.com/office/drawing/2014/main" id="{00000000-0008-0000-0B00-000034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41" name="Shape 4956">
                    <a:extLst>
                      <a:ext uri="{FF2B5EF4-FFF2-40B4-BE49-F238E27FC236}">
                        <a16:creationId xmlns:a16="http://schemas.microsoft.com/office/drawing/2014/main" id="{00000000-0008-0000-0B00-00003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2" name="Shape 4957">
                    <a:extLst>
                      <a:ext uri="{FF2B5EF4-FFF2-40B4-BE49-F238E27FC236}">
                        <a16:creationId xmlns:a16="http://schemas.microsoft.com/office/drawing/2014/main" id="{00000000-0008-0000-0B00-00003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3" name="Shape 4958">
                    <a:extLst>
                      <a:ext uri="{FF2B5EF4-FFF2-40B4-BE49-F238E27FC236}">
                        <a16:creationId xmlns:a16="http://schemas.microsoft.com/office/drawing/2014/main" id="{00000000-0008-0000-0B00-000037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4" name="Shape 4959">
                    <a:extLst>
                      <a:ext uri="{FF2B5EF4-FFF2-40B4-BE49-F238E27FC236}">
                        <a16:creationId xmlns:a16="http://schemas.microsoft.com/office/drawing/2014/main" id="{00000000-0008-0000-0B00-00003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5" name="Shape 4960">
                    <a:extLst>
                      <a:ext uri="{FF2B5EF4-FFF2-40B4-BE49-F238E27FC236}">
                        <a16:creationId xmlns:a16="http://schemas.microsoft.com/office/drawing/2014/main" id="{00000000-0008-0000-0B00-00003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6" name="Shape 4961">
                    <a:extLst>
                      <a:ext uri="{FF2B5EF4-FFF2-40B4-BE49-F238E27FC236}">
                        <a16:creationId xmlns:a16="http://schemas.microsoft.com/office/drawing/2014/main" id="{00000000-0008-0000-0B00-00003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47" name="Shape 2">
          <a:extLst>
            <a:ext uri="{FF2B5EF4-FFF2-40B4-BE49-F238E27FC236}">
              <a16:creationId xmlns:a16="http://schemas.microsoft.com/office/drawing/2014/main" id="{00000000-0008-0000-0B00-00003B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48" name="Shape 4962">
            <a:extLst>
              <a:ext uri="{FF2B5EF4-FFF2-40B4-BE49-F238E27FC236}">
                <a16:creationId xmlns:a16="http://schemas.microsoft.com/office/drawing/2014/main" id="{00000000-0008-0000-0B00-00003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9" name="Shape 6">
              <a:extLst>
                <a:ext uri="{FF2B5EF4-FFF2-40B4-BE49-F238E27FC236}">
                  <a16:creationId xmlns:a16="http://schemas.microsoft.com/office/drawing/2014/main" id="{00000000-0008-0000-0B00-00003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0" name="Shape 4963">
              <a:extLst>
                <a:ext uri="{FF2B5EF4-FFF2-40B4-BE49-F238E27FC236}">
                  <a16:creationId xmlns:a16="http://schemas.microsoft.com/office/drawing/2014/main" id="{00000000-0008-0000-0B00-00003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51" name="Shape 4964">
                <a:extLst>
                  <a:ext uri="{FF2B5EF4-FFF2-40B4-BE49-F238E27FC236}">
                    <a16:creationId xmlns:a16="http://schemas.microsoft.com/office/drawing/2014/main" id="{00000000-0008-0000-0B00-00003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2" name="Shape 4965">
                <a:extLst>
                  <a:ext uri="{FF2B5EF4-FFF2-40B4-BE49-F238E27FC236}">
                    <a16:creationId xmlns:a16="http://schemas.microsoft.com/office/drawing/2014/main" id="{00000000-0008-0000-0B00-00004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53" name="Shape 4966">
                  <a:extLst>
                    <a:ext uri="{FF2B5EF4-FFF2-40B4-BE49-F238E27FC236}">
                      <a16:creationId xmlns:a16="http://schemas.microsoft.com/office/drawing/2014/main" id="{00000000-0008-0000-0B00-000041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54" name="Shape 4967">
                  <a:extLst>
                    <a:ext uri="{FF2B5EF4-FFF2-40B4-BE49-F238E27FC236}">
                      <a16:creationId xmlns:a16="http://schemas.microsoft.com/office/drawing/2014/main" id="{00000000-0008-0000-0B00-000042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55" name="Shape 4968">
                    <a:extLst>
                      <a:ext uri="{FF2B5EF4-FFF2-40B4-BE49-F238E27FC236}">
                        <a16:creationId xmlns:a16="http://schemas.microsoft.com/office/drawing/2014/main" id="{00000000-0008-0000-0B00-000043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6" name="Shape 4969">
                    <a:extLst>
                      <a:ext uri="{FF2B5EF4-FFF2-40B4-BE49-F238E27FC236}">
                        <a16:creationId xmlns:a16="http://schemas.microsoft.com/office/drawing/2014/main" id="{00000000-0008-0000-0B00-00004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7" name="Shape 4970">
                    <a:extLst>
                      <a:ext uri="{FF2B5EF4-FFF2-40B4-BE49-F238E27FC236}">
                        <a16:creationId xmlns:a16="http://schemas.microsoft.com/office/drawing/2014/main" id="{00000000-0008-0000-0B00-00004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8" name="Shape 4971">
                    <a:extLst>
                      <a:ext uri="{FF2B5EF4-FFF2-40B4-BE49-F238E27FC236}">
                        <a16:creationId xmlns:a16="http://schemas.microsoft.com/office/drawing/2014/main" id="{00000000-0008-0000-0B00-000046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9" name="Shape 4972">
                    <a:extLst>
                      <a:ext uri="{FF2B5EF4-FFF2-40B4-BE49-F238E27FC236}">
                        <a16:creationId xmlns:a16="http://schemas.microsoft.com/office/drawing/2014/main" id="{00000000-0008-0000-0B00-00004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0" name="Shape 4973">
                    <a:extLst>
                      <a:ext uri="{FF2B5EF4-FFF2-40B4-BE49-F238E27FC236}">
                        <a16:creationId xmlns:a16="http://schemas.microsoft.com/office/drawing/2014/main" id="{00000000-0008-0000-0B00-00004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1" name="Shape 4974">
                    <a:extLst>
                      <a:ext uri="{FF2B5EF4-FFF2-40B4-BE49-F238E27FC236}">
                        <a16:creationId xmlns:a16="http://schemas.microsoft.com/office/drawing/2014/main" id="{00000000-0008-0000-0B00-00004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62" name="Shape 2">
          <a:extLst>
            <a:ext uri="{FF2B5EF4-FFF2-40B4-BE49-F238E27FC236}">
              <a16:creationId xmlns:a16="http://schemas.microsoft.com/office/drawing/2014/main" id="{00000000-0008-0000-0B00-00004A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63" name="Shape 4975">
            <a:extLst>
              <a:ext uri="{FF2B5EF4-FFF2-40B4-BE49-F238E27FC236}">
                <a16:creationId xmlns:a16="http://schemas.microsoft.com/office/drawing/2014/main" id="{00000000-0008-0000-0B00-00004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4" name="Shape 6">
              <a:extLst>
                <a:ext uri="{FF2B5EF4-FFF2-40B4-BE49-F238E27FC236}">
                  <a16:creationId xmlns:a16="http://schemas.microsoft.com/office/drawing/2014/main" id="{00000000-0008-0000-0B00-00004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5" name="Shape 4976">
              <a:extLst>
                <a:ext uri="{FF2B5EF4-FFF2-40B4-BE49-F238E27FC236}">
                  <a16:creationId xmlns:a16="http://schemas.microsoft.com/office/drawing/2014/main" id="{00000000-0008-0000-0B00-00004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66" name="Shape 4977">
                <a:extLst>
                  <a:ext uri="{FF2B5EF4-FFF2-40B4-BE49-F238E27FC236}">
                    <a16:creationId xmlns:a16="http://schemas.microsoft.com/office/drawing/2014/main" id="{00000000-0008-0000-0B00-00004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7" name="Shape 4978">
                <a:extLst>
                  <a:ext uri="{FF2B5EF4-FFF2-40B4-BE49-F238E27FC236}">
                    <a16:creationId xmlns:a16="http://schemas.microsoft.com/office/drawing/2014/main" id="{00000000-0008-0000-0B00-00004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68" name="Shape 4979">
                  <a:extLst>
                    <a:ext uri="{FF2B5EF4-FFF2-40B4-BE49-F238E27FC236}">
                      <a16:creationId xmlns:a16="http://schemas.microsoft.com/office/drawing/2014/main" id="{00000000-0008-0000-0B00-000050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69" name="Shape 4980">
                  <a:extLst>
                    <a:ext uri="{FF2B5EF4-FFF2-40B4-BE49-F238E27FC236}">
                      <a16:creationId xmlns:a16="http://schemas.microsoft.com/office/drawing/2014/main" id="{00000000-0008-0000-0B00-000051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70" name="Shape 4981">
                    <a:extLst>
                      <a:ext uri="{FF2B5EF4-FFF2-40B4-BE49-F238E27FC236}">
                        <a16:creationId xmlns:a16="http://schemas.microsoft.com/office/drawing/2014/main" id="{00000000-0008-0000-0B00-000052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71" name="Shape 4982">
                    <a:extLst>
                      <a:ext uri="{FF2B5EF4-FFF2-40B4-BE49-F238E27FC236}">
                        <a16:creationId xmlns:a16="http://schemas.microsoft.com/office/drawing/2014/main" id="{00000000-0008-0000-0B00-00005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2" name="Shape 4983">
                    <a:extLst>
                      <a:ext uri="{FF2B5EF4-FFF2-40B4-BE49-F238E27FC236}">
                        <a16:creationId xmlns:a16="http://schemas.microsoft.com/office/drawing/2014/main" id="{00000000-0008-0000-0B00-00005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3" name="Shape 4984">
                    <a:extLst>
                      <a:ext uri="{FF2B5EF4-FFF2-40B4-BE49-F238E27FC236}">
                        <a16:creationId xmlns:a16="http://schemas.microsoft.com/office/drawing/2014/main" id="{00000000-0008-0000-0B00-000055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4" name="Shape 4985">
                    <a:extLst>
                      <a:ext uri="{FF2B5EF4-FFF2-40B4-BE49-F238E27FC236}">
                        <a16:creationId xmlns:a16="http://schemas.microsoft.com/office/drawing/2014/main" id="{00000000-0008-0000-0B00-00005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5" name="Shape 4986">
                    <a:extLst>
                      <a:ext uri="{FF2B5EF4-FFF2-40B4-BE49-F238E27FC236}">
                        <a16:creationId xmlns:a16="http://schemas.microsoft.com/office/drawing/2014/main" id="{00000000-0008-0000-0B00-00005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6" name="Shape 4987">
                    <a:extLst>
                      <a:ext uri="{FF2B5EF4-FFF2-40B4-BE49-F238E27FC236}">
                        <a16:creationId xmlns:a16="http://schemas.microsoft.com/office/drawing/2014/main" id="{00000000-0008-0000-0B00-00005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78" name="Shape 4988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989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81" name="Shape 4990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991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83" name="Shape 4992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84" name="Shape 4993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85" name="Shape 4994">
                    <a:extLst>
                      <a:ext uri="{FF2B5EF4-FFF2-40B4-BE49-F238E27FC236}">
                        <a16:creationId xmlns:a16="http://schemas.microsoft.com/office/drawing/2014/main" id="{00000000-0008-0000-0B00-000061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86" name="Shape 4995">
                    <a:extLst>
                      <a:ext uri="{FF2B5EF4-FFF2-40B4-BE49-F238E27FC236}">
                        <a16:creationId xmlns:a16="http://schemas.microsoft.com/office/drawing/2014/main" id="{00000000-0008-0000-0B00-00006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7" name="Shape 4996">
                    <a:extLst>
                      <a:ext uri="{FF2B5EF4-FFF2-40B4-BE49-F238E27FC236}">
                        <a16:creationId xmlns:a16="http://schemas.microsoft.com/office/drawing/2014/main" id="{00000000-0008-0000-0B00-00006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8" name="Shape 4997">
                    <a:extLst>
                      <a:ext uri="{FF2B5EF4-FFF2-40B4-BE49-F238E27FC236}">
                        <a16:creationId xmlns:a16="http://schemas.microsoft.com/office/drawing/2014/main" id="{00000000-0008-0000-0B00-000064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9" name="Shape 4998">
                    <a:extLst>
                      <a:ext uri="{FF2B5EF4-FFF2-40B4-BE49-F238E27FC236}">
                        <a16:creationId xmlns:a16="http://schemas.microsoft.com/office/drawing/2014/main" id="{00000000-0008-0000-0B00-00006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0" name="Shape 4999">
                    <a:extLst>
                      <a:ext uri="{FF2B5EF4-FFF2-40B4-BE49-F238E27FC236}">
                        <a16:creationId xmlns:a16="http://schemas.microsoft.com/office/drawing/2014/main" id="{00000000-0008-0000-0B00-00006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1" name="Shape 5000">
                    <a:extLst>
                      <a:ext uri="{FF2B5EF4-FFF2-40B4-BE49-F238E27FC236}">
                        <a16:creationId xmlns:a16="http://schemas.microsoft.com/office/drawing/2014/main" id="{00000000-0008-0000-0B00-00006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92" name="Shape 2">
          <a:extLst>
            <a:ext uri="{FF2B5EF4-FFF2-40B4-BE49-F238E27FC236}">
              <a16:creationId xmlns:a16="http://schemas.microsoft.com/office/drawing/2014/main" id="{00000000-0008-0000-0B00-000068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93" name="Shape 5001">
            <a:extLst>
              <a:ext uri="{FF2B5EF4-FFF2-40B4-BE49-F238E27FC236}">
                <a16:creationId xmlns:a16="http://schemas.microsoft.com/office/drawing/2014/main" id="{00000000-0008-0000-0B00-00006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4" name="Shape 6">
              <a:extLst>
                <a:ext uri="{FF2B5EF4-FFF2-40B4-BE49-F238E27FC236}">
                  <a16:creationId xmlns:a16="http://schemas.microsoft.com/office/drawing/2014/main" id="{00000000-0008-0000-0B00-00006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5" name="Shape 5002">
              <a:extLst>
                <a:ext uri="{FF2B5EF4-FFF2-40B4-BE49-F238E27FC236}">
                  <a16:creationId xmlns:a16="http://schemas.microsoft.com/office/drawing/2014/main" id="{00000000-0008-0000-0B00-00006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96" name="Shape 5003">
                <a:extLst>
                  <a:ext uri="{FF2B5EF4-FFF2-40B4-BE49-F238E27FC236}">
                    <a16:creationId xmlns:a16="http://schemas.microsoft.com/office/drawing/2014/main" id="{00000000-0008-0000-0B00-00006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7" name="Shape 5004">
                <a:extLst>
                  <a:ext uri="{FF2B5EF4-FFF2-40B4-BE49-F238E27FC236}">
                    <a16:creationId xmlns:a16="http://schemas.microsoft.com/office/drawing/2014/main" id="{00000000-0008-0000-0B00-00006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98" name="Shape 5005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99" name="Shape 5006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00" name="Shape 5007">
                    <a:extLst>
                      <a:ext uri="{FF2B5EF4-FFF2-40B4-BE49-F238E27FC236}">
                        <a16:creationId xmlns:a16="http://schemas.microsoft.com/office/drawing/2014/main" id="{00000000-0008-0000-0B00-000070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01" name="Shape 5008">
                    <a:extLst>
                      <a:ext uri="{FF2B5EF4-FFF2-40B4-BE49-F238E27FC236}">
                        <a16:creationId xmlns:a16="http://schemas.microsoft.com/office/drawing/2014/main" id="{00000000-0008-0000-0B00-00007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2" name="Shape 5009">
                    <a:extLst>
                      <a:ext uri="{FF2B5EF4-FFF2-40B4-BE49-F238E27FC236}">
                        <a16:creationId xmlns:a16="http://schemas.microsoft.com/office/drawing/2014/main" id="{00000000-0008-0000-0B00-00007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3" name="Shape 5010">
                    <a:extLst>
                      <a:ext uri="{FF2B5EF4-FFF2-40B4-BE49-F238E27FC236}">
                        <a16:creationId xmlns:a16="http://schemas.microsoft.com/office/drawing/2014/main" id="{00000000-0008-0000-0B00-000073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4" name="Shape 5011">
                    <a:extLst>
                      <a:ext uri="{FF2B5EF4-FFF2-40B4-BE49-F238E27FC236}">
                        <a16:creationId xmlns:a16="http://schemas.microsoft.com/office/drawing/2014/main" id="{00000000-0008-0000-0B00-00007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5" name="Shape 5012">
                    <a:extLst>
                      <a:ext uri="{FF2B5EF4-FFF2-40B4-BE49-F238E27FC236}">
                        <a16:creationId xmlns:a16="http://schemas.microsoft.com/office/drawing/2014/main" id="{00000000-0008-0000-0B00-00007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6" name="Shape 5013">
                    <a:extLst>
                      <a:ext uri="{FF2B5EF4-FFF2-40B4-BE49-F238E27FC236}">
                        <a16:creationId xmlns:a16="http://schemas.microsoft.com/office/drawing/2014/main" id="{00000000-0008-0000-0B00-00007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07" name="Shape 2">
          <a:extLst>
            <a:ext uri="{FF2B5EF4-FFF2-40B4-BE49-F238E27FC236}">
              <a16:creationId xmlns:a16="http://schemas.microsoft.com/office/drawing/2014/main" id="{00000000-0008-0000-0B00-000077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08" name="Shape 5014">
            <a:extLst>
              <a:ext uri="{FF2B5EF4-FFF2-40B4-BE49-F238E27FC236}">
                <a16:creationId xmlns:a16="http://schemas.microsoft.com/office/drawing/2014/main" id="{00000000-0008-0000-0B00-000078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9" name="Shape 6">
              <a:extLst>
                <a:ext uri="{FF2B5EF4-FFF2-40B4-BE49-F238E27FC236}">
                  <a16:creationId xmlns:a16="http://schemas.microsoft.com/office/drawing/2014/main" id="{00000000-0008-0000-0B00-000079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10" name="Shape 5015">
              <a:extLst>
                <a:ext uri="{FF2B5EF4-FFF2-40B4-BE49-F238E27FC236}">
                  <a16:creationId xmlns:a16="http://schemas.microsoft.com/office/drawing/2014/main" id="{00000000-0008-0000-0B00-00007A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11" name="Shape 5016">
                <a:extLst>
                  <a:ext uri="{FF2B5EF4-FFF2-40B4-BE49-F238E27FC236}">
                    <a16:creationId xmlns:a16="http://schemas.microsoft.com/office/drawing/2014/main" id="{00000000-0008-0000-0B00-00007B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12" name="Shape 5017">
                <a:extLst>
                  <a:ext uri="{FF2B5EF4-FFF2-40B4-BE49-F238E27FC236}">
                    <a16:creationId xmlns:a16="http://schemas.microsoft.com/office/drawing/2014/main" id="{00000000-0008-0000-0B00-00007C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13" name="Shape 5018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14" name="Shape 5019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15" name="Shape 5020">
                    <a:extLst>
                      <a:ext uri="{FF2B5EF4-FFF2-40B4-BE49-F238E27FC236}">
                        <a16:creationId xmlns:a16="http://schemas.microsoft.com/office/drawing/2014/main" id="{00000000-0008-0000-0B00-00007F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16" name="Shape 5021">
                    <a:extLst>
                      <a:ext uri="{FF2B5EF4-FFF2-40B4-BE49-F238E27FC236}">
                        <a16:creationId xmlns:a16="http://schemas.microsoft.com/office/drawing/2014/main" id="{00000000-0008-0000-0B00-00008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7" name="Shape 5022">
                    <a:extLst>
                      <a:ext uri="{FF2B5EF4-FFF2-40B4-BE49-F238E27FC236}">
                        <a16:creationId xmlns:a16="http://schemas.microsoft.com/office/drawing/2014/main" id="{00000000-0008-0000-0B00-00008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8" name="Shape 5023">
                    <a:extLst>
                      <a:ext uri="{FF2B5EF4-FFF2-40B4-BE49-F238E27FC236}">
                        <a16:creationId xmlns:a16="http://schemas.microsoft.com/office/drawing/2014/main" id="{00000000-0008-0000-0B00-000082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9" name="Shape 5024">
                    <a:extLst>
                      <a:ext uri="{FF2B5EF4-FFF2-40B4-BE49-F238E27FC236}">
                        <a16:creationId xmlns:a16="http://schemas.microsoft.com/office/drawing/2014/main" id="{00000000-0008-0000-0B00-00008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0" name="Shape 5025">
                    <a:extLst>
                      <a:ext uri="{FF2B5EF4-FFF2-40B4-BE49-F238E27FC236}">
                        <a16:creationId xmlns:a16="http://schemas.microsoft.com/office/drawing/2014/main" id="{00000000-0008-0000-0B00-00008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1" name="Shape 5026">
                    <a:extLst>
                      <a:ext uri="{FF2B5EF4-FFF2-40B4-BE49-F238E27FC236}">
                        <a16:creationId xmlns:a16="http://schemas.microsoft.com/office/drawing/2014/main" id="{00000000-0008-0000-0B00-00008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22" name="Shape 2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23" name="Shape 5027">
            <a:extLst>
              <a:ext uri="{FF2B5EF4-FFF2-40B4-BE49-F238E27FC236}">
                <a16:creationId xmlns:a16="http://schemas.microsoft.com/office/drawing/2014/main" id="{00000000-0008-0000-0B00-00008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24" name="Shape 6">
              <a:extLst>
                <a:ext uri="{FF2B5EF4-FFF2-40B4-BE49-F238E27FC236}">
                  <a16:creationId xmlns:a16="http://schemas.microsoft.com/office/drawing/2014/main" id="{00000000-0008-0000-0B00-00008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25" name="Shape 5028">
              <a:extLst>
                <a:ext uri="{FF2B5EF4-FFF2-40B4-BE49-F238E27FC236}">
                  <a16:creationId xmlns:a16="http://schemas.microsoft.com/office/drawing/2014/main" id="{00000000-0008-0000-0B00-00008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26" name="Shape 5029">
                <a:extLst>
                  <a:ext uri="{FF2B5EF4-FFF2-40B4-BE49-F238E27FC236}">
                    <a16:creationId xmlns:a16="http://schemas.microsoft.com/office/drawing/2014/main" id="{00000000-0008-0000-0B00-00008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27" name="Shape 5030">
                <a:extLst>
                  <a:ext uri="{FF2B5EF4-FFF2-40B4-BE49-F238E27FC236}">
                    <a16:creationId xmlns:a16="http://schemas.microsoft.com/office/drawing/2014/main" id="{00000000-0008-0000-0B00-00008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28" name="Shape 5031">
                  <a:extLst>
                    <a:ext uri="{FF2B5EF4-FFF2-40B4-BE49-F238E27FC236}">
                      <a16:creationId xmlns:a16="http://schemas.microsoft.com/office/drawing/2014/main" id="{00000000-0008-0000-0B00-00008C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29" name="Shape 5032">
                  <a:extLst>
                    <a:ext uri="{FF2B5EF4-FFF2-40B4-BE49-F238E27FC236}">
                      <a16:creationId xmlns:a16="http://schemas.microsoft.com/office/drawing/2014/main" id="{00000000-0008-0000-0B00-00008D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30" name="Shape 5033">
                    <a:extLst>
                      <a:ext uri="{FF2B5EF4-FFF2-40B4-BE49-F238E27FC236}">
                        <a16:creationId xmlns:a16="http://schemas.microsoft.com/office/drawing/2014/main" id="{00000000-0008-0000-0B00-00008E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31" name="Shape 5034">
                    <a:extLst>
                      <a:ext uri="{FF2B5EF4-FFF2-40B4-BE49-F238E27FC236}">
                        <a16:creationId xmlns:a16="http://schemas.microsoft.com/office/drawing/2014/main" id="{00000000-0008-0000-0B00-00008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2" name="Shape 5035">
                    <a:extLst>
                      <a:ext uri="{FF2B5EF4-FFF2-40B4-BE49-F238E27FC236}">
                        <a16:creationId xmlns:a16="http://schemas.microsoft.com/office/drawing/2014/main" id="{00000000-0008-0000-0B00-00009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3" name="Shape 5036">
                    <a:extLst>
                      <a:ext uri="{FF2B5EF4-FFF2-40B4-BE49-F238E27FC236}">
                        <a16:creationId xmlns:a16="http://schemas.microsoft.com/office/drawing/2014/main" id="{00000000-0008-0000-0B00-000091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4" name="Shape 5037">
                    <a:extLst>
                      <a:ext uri="{FF2B5EF4-FFF2-40B4-BE49-F238E27FC236}">
                        <a16:creationId xmlns:a16="http://schemas.microsoft.com/office/drawing/2014/main" id="{00000000-0008-0000-0B00-00009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5" name="Shape 5038">
                    <a:extLst>
                      <a:ext uri="{FF2B5EF4-FFF2-40B4-BE49-F238E27FC236}">
                        <a16:creationId xmlns:a16="http://schemas.microsoft.com/office/drawing/2014/main" id="{00000000-0008-0000-0B00-00009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6" name="Shape 5039">
                    <a:extLst>
                      <a:ext uri="{FF2B5EF4-FFF2-40B4-BE49-F238E27FC236}">
                        <a16:creationId xmlns:a16="http://schemas.microsoft.com/office/drawing/2014/main" id="{00000000-0008-0000-0B00-00009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37" name="Shape 2">
          <a:extLst>
            <a:ext uri="{FF2B5EF4-FFF2-40B4-BE49-F238E27FC236}">
              <a16:creationId xmlns:a16="http://schemas.microsoft.com/office/drawing/2014/main" id="{00000000-0008-0000-0B00-000095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38" name="Shape 5040">
            <a:extLst>
              <a:ext uri="{FF2B5EF4-FFF2-40B4-BE49-F238E27FC236}">
                <a16:creationId xmlns:a16="http://schemas.microsoft.com/office/drawing/2014/main" id="{00000000-0008-0000-0B00-00009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9" name="Shape 6">
              <a:extLst>
                <a:ext uri="{FF2B5EF4-FFF2-40B4-BE49-F238E27FC236}">
                  <a16:creationId xmlns:a16="http://schemas.microsoft.com/office/drawing/2014/main" id="{00000000-0008-0000-0B00-00009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0" name="Shape 5041">
              <a:extLst>
                <a:ext uri="{FF2B5EF4-FFF2-40B4-BE49-F238E27FC236}">
                  <a16:creationId xmlns:a16="http://schemas.microsoft.com/office/drawing/2014/main" id="{00000000-0008-0000-0B00-00009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41" name="Shape 5042">
                <a:extLst>
                  <a:ext uri="{FF2B5EF4-FFF2-40B4-BE49-F238E27FC236}">
                    <a16:creationId xmlns:a16="http://schemas.microsoft.com/office/drawing/2014/main" id="{00000000-0008-0000-0B00-00009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42" name="Shape 5043">
                <a:extLst>
                  <a:ext uri="{FF2B5EF4-FFF2-40B4-BE49-F238E27FC236}">
                    <a16:creationId xmlns:a16="http://schemas.microsoft.com/office/drawing/2014/main" id="{00000000-0008-0000-0B00-00009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43" name="Shape 5044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44" name="Shape 5045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45" name="Shape 5046">
                    <a:extLst>
                      <a:ext uri="{FF2B5EF4-FFF2-40B4-BE49-F238E27FC236}">
                        <a16:creationId xmlns:a16="http://schemas.microsoft.com/office/drawing/2014/main" id="{00000000-0008-0000-0B00-00009D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46" name="Shape 5047">
                    <a:extLst>
                      <a:ext uri="{FF2B5EF4-FFF2-40B4-BE49-F238E27FC236}">
                        <a16:creationId xmlns:a16="http://schemas.microsoft.com/office/drawing/2014/main" id="{00000000-0008-0000-0B00-00009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7" name="Shape 5048">
                    <a:extLst>
                      <a:ext uri="{FF2B5EF4-FFF2-40B4-BE49-F238E27FC236}">
                        <a16:creationId xmlns:a16="http://schemas.microsoft.com/office/drawing/2014/main" id="{00000000-0008-0000-0B00-00009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8" name="Shape 5049">
                    <a:extLst>
                      <a:ext uri="{FF2B5EF4-FFF2-40B4-BE49-F238E27FC236}">
                        <a16:creationId xmlns:a16="http://schemas.microsoft.com/office/drawing/2014/main" id="{00000000-0008-0000-0B00-0000A0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9" name="Shape 5050">
                    <a:extLst>
                      <a:ext uri="{FF2B5EF4-FFF2-40B4-BE49-F238E27FC236}">
                        <a16:creationId xmlns:a16="http://schemas.microsoft.com/office/drawing/2014/main" id="{00000000-0008-0000-0B00-0000A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0" name="Shape 5051">
                    <a:extLst>
                      <a:ext uri="{FF2B5EF4-FFF2-40B4-BE49-F238E27FC236}">
                        <a16:creationId xmlns:a16="http://schemas.microsoft.com/office/drawing/2014/main" id="{00000000-0008-0000-0B00-0000A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1" name="Shape 5052">
                    <a:extLst>
                      <a:ext uri="{FF2B5EF4-FFF2-40B4-BE49-F238E27FC236}">
                        <a16:creationId xmlns:a16="http://schemas.microsoft.com/office/drawing/2014/main" id="{00000000-0008-0000-0B00-0000A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52" name="Shape 2">
          <a:extLst>
            <a:ext uri="{FF2B5EF4-FFF2-40B4-BE49-F238E27FC236}">
              <a16:creationId xmlns:a16="http://schemas.microsoft.com/office/drawing/2014/main" id="{00000000-0008-0000-0B00-0000A4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53" name="Shape 5053">
            <a:extLst>
              <a:ext uri="{FF2B5EF4-FFF2-40B4-BE49-F238E27FC236}">
                <a16:creationId xmlns:a16="http://schemas.microsoft.com/office/drawing/2014/main" id="{00000000-0008-0000-0B00-0000A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54" name="Shape 6">
              <a:extLst>
                <a:ext uri="{FF2B5EF4-FFF2-40B4-BE49-F238E27FC236}">
                  <a16:creationId xmlns:a16="http://schemas.microsoft.com/office/drawing/2014/main" id="{00000000-0008-0000-0B00-0000A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55" name="Shape 5054">
              <a:extLst>
                <a:ext uri="{FF2B5EF4-FFF2-40B4-BE49-F238E27FC236}">
                  <a16:creationId xmlns:a16="http://schemas.microsoft.com/office/drawing/2014/main" id="{00000000-0008-0000-0B00-0000A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6" name="Shape 5055">
                <a:extLst>
                  <a:ext uri="{FF2B5EF4-FFF2-40B4-BE49-F238E27FC236}">
                    <a16:creationId xmlns:a16="http://schemas.microsoft.com/office/drawing/2014/main" id="{00000000-0008-0000-0B00-0000A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7" name="Shape 5056">
                <a:extLst>
                  <a:ext uri="{FF2B5EF4-FFF2-40B4-BE49-F238E27FC236}">
                    <a16:creationId xmlns:a16="http://schemas.microsoft.com/office/drawing/2014/main" id="{00000000-0008-0000-0B00-0000A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58" name="Shape 5057">
                  <a:extLst>
                    <a:ext uri="{FF2B5EF4-FFF2-40B4-BE49-F238E27FC236}">
                      <a16:creationId xmlns:a16="http://schemas.microsoft.com/office/drawing/2014/main" id="{00000000-0008-0000-0B00-0000AA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59" name="Shape 5058">
                  <a:extLst>
                    <a:ext uri="{FF2B5EF4-FFF2-40B4-BE49-F238E27FC236}">
                      <a16:creationId xmlns:a16="http://schemas.microsoft.com/office/drawing/2014/main" id="{00000000-0008-0000-0B00-0000AB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60" name="Shape 5059">
                    <a:extLst>
                      <a:ext uri="{FF2B5EF4-FFF2-40B4-BE49-F238E27FC236}">
                        <a16:creationId xmlns:a16="http://schemas.microsoft.com/office/drawing/2014/main" id="{00000000-0008-0000-0B00-0000AC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61" name="Shape 5060">
                    <a:extLst>
                      <a:ext uri="{FF2B5EF4-FFF2-40B4-BE49-F238E27FC236}">
                        <a16:creationId xmlns:a16="http://schemas.microsoft.com/office/drawing/2014/main" id="{00000000-0008-0000-0B00-0000A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2" name="Shape 5061">
                    <a:extLst>
                      <a:ext uri="{FF2B5EF4-FFF2-40B4-BE49-F238E27FC236}">
                        <a16:creationId xmlns:a16="http://schemas.microsoft.com/office/drawing/2014/main" id="{00000000-0008-0000-0B00-0000A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3" name="Shape 5062">
                    <a:extLst>
                      <a:ext uri="{FF2B5EF4-FFF2-40B4-BE49-F238E27FC236}">
                        <a16:creationId xmlns:a16="http://schemas.microsoft.com/office/drawing/2014/main" id="{00000000-0008-0000-0B00-0000AF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4" name="Shape 5063">
                    <a:extLst>
                      <a:ext uri="{FF2B5EF4-FFF2-40B4-BE49-F238E27FC236}">
                        <a16:creationId xmlns:a16="http://schemas.microsoft.com/office/drawing/2014/main" id="{00000000-0008-0000-0B00-0000B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5" name="Shape 5064">
                    <a:extLst>
                      <a:ext uri="{FF2B5EF4-FFF2-40B4-BE49-F238E27FC236}">
                        <a16:creationId xmlns:a16="http://schemas.microsoft.com/office/drawing/2014/main" id="{00000000-0008-0000-0B00-0000B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6" name="Shape 5065">
                    <a:extLst>
                      <a:ext uri="{FF2B5EF4-FFF2-40B4-BE49-F238E27FC236}">
                        <a16:creationId xmlns:a16="http://schemas.microsoft.com/office/drawing/2014/main" id="{00000000-0008-0000-0B00-0000B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67" name="Shape 2">
          <a:extLst>
            <a:ext uri="{FF2B5EF4-FFF2-40B4-BE49-F238E27FC236}">
              <a16:creationId xmlns:a16="http://schemas.microsoft.com/office/drawing/2014/main" id="{00000000-0008-0000-0B00-0000B3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68" name="Shape 5066">
            <a:extLst>
              <a:ext uri="{FF2B5EF4-FFF2-40B4-BE49-F238E27FC236}">
                <a16:creationId xmlns:a16="http://schemas.microsoft.com/office/drawing/2014/main" id="{00000000-0008-0000-0B00-0000B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9" name="Shape 6">
              <a:extLst>
                <a:ext uri="{FF2B5EF4-FFF2-40B4-BE49-F238E27FC236}">
                  <a16:creationId xmlns:a16="http://schemas.microsoft.com/office/drawing/2014/main" id="{00000000-0008-0000-0B00-0000B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0" name="Shape 5067">
              <a:extLst>
                <a:ext uri="{FF2B5EF4-FFF2-40B4-BE49-F238E27FC236}">
                  <a16:creationId xmlns:a16="http://schemas.microsoft.com/office/drawing/2014/main" id="{00000000-0008-0000-0B00-0000B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71" name="Shape 5068">
                <a:extLst>
                  <a:ext uri="{FF2B5EF4-FFF2-40B4-BE49-F238E27FC236}">
                    <a16:creationId xmlns:a16="http://schemas.microsoft.com/office/drawing/2014/main" id="{00000000-0008-0000-0B00-0000B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2" name="Shape 5069">
                <a:extLst>
                  <a:ext uri="{FF2B5EF4-FFF2-40B4-BE49-F238E27FC236}">
                    <a16:creationId xmlns:a16="http://schemas.microsoft.com/office/drawing/2014/main" id="{00000000-0008-0000-0B00-0000B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3" name="Shape 5070">
                  <a:extLst>
                    <a:ext uri="{FF2B5EF4-FFF2-40B4-BE49-F238E27FC236}">
                      <a16:creationId xmlns:a16="http://schemas.microsoft.com/office/drawing/2014/main" id="{00000000-0008-0000-0B00-0000B9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74" name="Shape 5071">
                  <a:extLst>
                    <a:ext uri="{FF2B5EF4-FFF2-40B4-BE49-F238E27FC236}">
                      <a16:creationId xmlns:a16="http://schemas.microsoft.com/office/drawing/2014/main" id="{00000000-0008-0000-0B00-0000BA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75" name="Shape 5072">
                    <a:extLst>
                      <a:ext uri="{FF2B5EF4-FFF2-40B4-BE49-F238E27FC236}">
                        <a16:creationId xmlns:a16="http://schemas.microsoft.com/office/drawing/2014/main" id="{00000000-0008-0000-0B00-0000BB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76" name="Shape 5073">
                    <a:extLst>
                      <a:ext uri="{FF2B5EF4-FFF2-40B4-BE49-F238E27FC236}">
                        <a16:creationId xmlns:a16="http://schemas.microsoft.com/office/drawing/2014/main" id="{00000000-0008-0000-0B00-0000B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7" name="Shape 5074">
                    <a:extLst>
                      <a:ext uri="{FF2B5EF4-FFF2-40B4-BE49-F238E27FC236}">
                        <a16:creationId xmlns:a16="http://schemas.microsoft.com/office/drawing/2014/main" id="{00000000-0008-0000-0B00-0000B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8" name="Shape 5075">
                    <a:extLst>
                      <a:ext uri="{FF2B5EF4-FFF2-40B4-BE49-F238E27FC236}">
                        <a16:creationId xmlns:a16="http://schemas.microsoft.com/office/drawing/2014/main" id="{00000000-0008-0000-0B00-0000BE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9" name="Shape 5076">
                    <a:extLst>
                      <a:ext uri="{FF2B5EF4-FFF2-40B4-BE49-F238E27FC236}">
                        <a16:creationId xmlns:a16="http://schemas.microsoft.com/office/drawing/2014/main" id="{00000000-0008-0000-0B00-0000B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0" name="Shape 5077">
                    <a:extLst>
                      <a:ext uri="{FF2B5EF4-FFF2-40B4-BE49-F238E27FC236}">
                        <a16:creationId xmlns:a16="http://schemas.microsoft.com/office/drawing/2014/main" id="{00000000-0008-0000-0B00-0000C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1" name="Shape 5078">
                    <a:extLst>
                      <a:ext uri="{FF2B5EF4-FFF2-40B4-BE49-F238E27FC236}">
                        <a16:creationId xmlns:a16="http://schemas.microsoft.com/office/drawing/2014/main" id="{00000000-0008-0000-0B00-0000C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19050</xdr:rowOff>
    </xdr:from>
    <xdr:ext cx="447675" cy="361950"/>
    <xdr:sp macro="" textlink="">
      <xdr:nvSpPr>
        <xdr:cNvPr id="6082" name="Shape 2365">
          <a:extLst>
            <a:ext uri="{FF2B5EF4-FFF2-40B4-BE49-F238E27FC236}">
              <a16:creationId xmlns:a16="http://schemas.microsoft.com/office/drawing/2014/main" id="{00000000-0008-0000-0B00-0000C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19050</xdr:rowOff>
    </xdr:from>
    <xdr:ext cx="447675" cy="361950"/>
    <xdr:sp macro="" textlink="">
      <xdr:nvSpPr>
        <xdr:cNvPr id="6083" name="Shape 2366">
          <a:extLst>
            <a:ext uri="{FF2B5EF4-FFF2-40B4-BE49-F238E27FC236}">
              <a16:creationId xmlns:a16="http://schemas.microsoft.com/office/drawing/2014/main" id="{00000000-0008-0000-0B00-0000C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19050</xdr:rowOff>
    </xdr:from>
    <xdr:ext cx="447675" cy="361950"/>
    <xdr:sp macro="" textlink="">
      <xdr:nvSpPr>
        <xdr:cNvPr id="6084" name="Shape 2365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19050</xdr:rowOff>
    </xdr:from>
    <xdr:ext cx="447675" cy="361950"/>
    <xdr:sp macro="" textlink="">
      <xdr:nvSpPr>
        <xdr:cNvPr id="6085" name="Shape 2365">
          <a:extLst>
            <a:ext uri="{FF2B5EF4-FFF2-40B4-BE49-F238E27FC236}">
              <a16:creationId xmlns:a16="http://schemas.microsoft.com/office/drawing/2014/main" id="{00000000-0008-0000-0B00-0000C5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19050</xdr:rowOff>
    </xdr:from>
    <xdr:ext cx="447675" cy="361950"/>
    <xdr:sp macro="" textlink="">
      <xdr:nvSpPr>
        <xdr:cNvPr id="6086" name="Shape 2365">
          <a:extLst>
            <a:ext uri="{FF2B5EF4-FFF2-40B4-BE49-F238E27FC236}">
              <a16:creationId xmlns:a16="http://schemas.microsoft.com/office/drawing/2014/main" id="{00000000-0008-0000-0B00-0000C6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19050</xdr:rowOff>
    </xdr:from>
    <xdr:ext cx="447675" cy="361950"/>
    <xdr:sp macro="" textlink="">
      <xdr:nvSpPr>
        <xdr:cNvPr id="6087" name="Shape 2365">
          <a:extLst>
            <a:ext uri="{FF2B5EF4-FFF2-40B4-BE49-F238E27FC236}">
              <a16:creationId xmlns:a16="http://schemas.microsoft.com/office/drawing/2014/main" id="{00000000-0008-0000-0B00-0000C7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19050</xdr:rowOff>
    </xdr:from>
    <xdr:ext cx="447675" cy="361950"/>
    <xdr:sp macro="" textlink="">
      <xdr:nvSpPr>
        <xdr:cNvPr id="6088" name="Shape 2365">
          <a:extLst>
            <a:ext uri="{FF2B5EF4-FFF2-40B4-BE49-F238E27FC236}">
              <a16:creationId xmlns:a16="http://schemas.microsoft.com/office/drawing/2014/main" id="{00000000-0008-0000-0B00-0000C8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19050</xdr:rowOff>
    </xdr:from>
    <xdr:ext cx="447675" cy="361950"/>
    <xdr:sp macro="" textlink="">
      <xdr:nvSpPr>
        <xdr:cNvPr id="6089" name="Shape 2365">
          <a:extLst>
            <a:ext uri="{FF2B5EF4-FFF2-40B4-BE49-F238E27FC236}">
              <a16:creationId xmlns:a16="http://schemas.microsoft.com/office/drawing/2014/main" id="{00000000-0008-0000-0B00-0000C9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19050</xdr:rowOff>
    </xdr:from>
    <xdr:ext cx="447675" cy="361950"/>
    <xdr:sp macro="" textlink="">
      <xdr:nvSpPr>
        <xdr:cNvPr id="6090" name="Shape 2365">
          <a:extLst>
            <a:ext uri="{FF2B5EF4-FFF2-40B4-BE49-F238E27FC236}">
              <a16:creationId xmlns:a16="http://schemas.microsoft.com/office/drawing/2014/main" id="{00000000-0008-0000-0B00-0000CA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19050</xdr:rowOff>
    </xdr:from>
    <xdr:ext cx="447675" cy="361950"/>
    <xdr:sp macro="" textlink="">
      <xdr:nvSpPr>
        <xdr:cNvPr id="6091" name="Shape 2365">
          <a:extLst>
            <a:ext uri="{FF2B5EF4-FFF2-40B4-BE49-F238E27FC236}">
              <a16:creationId xmlns:a16="http://schemas.microsoft.com/office/drawing/2014/main" id="{00000000-0008-0000-0B00-0000C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19050</xdr:rowOff>
    </xdr:from>
    <xdr:ext cx="447675" cy="361950"/>
    <xdr:sp macro="" textlink="">
      <xdr:nvSpPr>
        <xdr:cNvPr id="6092" name="Shape 2366">
          <a:extLst>
            <a:ext uri="{FF2B5EF4-FFF2-40B4-BE49-F238E27FC236}">
              <a16:creationId xmlns:a16="http://schemas.microsoft.com/office/drawing/2014/main" id="{00000000-0008-0000-0B00-0000C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19050</xdr:rowOff>
    </xdr:from>
    <xdr:ext cx="447675" cy="361950"/>
    <xdr:sp macro="" textlink="">
      <xdr:nvSpPr>
        <xdr:cNvPr id="6093" name="Shape 2365">
          <a:extLst>
            <a:ext uri="{FF2B5EF4-FFF2-40B4-BE49-F238E27FC236}">
              <a16:creationId xmlns:a16="http://schemas.microsoft.com/office/drawing/2014/main" id="{00000000-0008-0000-0B00-0000CD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19050</xdr:rowOff>
    </xdr:from>
    <xdr:ext cx="447675" cy="361950"/>
    <xdr:sp macro="" textlink="">
      <xdr:nvSpPr>
        <xdr:cNvPr id="6094" name="Shape 2365">
          <a:extLst>
            <a:ext uri="{FF2B5EF4-FFF2-40B4-BE49-F238E27FC236}">
              <a16:creationId xmlns:a16="http://schemas.microsoft.com/office/drawing/2014/main" id="{00000000-0008-0000-0B00-0000CE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19050</xdr:rowOff>
    </xdr:from>
    <xdr:ext cx="447675" cy="361950"/>
    <xdr:sp macro="" textlink="">
      <xdr:nvSpPr>
        <xdr:cNvPr id="6095" name="Shape 2366">
          <a:extLst>
            <a:ext uri="{FF2B5EF4-FFF2-40B4-BE49-F238E27FC236}">
              <a16:creationId xmlns:a16="http://schemas.microsoft.com/office/drawing/2014/main" id="{00000000-0008-0000-0B00-0000CF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19050</xdr:rowOff>
    </xdr:from>
    <xdr:ext cx="447675" cy="361950"/>
    <xdr:sp macro="" textlink="">
      <xdr:nvSpPr>
        <xdr:cNvPr id="6096" name="Shape 2365">
          <a:extLst>
            <a:ext uri="{FF2B5EF4-FFF2-40B4-BE49-F238E27FC236}">
              <a16:creationId xmlns:a16="http://schemas.microsoft.com/office/drawing/2014/main" id="{00000000-0008-0000-0B00-0000D0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6097" name="Shape 2366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6098" name="Shape 2366">
          <a:extLst>
            <a:ext uri="{FF2B5EF4-FFF2-40B4-BE49-F238E27FC236}">
              <a16:creationId xmlns:a16="http://schemas.microsoft.com/office/drawing/2014/main" id="{00000000-0008-0000-0B00-0000D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6099" name="Shape 2365">
          <a:extLst>
            <a:ext uri="{FF2B5EF4-FFF2-40B4-BE49-F238E27FC236}">
              <a16:creationId xmlns:a16="http://schemas.microsoft.com/office/drawing/2014/main" id="{00000000-0008-0000-0B00-0000D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19050</xdr:rowOff>
    </xdr:from>
    <xdr:ext cx="447675" cy="361950"/>
    <xdr:sp macro="" textlink="">
      <xdr:nvSpPr>
        <xdr:cNvPr id="6100" name="Shape 2365">
          <a:extLst>
            <a:ext uri="{FF2B5EF4-FFF2-40B4-BE49-F238E27FC236}">
              <a16:creationId xmlns:a16="http://schemas.microsoft.com/office/drawing/2014/main" id="{00000000-0008-0000-0B00-0000D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19050</xdr:rowOff>
    </xdr:from>
    <xdr:ext cx="447675" cy="352425"/>
    <xdr:sp macro="" textlink="">
      <xdr:nvSpPr>
        <xdr:cNvPr id="6101" name="Shape 3384">
          <a:extLst>
            <a:ext uri="{FF2B5EF4-FFF2-40B4-BE49-F238E27FC236}">
              <a16:creationId xmlns:a16="http://schemas.microsoft.com/office/drawing/2014/main" id="{00000000-0008-0000-0B00-0000D517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6102" name="Shape 2">
          <a:extLst>
            <a:ext uri="{FF2B5EF4-FFF2-40B4-BE49-F238E27FC236}">
              <a16:creationId xmlns:a16="http://schemas.microsoft.com/office/drawing/2014/main" id="{00000000-0008-0000-0B00-0000D6170000}"/>
            </a:ext>
          </a:extLst>
        </xdr:cNvPr>
        <xdr:cNvGrpSpPr/>
      </xdr:nvGrpSpPr>
      <xdr:grpSpPr>
        <a:xfrm>
          <a:off x="17821275" y="31784925"/>
          <a:ext cx="942975" cy="0"/>
          <a:chOff x="4874513" y="3780000"/>
          <a:chExt cx="942975" cy="0"/>
        </a:xfrm>
      </xdr:grpSpPr>
      <xdr:grpSp>
        <xdr:nvGrpSpPr>
          <xdr:cNvPr id="6103" name="Shape 5079">
            <a:extLst>
              <a:ext uri="{FF2B5EF4-FFF2-40B4-BE49-F238E27FC236}">
                <a16:creationId xmlns:a16="http://schemas.microsoft.com/office/drawing/2014/main" id="{00000000-0008-0000-0B00-0000D717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6104" name="Shape 6">
              <a:extLst>
                <a:ext uri="{FF2B5EF4-FFF2-40B4-BE49-F238E27FC236}">
                  <a16:creationId xmlns:a16="http://schemas.microsoft.com/office/drawing/2014/main" id="{00000000-0008-0000-0B00-0000D817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5" name="Shape 5080">
              <a:extLst>
                <a:ext uri="{FF2B5EF4-FFF2-40B4-BE49-F238E27FC236}">
                  <a16:creationId xmlns:a16="http://schemas.microsoft.com/office/drawing/2014/main" id="{00000000-0008-0000-0B00-0000D917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6106" name="Shape 5081">
                <a:extLst>
                  <a:ext uri="{FF2B5EF4-FFF2-40B4-BE49-F238E27FC236}">
                    <a16:creationId xmlns:a16="http://schemas.microsoft.com/office/drawing/2014/main" id="{00000000-0008-0000-0B00-0000DA17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7" name="Shape 5082">
                <a:extLst>
                  <a:ext uri="{FF2B5EF4-FFF2-40B4-BE49-F238E27FC236}">
                    <a16:creationId xmlns:a16="http://schemas.microsoft.com/office/drawing/2014/main" id="{00000000-0008-0000-0B00-0000DB17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4874513" y="3780000"/>
                <a:chExt cx="942975" cy="0"/>
              </a:xfrm>
            </xdr:grpSpPr>
            <xdr:sp macro="" textlink="">
              <xdr:nvSpPr>
                <xdr:cNvPr id="6108" name="Shape 508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SpPr/>
              </xdr:nvSpPr>
              <xdr:spPr>
                <a:xfrm>
                  <a:off x="4874513" y="3780000"/>
                  <a:ext cx="942975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09" name="Shape 508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GrpSpPr/>
              </xdr:nvGrpSpPr>
              <xdr:grpSpPr>
                <a:xfrm>
                  <a:off x="4874513" y="3780000"/>
                  <a:ext cx="942975" cy="0"/>
                  <a:chOff x="10" y="10"/>
                  <a:chExt cx="920" cy="558"/>
                </a:xfrm>
              </xdr:grpSpPr>
              <xdr:sp macro="" textlink="">
                <xdr:nvSpPr>
                  <xdr:cNvPr id="6110" name="Shape 5085">
                    <a:extLst>
                      <a:ext uri="{FF2B5EF4-FFF2-40B4-BE49-F238E27FC236}">
                        <a16:creationId xmlns:a16="http://schemas.microsoft.com/office/drawing/2014/main" id="{00000000-0008-0000-0B00-0000DE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900" cy="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6111" name="Shape 5086">
                    <a:extLst>
                      <a:ext uri="{FF2B5EF4-FFF2-40B4-BE49-F238E27FC236}">
                        <a16:creationId xmlns:a16="http://schemas.microsoft.com/office/drawing/2014/main" id="{00000000-0008-0000-0B00-0000DF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20" cy="558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0" h="558" extrusionOk="0">
                        <a:moveTo>
                          <a:pt x="0" y="558"/>
                        </a:moveTo>
                        <a:lnTo>
                          <a:pt x="0" y="0"/>
                        </a:lnTo>
                        <a:lnTo>
                          <a:pt x="0" y="558"/>
                        </a:lnTo>
                      </a:path>
                    </a:pathLst>
                  </a:custGeom>
                  <a:solidFill>
                    <a:srgbClr val="8A8C8E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6112" name="Shape 5087">
                    <a:extLst>
                      <a:ext uri="{FF2B5EF4-FFF2-40B4-BE49-F238E27FC236}">
                        <a16:creationId xmlns:a16="http://schemas.microsoft.com/office/drawing/2014/main" id="{00000000-0008-0000-0B00-0000E0170000}"/>
                      </a:ext>
                    </a:extLst>
                  </xdr:cNvPr>
                  <xdr:cNvGrpSpPr/>
                </xdr:nvGrpSpPr>
                <xdr:grpSpPr>
                  <a:xfrm>
                    <a:off x="37" y="47"/>
                    <a:ext cx="304" cy="490"/>
                    <a:chOff x="37" y="47"/>
                    <a:chExt cx="304" cy="490"/>
                  </a:xfrm>
                </xdr:grpSpPr>
                <xdr:sp macro="" textlink="">
                  <xdr:nvSpPr>
                    <xdr:cNvPr id="6113" name="Shape 5088">
                      <a:extLst>
                        <a:ext uri="{FF2B5EF4-FFF2-40B4-BE49-F238E27FC236}">
                          <a16:creationId xmlns:a16="http://schemas.microsoft.com/office/drawing/2014/main" id="{00000000-0008-0000-0B00-0000E1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124" y="0"/>
                          </a:moveTo>
                          <a:lnTo>
                            <a:pt x="0" y="0"/>
                          </a:lnTo>
                          <a:lnTo>
                            <a:pt x="0" y="490"/>
                          </a:lnTo>
                          <a:lnTo>
                            <a:pt x="124" y="490"/>
                          </a:lnTo>
                          <a:lnTo>
                            <a:pt x="124" y="280"/>
                          </a:lnTo>
                          <a:lnTo>
                            <a:pt x="242" y="280"/>
                          </a:lnTo>
                          <a:lnTo>
                            <a:pt x="225" y="221"/>
                          </a:lnTo>
                          <a:lnTo>
                            <a:pt x="235" y="190"/>
                          </a:lnTo>
                          <a:lnTo>
                            <a:pt x="124" y="190"/>
                          </a:lnTo>
                          <a:lnTo>
                            <a:pt x="124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4" name="Shape 5089">
                      <a:extLst>
                        <a:ext uri="{FF2B5EF4-FFF2-40B4-BE49-F238E27FC236}">
                          <a16:creationId xmlns:a16="http://schemas.microsoft.com/office/drawing/2014/main" id="{00000000-0008-0000-0B00-0000E2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42" y="280"/>
                          </a:moveTo>
                          <a:lnTo>
                            <a:pt x="124" y="280"/>
                          </a:lnTo>
                          <a:lnTo>
                            <a:pt x="175" y="490"/>
                          </a:lnTo>
                          <a:lnTo>
                            <a:pt x="303" y="490"/>
                          </a:lnTo>
                          <a:lnTo>
                            <a:pt x="242" y="28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5" name="Shape 5090">
                      <a:extLst>
                        <a:ext uri="{FF2B5EF4-FFF2-40B4-BE49-F238E27FC236}">
                          <a16:creationId xmlns:a16="http://schemas.microsoft.com/office/drawing/2014/main" id="{00000000-0008-0000-0B00-0000E3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97" y="0"/>
                          </a:moveTo>
                          <a:lnTo>
                            <a:pt x="180" y="0"/>
                          </a:lnTo>
                          <a:lnTo>
                            <a:pt x="124" y="190"/>
                          </a:lnTo>
                          <a:lnTo>
                            <a:pt x="235" y="190"/>
                          </a:lnTo>
                          <a:lnTo>
                            <a:pt x="297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sp macro="" textlink="">
                <xdr:nvSpPr>
                  <xdr:cNvPr id="6116" name="Shape 5091">
                    <a:extLst>
                      <a:ext uri="{FF2B5EF4-FFF2-40B4-BE49-F238E27FC236}">
                        <a16:creationId xmlns:a16="http://schemas.microsoft.com/office/drawing/2014/main" id="{00000000-0008-0000-0B00-0000E4170000}"/>
                      </a:ext>
                    </a:extLst>
                  </xdr:cNvPr>
                  <xdr:cNvSpPr/>
                </xdr:nvSpPr>
                <xdr:spPr>
                  <a:xfrm>
                    <a:off x="363" y="47"/>
                    <a:ext cx="216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16" h="490" extrusionOk="0">
                        <a:moveTo>
                          <a:pt x="207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215" y="490"/>
                        </a:lnTo>
                        <a:lnTo>
                          <a:pt x="215" y="391"/>
                        </a:lnTo>
                        <a:lnTo>
                          <a:pt x="124" y="391"/>
                        </a:lnTo>
                        <a:lnTo>
                          <a:pt x="124" y="284"/>
                        </a:lnTo>
                        <a:lnTo>
                          <a:pt x="202" y="284"/>
                        </a:lnTo>
                        <a:lnTo>
                          <a:pt x="202" y="191"/>
                        </a:lnTo>
                        <a:lnTo>
                          <a:pt x="124" y="191"/>
                        </a:lnTo>
                        <a:lnTo>
                          <a:pt x="124" y="98"/>
                        </a:lnTo>
                        <a:lnTo>
                          <a:pt x="207" y="98"/>
                        </a:lnTo>
                        <a:lnTo>
                          <a:pt x="20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7" name="Shape 5092">
                    <a:extLst>
                      <a:ext uri="{FF2B5EF4-FFF2-40B4-BE49-F238E27FC236}">
                        <a16:creationId xmlns:a16="http://schemas.microsoft.com/office/drawing/2014/main" id="{00000000-0008-0000-0B00-0000E5170000}"/>
                      </a:ext>
                    </a:extLst>
                  </xdr:cNvPr>
                  <xdr:cNvSpPr/>
                </xdr:nvSpPr>
                <xdr:spPr>
                  <a:xfrm>
                    <a:off x="426" y="237"/>
                    <a:ext cx="181" cy="100"/>
                  </a:xfrm>
                  <a:prstGeom prst="rect">
                    <a:avLst/>
                  </a:prstGeom>
                  <a:solidFill>
                    <a:srgbClr val="FEDC0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8" name="Shape 5093">
                    <a:extLst>
                      <a:ext uri="{FF2B5EF4-FFF2-40B4-BE49-F238E27FC236}">
                        <a16:creationId xmlns:a16="http://schemas.microsoft.com/office/drawing/2014/main" id="{00000000-0008-0000-0B00-0000E6170000}"/>
                      </a:ext>
                    </a:extLst>
                  </xdr:cNvPr>
                  <xdr:cNvSpPr/>
                </xdr:nvSpPr>
                <xdr:spPr>
                  <a:xfrm>
                    <a:off x="426" y="436"/>
                    <a:ext cx="181" cy="100"/>
                  </a:xfrm>
                  <a:prstGeom prst="rect">
                    <a:avLst/>
                  </a:prstGeom>
                  <a:solidFill>
                    <a:srgbClr val="0F91D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9" name="Shape 5094">
                    <a:extLst>
                      <a:ext uri="{FF2B5EF4-FFF2-40B4-BE49-F238E27FC236}">
                        <a16:creationId xmlns:a16="http://schemas.microsoft.com/office/drawing/2014/main" id="{00000000-0008-0000-0B00-0000E7170000}"/>
                      </a:ext>
                    </a:extLst>
                  </xdr:cNvPr>
                  <xdr:cNvSpPr/>
                </xdr:nvSpPr>
                <xdr:spPr>
                  <a:xfrm>
                    <a:off x="426" y="47"/>
                    <a:ext cx="181" cy="100"/>
                  </a:xfrm>
                  <a:prstGeom prst="rect">
                    <a:avLst/>
                  </a:prstGeom>
                  <a:solidFill>
                    <a:srgbClr val="E01F26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0" name="Shape 5095">
                    <a:extLst>
                      <a:ext uri="{FF2B5EF4-FFF2-40B4-BE49-F238E27FC236}">
                        <a16:creationId xmlns:a16="http://schemas.microsoft.com/office/drawing/2014/main" id="{00000000-0008-0000-0B00-0000E8170000}"/>
                      </a:ext>
                    </a:extLst>
                  </xdr:cNvPr>
                  <xdr:cNvSpPr/>
                </xdr:nvSpPr>
                <xdr:spPr>
                  <a:xfrm>
                    <a:off x="636" y="37"/>
                    <a:ext cx="284" cy="51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84" h="510" extrusionOk="0">
                        <a:moveTo>
                          <a:pt x="142" y="0"/>
                        </a:moveTo>
                        <a:lnTo>
                          <a:pt x="123" y="1"/>
                        </a:lnTo>
                        <a:lnTo>
                          <a:pt x="104" y="4"/>
                        </a:lnTo>
                        <a:lnTo>
                          <a:pt x="85" y="9"/>
                        </a:lnTo>
                        <a:lnTo>
                          <a:pt x="64" y="18"/>
                        </a:lnTo>
                        <a:lnTo>
                          <a:pt x="48" y="28"/>
                        </a:lnTo>
                        <a:lnTo>
                          <a:pt x="34" y="41"/>
                        </a:lnTo>
                        <a:lnTo>
                          <a:pt x="20" y="59"/>
                        </a:lnTo>
                        <a:lnTo>
                          <a:pt x="12" y="74"/>
                        </a:lnTo>
                        <a:lnTo>
                          <a:pt x="6" y="93"/>
                        </a:lnTo>
                        <a:lnTo>
                          <a:pt x="1" y="118"/>
                        </a:lnTo>
                        <a:lnTo>
                          <a:pt x="0" y="136"/>
                        </a:lnTo>
                        <a:lnTo>
                          <a:pt x="0" y="158"/>
                        </a:lnTo>
                        <a:lnTo>
                          <a:pt x="0" y="332"/>
                        </a:lnTo>
                        <a:lnTo>
                          <a:pt x="0" y="354"/>
                        </a:lnTo>
                        <a:lnTo>
                          <a:pt x="1" y="374"/>
                        </a:lnTo>
                        <a:lnTo>
                          <a:pt x="4" y="394"/>
                        </a:lnTo>
                        <a:lnTo>
                          <a:pt x="7" y="412"/>
                        </a:lnTo>
                        <a:lnTo>
                          <a:pt x="12" y="431"/>
                        </a:lnTo>
                        <a:lnTo>
                          <a:pt x="18" y="450"/>
                        </a:lnTo>
                        <a:lnTo>
                          <a:pt x="29" y="466"/>
                        </a:lnTo>
                        <a:lnTo>
                          <a:pt x="44" y="480"/>
                        </a:lnTo>
                        <a:lnTo>
                          <a:pt x="64" y="493"/>
                        </a:lnTo>
                        <a:lnTo>
                          <a:pt x="79" y="499"/>
                        </a:lnTo>
                        <a:lnTo>
                          <a:pt x="96" y="504"/>
                        </a:lnTo>
                        <a:lnTo>
                          <a:pt x="115" y="507"/>
                        </a:lnTo>
                        <a:lnTo>
                          <a:pt x="138" y="509"/>
                        </a:lnTo>
                        <a:lnTo>
                          <a:pt x="165" y="509"/>
                        </a:lnTo>
                        <a:lnTo>
                          <a:pt x="186" y="506"/>
                        </a:lnTo>
                        <a:lnTo>
                          <a:pt x="205" y="501"/>
                        </a:lnTo>
                        <a:lnTo>
                          <a:pt x="223" y="493"/>
                        </a:lnTo>
                        <a:lnTo>
                          <a:pt x="241" y="483"/>
                        </a:lnTo>
                        <a:lnTo>
                          <a:pt x="255" y="471"/>
                        </a:lnTo>
                        <a:lnTo>
                          <a:pt x="268" y="456"/>
                        </a:lnTo>
                        <a:lnTo>
                          <a:pt x="278" y="438"/>
                        </a:lnTo>
                        <a:lnTo>
                          <a:pt x="283" y="426"/>
                        </a:lnTo>
                        <a:lnTo>
                          <a:pt x="137" y="426"/>
                        </a:lnTo>
                        <a:lnTo>
                          <a:pt x="131" y="423"/>
                        </a:lnTo>
                        <a:lnTo>
                          <a:pt x="127" y="412"/>
                        </a:lnTo>
                        <a:lnTo>
                          <a:pt x="125" y="395"/>
                        </a:lnTo>
                        <a:lnTo>
                          <a:pt x="124" y="374"/>
                        </a:lnTo>
                        <a:lnTo>
                          <a:pt x="124" y="130"/>
                        </a:lnTo>
                        <a:lnTo>
                          <a:pt x="125" y="108"/>
                        </a:lnTo>
                        <a:lnTo>
                          <a:pt x="128" y="94"/>
                        </a:lnTo>
                        <a:lnTo>
                          <a:pt x="131" y="86"/>
                        </a:lnTo>
                        <a:lnTo>
                          <a:pt x="137" y="83"/>
                        </a:lnTo>
                        <a:lnTo>
                          <a:pt x="284" y="83"/>
                        </a:lnTo>
                        <a:lnTo>
                          <a:pt x="281" y="72"/>
                        </a:lnTo>
                        <a:lnTo>
                          <a:pt x="273" y="57"/>
                        </a:lnTo>
                        <a:lnTo>
                          <a:pt x="262" y="43"/>
                        </a:lnTo>
                        <a:lnTo>
                          <a:pt x="245" y="29"/>
                        </a:lnTo>
                        <a:lnTo>
                          <a:pt x="223" y="15"/>
                        </a:lnTo>
                        <a:lnTo>
                          <a:pt x="206" y="8"/>
                        </a:lnTo>
                        <a:lnTo>
                          <a:pt x="187" y="3"/>
                        </a:lnTo>
                        <a:lnTo>
                          <a:pt x="166" y="0"/>
                        </a:lnTo>
                        <a:lnTo>
                          <a:pt x="142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1" name="Shape 5096">
                    <a:extLst>
                      <a:ext uri="{FF2B5EF4-FFF2-40B4-BE49-F238E27FC236}">
                        <a16:creationId xmlns:a16="http://schemas.microsoft.com/office/drawing/2014/main" id="{00000000-0008-0000-0B00-0000E9170000}"/>
                      </a:ext>
                    </a:extLst>
                  </xdr:cNvPr>
                  <xdr:cNvSpPr/>
                </xdr:nvSpPr>
                <xdr:spPr>
                  <a:xfrm>
                    <a:off x="792" y="369"/>
                    <a:ext cx="138" cy="95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8" h="95" extrusionOk="0">
                        <a:moveTo>
                          <a:pt x="137" y="0"/>
                        </a:moveTo>
                        <a:lnTo>
                          <a:pt x="13" y="0"/>
                        </a:lnTo>
                        <a:lnTo>
                          <a:pt x="12" y="49"/>
                        </a:lnTo>
                        <a:lnTo>
                          <a:pt x="11" y="71"/>
                        </a:lnTo>
                        <a:lnTo>
                          <a:pt x="8" y="84"/>
                        </a:lnTo>
                        <a:lnTo>
                          <a:pt x="6" y="91"/>
                        </a:lnTo>
                        <a:lnTo>
                          <a:pt x="0" y="95"/>
                        </a:lnTo>
                        <a:lnTo>
                          <a:pt x="126" y="95"/>
                        </a:lnTo>
                        <a:lnTo>
                          <a:pt x="130" y="85"/>
                        </a:lnTo>
                        <a:lnTo>
                          <a:pt x="133" y="69"/>
                        </a:lnTo>
                        <a:lnTo>
                          <a:pt x="135" y="49"/>
                        </a:lnTo>
                        <a:lnTo>
                          <a:pt x="136" y="26"/>
                        </a:lnTo>
                        <a:lnTo>
                          <a:pt x="13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2" name="Shape 5097">
                    <a:extLst>
                      <a:ext uri="{FF2B5EF4-FFF2-40B4-BE49-F238E27FC236}">
                        <a16:creationId xmlns:a16="http://schemas.microsoft.com/office/drawing/2014/main" id="{00000000-0008-0000-0B00-0000EA170000}"/>
                      </a:ext>
                    </a:extLst>
                  </xdr:cNvPr>
                  <xdr:cNvSpPr/>
                </xdr:nvSpPr>
                <xdr:spPr>
                  <a:xfrm>
                    <a:off x="793" y="120"/>
                    <a:ext cx="137" cy="103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7" h="103" extrusionOk="0">
                        <a:moveTo>
                          <a:pt x="127" y="0"/>
                        </a:moveTo>
                        <a:lnTo>
                          <a:pt x="0" y="0"/>
                        </a:lnTo>
                        <a:lnTo>
                          <a:pt x="5" y="3"/>
                        </a:lnTo>
                        <a:lnTo>
                          <a:pt x="9" y="12"/>
                        </a:lnTo>
                        <a:lnTo>
                          <a:pt x="11" y="28"/>
                        </a:lnTo>
                        <a:lnTo>
                          <a:pt x="12" y="53"/>
                        </a:lnTo>
                        <a:lnTo>
                          <a:pt x="12" y="102"/>
                        </a:lnTo>
                        <a:lnTo>
                          <a:pt x="136" y="102"/>
                        </a:lnTo>
                        <a:lnTo>
                          <a:pt x="136" y="86"/>
                        </a:lnTo>
                        <a:lnTo>
                          <a:pt x="136" y="62"/>
                        </a:lnTo>
                        <a:lnTo>
                          <a:pt x="134" y="41"/>
                        </a:lnTo>
                        <a:lnTo>
                          <a:pt x="132" y="21"/>
                        </a:lnTo>
                        <a:lnTo>
                          <a:pt x="128" y="4"/>
                        </a:lnTo>
                        <a:lnTo>
                          <a:pt x="12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19050</xdr:rowOff>
    </xdr:from>
    <xdr:ext cx="447675" cy="361950"/>
    <xdr:sp macro="" textlink="">
      <xdr:nvSpPr>
        <xdr:cNvPr id="6123" name="Shape 2366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19050</xdr:rowOff>
    </xdr:from>
    <xdr:ext cx="447675" cy="361950"/>
    <xdr:sp macro="" textlink="">
      <xdr:nvSpPr>
        <xdr:cNvPr id="6124" name="Shape 2366">
          <a:extLst>
            <a:ext uri="{FF2B5EF4-FFF2-40B4-BE49-F238E27FC236}">
              <a16:creationId xmlns:a16="http://schemas.microsoft.com/office/drawing/2014/main" id="{00000000-0008-0000-0B00-0000E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25" name="Shape 2">
          <a:extLst>
            <a:ext uri="{FF2B5EF4-FFF2-40B4-BE49-F238E27FC236}">
              <a16:creationId xmlns:a16="http://schemas.microsoft.com/office/drawing/2014/main" id="{00000000-0008-0000-0B00-0000ED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26" name="Shape 5098">
            <a:extLst>
              <a:ext uri="{FF2B5EF4-FFF2-40B4-BE49-F238E27FC236}">
                <a16:creationId xmlns:a16="http://schemas.microsoft.com/office/drawing/2014/main" id="{00000000-0008-0000-0B00-0000E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7" name="Shape 6">
              <a:extLst>
                <a:ext uri="{FF2B5EF4-FFF2-40B4-BE49-F238E27FC236}">
                  <a16:creationId xmlns:a16="http://schemas.microsoft.com/office/drawing/2014/main" id="{00000000-0008-0000-0B00-0000E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8" name="Shape 5099">
              <a:extLst>
                <a:ext uri="{FF2B5EF4-FFF2-40B4-BE49-F238E27FC236}">
                  <a16:creationId xmlns:a16="http://schemas.microsoft.com/office/drawing/2014/main" id="{00000000-0008-0000-0B00-0000F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29" name="Shape 5100">
                <a:extLst>
                  <a:ext uri="{FF2B5EF4-FFF2-40B4-BE49-F238E27FC236}">
                    <a16:creationId xmlns:a16="http://schemas.microsoft.com/office/drawing/2014/main" id="{00000000-0008-0000-0B00-0000F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30" name="Shape 5101">
                <a:extLst>
                  <a:ext uri="{FF2B5EF4-FFF2-40B4-BE49-F238E27FC236}">
                    <a16:creationId xmlns:a16="http://schemas.microsoft.com/office/drawing/2014/main" id="{00000000-0008-0000-0B00-0000F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31" name="Shape 510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32" name="Shape 510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33" name="Shape 5104">
                    <a:extLst>
                      <a:ext uri="{FF2B5EF4-FFF2-40B4-BE49-F238E27FC236}">
                        <a16:creationId xmlns:a16="http://schemas.microsoft.com/office/drawing/2014/main" id="{00000000-0008-0000-0B00-0000F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34" name="Shape 5105">
                    <a:extLst>
                      <a:ext uri="{FF2B5EF4-FFF2-40B4-BE49-F238E27FC236}">
                        <a16:creationId xmlns:a16="http://schemas.microsoft.com/office/drawing/2014/main" id="{00000000-0008-0000-0B00-0000F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5" name="Shape 5106">
                    <a:extLst>
                      <a:ext uri="{FF2B5EF4-FFF2-40B4-BE49-F238E27FC236}">
                        <a16:creationId xmlns:a16="http://schemas.microsoft.com/office/drawing/2014/main" id="{00000000-0008-0000-0B00-0000F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6" name="Shape 5107">
                    <a:extLst>
                      <a:ext uri="{FF2B5EF4-FFF2-40B4-BE49-F238E27FC236}">
                        <a16:creationId xmlns:a16="http://schemas.microsoft.com/office/drawing/2014/main" id="{00000000-0008-0000-0B00-0000F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7" name="Shape 5108">
                    <a:extLst>
                      <a:ext uri="{FF2B5EF4-FFF2-40B4-BE49-F238E27FC236}">
                        <a16:creationId xmlns:a16="http://schemas.microsoft.com/office/drawing/2014/main" id="{00000000-0008-0000-0B00-0000F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8" name="Shape 5109">
                    <a:extLst>
                      <a:ext uri="{FF2B5EF4-FFF2-40B4-BE49-F238E27FC236}">
                        <a16:creationId xmlns:a16="http://schemas.microsoft.com/office/drawing/2014/main" id="{00000000-0008-0000-0B00-0000F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9" name="Shape 5110">
                    <a:extLst>
                      <a:ext uri="{FF2B5EF4-FFF2-40B4-BE49-F238E27FC236}">
                        <a16:creationId xmlns:a16="http://schemas.microsoft.com/office/drawing/2014/main" id="{00000000-0008-0000-0B00-0000F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40" name="Shape 2">
          <a:extLst>
            <a:ext uri="{FF2B5EF4-FFF2-40B4-BE49-F238E27FC236}">
              <a16:creationId xmlns:a16="http://schemas.microsoft.com/office/drawing/2014/main" id="{00000000-0008-0000-0B00-0000FC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41" name="Shape 5111">
            <a:extLst>
              <a:ext uri="{FF2B5EF4-FFF2-40B4-BE49-F238E27FC236}">
                <a16:creationId xmlns:a16="http://schemas.microsoft.com/office/drawing/2014/main" id="{00000000-0008-0000-0B00-0000F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42" name="Shape 6">
              <a:extLst>
                <a:ext uri="{FF2B5EF4-FFF2-40B4-BE49-F238E27FC236}">
                  <a16:creationId xmlns:a16="http://schemas.microsoft.com/office/drawing/2014/main" id="{00000000-0008-0000-0B00-0000F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43" name="Shape 5112">
              <a:extLst>
                <a:ext uri="{FF2B5EF4-FFF2-40B4-BE49-F238E27FC236}">
                  <a16:creationId xmlns:a16="http://schemas.microsoft.com/office/drawing/2014/main" id="{00000000-0008-0000-0B00-0000F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44" name="Shape 5113">
                <a:extLst>
                  <a:ext uri="{FF2B5EF4-FFF2-40B4-BE49-F238E27FC236}">
                    <a16:creationId xmlns:a16="http://schemas.microsoft.com/office/drawing/2014/main" id="{00000000-0008-0000-0B00-00000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5" name="Shape 5114">
                <a:extLst>
                  <a:ext uri="{FF2B5EF4-FFF2-40B4-BE49-F238E27FC236}">
                    <a16:creationId xmlns:a16="http://schemas.microsoft.com/office/drawing/2014/main" id="{00000000-0008-0000-0B00-00000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46" name="Shape 511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47" name="Shape 511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48" name="Shape 5117">
                    <a:extLst>
                      <a:ext uri="{FF2B5EF4-FFF2-40B4-BE49-F238E27FC236}">
                        <a16:creationId xmlns:a16="http://schemas.microsoft.com/office/drawing/2014/main" id="{00000000-0008-0000-0B00-00000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49" name="Shape 5118">
                    <a:extLst>
                      <a:ext uri="{FF2B5EF4-FFF2-40B4-BE49-F238E27FC236}">
                        <a16:creationId xmlns:a16="http://schemas.microsoft.com/office/drawing/2014/main" id="{00000000-0008-0000-0B00-00000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0" name="Shape 5119">
                    <a:extLst>
                      <a:ext uri="{FF2B5EF4-FFF2-40B4-BE49-F238E27FC236}">
                        <a16:creationId xmlns:a16="http://schemas.microsoft.com/office/drawing/2014/main" id="{00000000-0008-0000-0B00-00000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1" name="Shape 5120">
                    <a:extLst>
                      <a:ext uri="{FF2B5EF4-FFF2-40B4-BE49-F238E27FC236}">
                        <a16:creationId xmlns:a16="http://schemas.microsoft.com/office/drawing/2014/main" id="{00000000-0008-0000-0B00-00000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2" name="Shape 5121">
                    <a:extLst>
                      <a:ext uri="{FF2B5EF4-FFF2-40B4-BE49-F238E27FC236}">
                        <a16:creationId xmlns:a16="http://schemas.microsoft.com/office/drawing/2014/main" id="{00000000-0008-0000-0B00-00000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3" name="Shape 5122">
                    <a:extLst>
                      <a:ext uri="{FF2B5EF4-FFF2-40B4-BE49-F238E27FC236}">
                        <a16:creationId xmlns:a16="http://schemas.microsoft.com/office/drawing/2014/main" id="{00000000-0008-0000-0B00-00000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4" name="Shape 5123">
                    <a:extLst>
                      <a:ext uri="{FF2B5EF4-FFF2-40B4-BE49-F238E27FC236}">
                        <a16:creationId xmlns:a16="http://schemas.microsoft.com/office/drawing/2014/main" id="{00000000-0008-0000-0B00-00000A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155" name="Shape 2">
          <a:extLst>
            <a:ext uri="{FF2B5EF4-FFF2-40B4-BE49-F238E27FC236}">
              <a16:creationId xmlns:a16="http://schemas.microsoft.com/office/drawing/2014/main" id="{00000000-0008-0000-0B00-00000B18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156" name="Shape 5124">
            <a:extLst>
              <a:ext uri="{FF2B5EF4-FFF2-40B4-BE49-F238E27FC236}">
                <a16:creationId xmlns:a16="http://schemas.microsoft.com/office/drawing/2014/main" id="{00000000-0008-0000-0B00-00000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7" name="Shape 6">
              <a:extLst>
                <a:ext uri="{FF2B5EF4-FFF2-40B4-BE49-F238E27FC236}">
                  <a16:creationId xmlns:a16="http://schemas.microsoft.com/office/drawing/2014/main" id="{00000000-0008-0000-0B00-00000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8" name="Shape 5125">
              <a:extLst>
                <a:ext uri="{FF2B5EF4-FFF2-40B4-BE49-F238E27FC236}">
                  <a16:creationId xmlns:a16="http://schemas.microsoft.com/office/drawing/2014/main" id="{00000000-0008-0000-0B00-00000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59" name="Shape 5126">
                <a:extLst>
                  <a:ext uri="{FF2B5EF4-FFF2-40B4-BE49-F238E27FC236}">
                    <a16:creationId xmlns:a16="http://schemas.microsoft.com/office/drawing/2014/main" id="{00000000-0008-0000-0B00-00000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0" name="Shape 5127">
                <a:extLst>
                  <a:ext uri="{FF2B5EF4-FFF2-40B4-BE49-F238E27FC236}">
                    <a16:creationId xmlns:a16="http://schemas.microsoft.com/office/drawing/2014/main" id="{00000000-0008-0000-0B00-00001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61" name="Shape 512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62" name="Shape 5129">
                  <a:extLst>
                    <a:ext uri="{FF2B5EF4-FFF2-40B4-BE49-F238E27FC236}">
                      <a16:creationId xmlns:a16="http://schemas.microsoft.com/office/drawing/2014/main" id="{00000000-0008-0000-0B00-000012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63" name="Shape 5130">
                    <a:extLst>
                      <a:ext uri="{FF2B5EF4-FFF2-40B4-BE49-F238E27FC236}">
                        <a16:creationId xmlns:a16="http://schemas.microsoft.com/office/drawing/2014/main" id="{00000000-0008-0000-0B00-000013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64" name="Shape 5131">
                    <a:extLst>
                      <a:ext uri="{FF2B5EF4-FFF2-40B4-BE49-F238E27FC236}">
                        <a16:creationId xmlns:a16="http://schemas.microsoft.com/office/drawing/2014/main" id="{00000000-0008-0000-0B00-000014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5" name="Shape 5132">
                    <a:extLst>
                      <a:ext uri="{FF2B5EF4-FFF2-40B4-BE49-F238E27FC236}">
                        <a16:creationId xmlns:a16="http://schemas.microsoft.com/office/drawing/2014/main" id="{00000000-0008-0000-0B00-00001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6" name="Shape 5133">
                    <a:extLst>
                      <a:ext uri="{FF2B5EF4-FFF2-40B4-BE49-F238E27FC236}">
                        <a16:creationId xmlns:a16="http://schemas.microsoft.com/office/drawing/2014/main" id="{00000000-0008-0000-0B00-00001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7" name="Shape 5134">
                    <a:extLst>
                      <a:ext uri="{FF2B5EF4-FFF2-40B4-BE49-F238E27FC236}">
                        <a16:creationId xmlns:a16="http://schemas.microsoft.com/office/drawing/2014/main" id="{00000000-0008-0000-0B00-00001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8" name="Shape 5135">
                    <a:extLst>
                      <a:ext uri="{FF2B5EF4-FFF2-40B4-BE49-F238E27FC236}">
                        <a16:creationId xmlns:a16="http://schemas.microsoft.com/office/drawing/2014/main" id="{00000000-0008-0000-0B00-00001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9" name="Shape 5136">
                    <a:extLst>
                      <a:ext uri="{FF2B5EF4-FFF2-40B4-BE49-F238E27FC236}">
                        <a16:creationId xmlns:a16="http://schemas.microsoft.com/office/drawing/2014/main" id="{00000000-0008-0000-0B00-00001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170" name="Shape 2">
          <a:extLst>
            <a:ext uri="{FF2B5EF4-FFF2-40B4-BE49-F238E27FC236}">
              <a16:creationId xmlns:a16="http://schemas.microsoft.com/office/drawing/2014/main" id="{00000000-0008-0000-0B00-00001A18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171" name="Shape 5137">
            <a:extLst>
              <a:ext uri="{FF2B5EF4-FFF2-40B4-BE49-F238E27FC236}">
                <a16:creationId xmlns:a16="http://schemas.microsoft.com/office/drawing/2014/main" id="{00000000-0008-0000-0B00-00001B1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172" name="Shape 6">
              <a:extLst>
                <a:ext uri="{FF2B5EF4-FFF2-40B4-BE49-F238E27FC236}">
                  <a16:creationId xmlns:a16="http://schemas.microsoft.com/office/drawing/2014/main" id="{00000000-0008-0000-0B00-00001C1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3" name="Shape 5138">
              <a:extLst>
                <a:ext uri="{FF2B5EF4-FFF2-40B4-BE49-F238E27FC236}">
                  <a16:creationId xmlns:a16="http://schemas.microsoft.com/office/drawing/2014/main" id="{00000000-0008-0000-0B00-00001D1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174" name="Shape 5139">
                <a:extLst>
                  <a:ext uri="{FF2B5EF4-FFF2-40B4-BE49-F238E27FC236}">
                    <a16:creationId xmlns:a16="http://schemas.microsoft.com/office/drawing/2014/main" id="{00000000-0008-0000-0B00-00001E1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75" name="Shape 5140">
                <a:extLst>
                  <a:ext uri="{FF2B5EF4-FFF2-40B4-BE49-F238E27FC236}">
                    <a16:creationId xmlns:a16="http://schemas.microsoft.com/office/drawing/2014/main" id="{00000000-0008-0000-0B00-00001F1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176" name="Shape 5141">
                  <a:extLst>
                    <a:ext uri="{FF2B5EF4-FFF2-40B4-BE49-F238E27FC236}">
                      <a16:creationId xmlns:a16="http://schemas.microsoft.com/office/drawing/2014/main" id="{00000000-0008-0000-0B00-0000201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77" name="Shape 5142">
                  <a:extLst>
                    <a:ext uri="{FF2B5EF4-FFF2-40B4-BE49-F238E27FC236}">
                      <a16:creationId xmlns:a16="http://schemas.microsoft.com/office/drawing/2014/main" id="{00000000-0008-0000-0B00-0000211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178" name="Shape 5143">
                    <a:extLst>
                      <a:ext uri="{FF2B5EF4-FFF2-40B4-BE49-F238E27FC236}">
                        <a16:creationId xmlns:a16="http://schemas.microsoft.com/office/drawing/2014/main" id="{00000000-0008-0000-0B00-000022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79" name="Shape 5144">
                    <a:extLst>
                      <a:ext uri="{FF2B5EF4-FFF2-40B4-BE49-F238E27FC236}">
                        <a16:creationId xmlns:a16="http://schemas.microsoft.com/office/drawing/2014/main" id="{00000000-0008-0000-0B00-000023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0" name="Shape 5145">
                    <a:extLst>
                      <a:ext uri="{FF2B5EF4-FFF2-40B4-BE49-F238E27FC236}">
                        <a16:creationId xmlns:a16="http://schemas.microsoft.com/office/drawing/2014/main" id="{00000000-0008-0000-0B00-000024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1" name="Shape 5146">
                    <a:extLst>
                      <a:ext uri="{FF2B5EF4-FFF2-40B4-BE49-F238E27FC236}">
                        <a16:creationId xmlns:a16="http://schemas.microsoft.com/office/drawing/2014/main" id="{00000000-0008-0000-0B00-000025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2" name="Shape 5147">
                    <a:extLst>
                      <a:ext uri="{FF2B5EF4-FFF2-40B4-BE49-F238E27FC236}">
                        <a16:creationId xmlns:a16="http://schemas.microsoft.com/office/drawing/2014/main" id="{00000000-0008-0000-0B00-000026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3" name="Shape 5148">
                    <a:extLst>
                      <a:ext uri="{FF2B5EF4-FFF2-40B4-BE49-F238E27FC236}">
                        <a16:creationId xmlns:a16="http://schemas.microsoft.com/office/drawing/2014/main" id="{00000000-0008-0000-0B00-000027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4" name="Shape 5149">
                    <a:extLst>
                      <a:ext uri="{FF2B5EF4-FFF2-40B4-BE49-F238E27FC236}">
                        <a16:creationId xmlns:a16="http://schemas.microsoft.com/office/drawing/2014/main" id="{00000000-0008-0000-0B00-000028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85" name="Shape 2">
          <a:extLst>
            <a:ext uri="{FF2B5EF4-FFF2-40B4-BE49-F238E27FC236}">
              <a16:creationId xmlns:a16="http://schemas.microsoft.com/office/drawing/2014/main" id="{00000000-0008-0000-0B00-000029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86" name="Shape 5150">
            <a:extLst>
              <a:ext uri="{FF2B5EF4-FFF2-40B4-BE49-F238E27FC236}">
                <a16:creationId xmlns:a16="http://schemas.microsoft.com/office/drawing/2014/main" id="{00000000-0008-0000-0B00-00002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7" name="Shape 6">
              <a:extLst>
                <a:ext uri="{FF2B5EF4-FFF2-40B4-BE49-F238E27FC236}">
                  <a16:creationId xmlns:a16="http://schemas.microsoft.com/office/drawing/2014/main" id="{00000000-0008-0000-0B00-00002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88" name="Shape 5151">
              <a:extLst>
                <a:ext uri="{FF2B5EF4-FFF2-40B4-BE49-F238E27FC236}">
                  <a16:creationId xmlns:a16="http://schemas.microsoft.com/office/drawing/2014/main" id="{00000000-0008-0000-0B00-00002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89" name="Shape 5152">
                <a:extLst>
                  <a:ext uri="{FF2B5EF4-FFF2-40B4-BE49-F238E27FC236}">
                    <a16:creationId xmlns:a16="http://schemas.microsoft.com/office/drawing/2014/main" id="{00000000-0008-0000-0B00-00002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0" name="Shape 5153">
                <a:extLst>
                  <a:ext uri="{FF2B5EF4-FFF2-40B4-BE49-F238E27FC236}">
                    <a16:creationId xmlns:a16="http://schemas.microsoft.com/office/drawing/2014/main" id="{00000000-0008-0000-0B00-00002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91" name="Shape 5154">
                  <a:extLst>
                    <a:ext uri="{FF2B5EF4-FFF2-40B4-BE49-F238E27FC236}">
                      <a16:creationId xmlns:a16="http://schemas.microsoft.com/office/drawing/2014/main" id="{00000000-0008-0000-0B00-00002F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92" name="Shape 5155">
                  <a:extLst>
                    <a:ext uri="{FF2B5EF4-FFF2-40B4-BE49-F238E27FC236}">
                      <a16:creationId xmlns:a16="http://schemas.microsoft.com/office/drawing/2014/main" id="{00000000-0008-0000-0B00-000030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93" name="Shape 5156">
                    <a:extLst>
                      <a:ext uri="{FF2B5EF4-FFF2-40B4-BE49-F238E27FC236}">
                        <a16:creationId xmlns:a16="http://schemas.microsoft.com/office/drawing/2014/main" id="{00000000-0008-0000-0B00-000031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94" name="Shape 5157">
                    <a:extLst>
                      <a:ext uri="{FF2B5EF4-FFF2-40B4-BE49-F238E27FC236}">
                        <a16:creationId xmlns:a16="http://schemas.microsoft.com/office/drawing/2014/main" id="{00000000-0008-0000-0B00-00003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5" name="Shape 5158">
                    <a:extLst>
                      <a:ext uri="{FF2B5EF4-FFF2-40B4-BE49-F238E27FC236}">
                        <a16:creationId xmlns:a16="http://schemas.microsoft.com/office/drawing/2014/main" id="{00000000-0008-0000-0B00-00003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6" name="Shape 5159">
                    <a:extLst>
                      <a:ext uri="{FF2B5EF4-FFF2-40B4-BE49-F238E27FC236}">
                        <a16:creationId xmlns:a16="http://schemas.microsoft.com/office/drawing/2014/main" id="{00000000-0008-0000-0B00-000034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7" name="Shape 5160">
                    <a:extLst>
                      <a:ext uri="{FF2B5EF4-FFF2-40B4-BE49-F238E27FC236}">
                        <a16:creationId xmlns:a16="http://schemas.microsoft.com/office/drawing/2014/main" id="{00000000-0008-0000-0B00-00003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8" name="Shape 5161">
                    <a:extLst>
                      <a:ext uri="{FF2B5EF4-FFF2-40B4-BE49-F238E27FC236}">
                        <a16:creationId xmlns:a16="http://schemas.microsoft.com/office/drawing/2014/main" id="{00000000-0008-0000-0B00-00003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9" name="Shape 5162">
                    <a:extLst>
                      <a:ext uri="{FF2B5EF4-FFF2-40B4-BE49-F238E27FC236}">
                        <a16:creationId xmlns:a16="http://schemas.microsoft.com/office/drawing/2014/main" id="{00000000-0008-0000-0B00-00003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00" name="Shape 2">
          <a:extLst>
            <a:ext uri="{FF2B5EF4-FFF2-40B4-BE49-F238E27FC236}">
              <a16:creationId xmlns:a16="http://schemas.microsoft.com/office/drawing/2014/main" id="{00000000-0008-0000-0B00-000038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01" name="Shape 5163">
            <a:extLst>
              <a:ext uri="{FF2B5EF4-FFF2-40B4-BE49-F238E27FC236}">
                <a16:creationId xmlns:a16="http://schemas.microsoft.com/office/drawing/2014/main" id="{00000000-0008-0000-0B00-00003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2" name="Shape 6">
              <a:extLst>
                <a:ext uri="{FF2B5EF4-FFF2-40B4-BE49-F238E27FC236}">
                  <a16:creationId xmlns:a16="http://schemas.microsoft.com/office/drawing/2014/main" id="{00000000-0008-0000-0B00-00003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3" name="Shape 5164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4" name="Shape 5165">
                <a:extLst>
                  <a:ext uri="{FF2B5EF4-FFF2-40B4-BE49-F238E27FC236}">
                    <a16:creationId xmlns:a16="http://schemas.microsoft.com/office/drawing/2014/main" id="{00000000-0008-0000-0B00-00003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5" name="Shape 5166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06" name="Shape 5167">
                  <a:extLst>
                    <a:ext uri="{FF2B5EF4-FFF2-40B4-BE49-F238E27FC236}">
                      <a16:creationId xmlns:a16="http://schemas.microsoft.com/office/drawing/2014/main" id="{00000000-0008-0000-0B00-00003E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07" name="Shape 5168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08" name="Shape 5169">
                    <a:extLst>
                      <a:ext uri="{FF2B5EF4-FFF2-40B4-BE49-F238E27FC236}">
                        <a16:creationId xmlns:a16="http://schemas.microsoft.com/office/drawing/2014/main" id="{00000000-0008-0000-0B00-000040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09" name="Shape 5170">
                    <a:extLst>
                      <a:ext uri="{FF2B5EF4-FFF2-40B4-BE49-F238E27FC236}">
                        <a16:creationId xmlns:a16="http://schemas.microsoft.com/office/drawing/2014/main" id="{00000000-0008-0000-0B00-00004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0" name="Shape 5171">
                    <a:extLst>
                      <a:ext uri="{FF2B5EF4-FFF2-40B4-BE49-F238E27FC236}">
                        <a16:creationId xmlns:a16="http://schemas.microsoft.com/office/drawing/2014/main" id="{00000000-0008-0000-0B00-00004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1" name="Shape 5172">
                    <a:extLst>
                      <a:ext uri="{FF2B5EF4-FFF2-40B4-BE49-F238E27FC236}">
                        <a16:creationId xmlns:a16="http://schemas.microsoft.com/office/drawing/2014/main" id="{00000000-0008-0000-0B00-000043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2" name="Shape 5173">
                    <a:extLst>
                      <a:ext uri="{FF2B5EF4-FFF2-40B4-BE49-F238E27FC236}">
                        <a16:creationId xmlns:a16="http://schemas.microsoft.com/office/drawing/2014/main" id="{00000000-0008-0000-0B00-00004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3" name="Shape 5174">
                    <a:extLst>
                      <a:ext uri="{FF2B5EF4-FFF2-40B4-BE49-F238E27FC236}">
                        <a16:creationId xmlns:a16="http://schemas.microsoft.com/office/drawing/2014/main" id="{00000000-0008-0000-0B00-00004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4" name="Shape 5175">
                    <a:extLst>
                      <a:ext uri="{FF2B5EF4-FFF2-40B4-BE49-F238E27FC236}">
                        <a16:creationId xmlns:a16="http://schemas.microsoft.com/office/drawing/2014/main" id="{00000000-0008-0000-0B00-00004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15" name="Shape 2">
          <a:extLst>
            <a:ext uri="{FF2B5EF4-FFF2-40B4-BE49-F238E27FC236}">
              <a16:creationId xmlns:a16="http://schemas.microsoft.com/office/drawing/2014/main" id="{00000000-0008-0000-0B00-000047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16" name="Shape 5176">
            <a:extLst>
              <a:ext uri="{FF2B5EF4-FFF2-40B4-BE49-F238E27FC236}">
                <a16:creationId xmlns:a16="http://schemas.microsoft.com/office/drawing/2014/main" id="{00000000-0008-0000-0B00-00004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7" name="Shape 6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8" name="Shape 5177">
              <a:extLst>
                <a:ext uri="{FF2B5EF4-FFF2-40B4-BE49-F238E27FC236}">
                  <a16:creationId xmlns:a16="http://schemas.microsoft.com/office/drawing/2014/main" id="{00000000-0008-0000-0B00-00004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19" name="Shape 5178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0" name="Shape 5179">
                <a:extLst>
                  <a:ext uri="{FF2B5EF4-FFF2-40B4-BE49-F238E27FC236}">
                    <a16:creationId xmlns:a16="http://schemas.microsoft.com/office/drawing/2014/main" id="{00000000-0008-0000-0B00-00004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1" name="Shape 5180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22" name="Shape 5181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23" name="Shape 5182">
                    <a:extLst>
                      <a:ext uri="{FF2B5EF4-FFF2-40B4-BE49-F238E27FC236}">
                        <a16:creationId xmlns:a16="http://schemas.microsoft.com/office/drawing/2014/main" id="{00000000-0008-0000-0B00-00004F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24" name="Shape 5183">
                    <a:extLst>
                      <a:ext uri="{FF2B5EF4-FFF2-40B4-BE49-F238E27FC236}">
                        <a16:creationId xmlns:a16="http://schemas.microsoft.com/office/drawing/2014/main" id="{00000000-0008-0000-0B00-00005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5" name="Shape 5184">
                    <a:extLst>
                      <a:ext uri="{FF2B5EF4-FFF2-40B4-BE49-F238E27FC236}">
                        <a16:creationId xmlns:a16="http://schemas.microsoft.com/office/drawing/2014/main" id="{00000000-0008-0000-0B00-00005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6" name="Shape 5185">
                    <a:extLst>
                      <a:ext uri="{FF2B5EF4-FFF2-40B4-BE49-F238E27FC236}">
                        <a16:creationId xmlns:a16="http://schemas.microsoft.com/office/drawing/2014/main" id="{00000000-0008-0000-0B00-000052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7" name="Shape 5186">
                    <a:extLst>
                      <a:ext uri="{FF2B5EF4-FFF2-40B4-BE49-F238E27FC236}">
                        <a16:creationId xmlns:a16="http://schemas.microsoft.com/office/drawing/2014/main" id="{00000000-0008-0000-0B00-00005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8" name="Shape 5187">
                    <a:extLst>
                      <a:ext uri="{FF2B5EF4-FFF2-40B4-BE49-F238E27FC236}">
                        <a16:creationId xmlns:a16="http://schemas.microsoft.com/office/drawing/2014/main" id="{00000000-0008-0000-0B00-00005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9" name="Shape 5188">
                    <a:extLst>
                      <a:ext uri="{FF2B5EF4-FFF2-40B4-BE49-F238E27FC236}">
                        <a16:creationId xmlns:a16="http://schemas.microsoft.com/office/drawing/2014/main" id="{00000000-0008-0000-0B00-00005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30" name="Shape 2">
          <a:extLst>
            <a:ext uri="{FF2B5EF4-FFF2-40B4-BE49-F238E27FC236}">
              <a16:creationId xmlns:a16="http://schemas.microsoft.com/office/drawing/2014/main" id="{00000000-0008-0000-0B00-000056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31" name="Shape 5189">
            <a:extLst>
              <a:ext uri="{FF2B5EF4-FFF2-40B4-BE49-F238E27FC236}">
                <a16:creationId xmlns:a16="http://schemas.microsoft.com/office/drawing/2014/main" id="{00000000-0008-0000-0B00-00005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32" name="Shape 6">
              <a:extLst>
                <a:ext uri="{FF2B5EF4-FFF2-40B4-BE49-F238E27FC236}">
                  <a16:creationId xmlns:a16="http://schemas.microsoft.com/office/drawing/2014/main" id="{00000000-0008-0000-0B00-00005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3" name="Shape 5190">
              <a:extLst>
                <a:ext uri="{FF2B5EF4-FFF2-40B4-BE49-F238E27FC236}">
                  <a16:creationId xmlns:a16="http://schemas.microsoft.com/office/drawing/2014/main" id="{00000000-0008-0000-0B00-00005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34" name="Shape 5191">
                <a:extLst>
                  <a:ext uri="{FF2B5EF4-FFF2-40B4-BE49-F238E27FC236}">
                    <a16:creationId xmlns:a16="http://schemas.microsoft.com/office/drawing/2014/main" id="{00000000-0008-0000-0B00-00005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5" name="Shape 5192">
                <a:extLst>
                  <a:ext uri="{FF2B5EF4-FFF2-40B4-BE49-F238E27FC236}">
                    <a16:creationId xmlns:a16="http://schemas.microsoft.com/office/drawing/2014/main" id="{00000000-0008-0000-0B00-00005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36" name="Shape 5193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7" name="Shape 5194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38" name="Shape 5195">
                    <a:extLst>
                      <a:ext uri="{FF2B5EF4-FFF2-40B4-BE49-F238E27FC236}">
                        <a16:creationId xmlns:a16="http://schemas.microsoft.com/office/drawing/2014/main" id="{00000000-0008-0000-0B00-00005E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39" name="Shape 5196">
                    <a:extLst>
                      <a:ext uri="{FF2B5EF4-FFF2-40B4-BE49-F238E27FC236}">
                        <a16:creationId xmlns:a16="http://schemas.microsoft.com/office/drawing/2014/main" id="{00000000-0008-0000-0B00-00005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0" name="Shape 5197">
                    <a:extLst>
                      <a:ext uri="{FF2B5EF4-FFF2-40B4-BE49-F238E27FC236}">
                        <a16:creationId xmlns:a16="http://schemas.microsoft.com/office/drawing/2014/main" id="{00000000-0008-0000-0B00-00006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1" name="Shape 5198">
                    <a:extLst>
                      <a:ext uri="{FF2B5EF4-FFF2-40B4-BE49-F238E27FC236}">
                        <a16:creationId xmlns:a16="http://schemas.microsoft.com/office/drawing/2014/main" id="{00000000-0008-0000-0B00-000061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2" name="Shape 5199">
                    <a:extLst>
                      <a:ext uri="{FF2B5EF4-FFF2-40B4-BE49-F238E27FC236}">
                        <a16:creationId xmlns:a16="http://schemas.microsoft.com/office/drawing/2014/main" id="{00000000-0008-0000-0B00-00006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3" name="Shape 5200">
                    <a:extLst>
                      <a:ext uri="{FF2B5EF4-FFF2-40B4-BE49-F238E27FC236}">
                        <a16:creationId xmlns:a16="http://schemas.microsoft.com/office/drawing/2014/main" id="{00000000-0008-0000-0B00-00006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4" name="Shape 5201">
                    <a:extLst>
                      <a:ext uri="{FF2B5EF4-FFF2-40B4-BE49-F238E27FC236}">
                        <a16:creationId xmlns:a16="http://schemas.microsoft.com/office/drawing/2014/main" id="{00000000-0008-0000-0B00-00006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45" name="Shape 2">
          <a:extLst>
            <a:ext uri="{FF2B5EF4-FFF2-40B4-BE49-F238E27FC236}">
              <a16:creationId xmlns:a16="http://schemas.microsoft.com/office/drawing/2014/main" id="{00000000-0008-0000-0B00-000065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46" name="Shape 5202">
            <a:extLst>
              <a:ext uri="{FF2B5EF4-FFF2-40B4-BE49-F238E27FC236}">
                <a16:creationId xmlns:a16="http://schemas.microsoft.com/office/drawing/2014/main" id="{00000000-0008-0000-0B00-00006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7" name="Shape 6">
              <a:extLst>
                <a:ext uri="{FF2B5EF4-FFF2-40B4-BE49-F238E27FC236}">
                  <a16:creationId xmlns:a16="http://schemas.microsoft.com/office/drawing/2014/main" id="{00000000-0008-0000-0B00-00006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8" name="Shape 5203">
              <a:extLst>
                <a:ext uri="{FF2B5EF4-FFF2-40B4-BE49-F238E27FC236}">
                  <a16:creationId xmlns:a16="http://schemas.microsoft.com/office/drawing/2014/main" id="{00000000-0008-0000-0B00-00006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49" name="Shape 5204">
                <a:extLst>
                  <a:ext uri="{FF2B5EF4-FFF2-40B4-BE49-F238E27FC236}">
                    <a16:creationId xmlns:a16="http://schemas.microsoft.com/office/drawing/2014/main" id="{00000000-0008-0000-0B00-00006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0" name="Shape 5205">
                <a:extLst>
                  <a:ext uri="{FF2B5EF4-FFF2-40B4-BE49-F238E27FC236}">
                    <a16:creationId xmlns:a16="http://schemas.microsoft.com/office/drawing/2014/main" id="{00000000-0008-0000-0B00-00006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51" name="Shape 5206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52" name="Shape 5207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53" name="Shape 5208">
                    <a:extLst>
                      <a:ext uri="{FF2B5EF4-FFF2-40B4-BE49-F238E27FC236}">
                        <a16:creationId xmlns:a16="http://schemas.microsoft.com/office/drawing/2014/main" id="{00000000-0008-0000-0B00-00006D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4" name="Shape 5209">
                    <a:extLst>
                      <a:ext uri="{FF2B5EF4-FFF2-40B4-BE49-F238E27FC236}">
                        <a16:creationId xmlns:a16="http://schemas.microsoft.com/office/drawing/2014/main" id="{00000000-0008-0000-0B00-00006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5" name="Shape 5210">
                    <a:extLst>
                      <a:ext uri="{FF2B5EF4-FFF2-40B4-BE49-F238E27FC236}">
                        <a16:creationId xmlns:a16="http://schemas.microsoft.com/office/drawing/2014/main" id="{00000000-0008-0000-0B00-00006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6" name="Shape 5211">
                    <a:extLst>
                      <a:ext uri="{FF2B5EF4-FFF2-40B4-BE49-F238E27FC236}">
                        <a16:creationId xmlns:a16="http://schemas.microsoft.com/office/drawing/2014/main" id="{00000000-0008-0000-0B00-000070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7" name="Shape 5212">
                    <a:extLst>
                      <a:ext uri="{FF2B5EF4-FFF2-40B4-BE49-F238E27FC236}">
                        <a16:creationId xmlns:a16="http://schemas.microsoft.com/office/drawing/2014/main" id="{00000000-0008-0000-0B00-00007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8" name="Shape 5213">
                    <a:extLst>
                      <a:ext uri="{FF2B5EF4-FFF2-40B4-BE49-F238E27FC236}">
                        <a16:creationId xmlns:a16="http://schemas.microsoft.com/office/drawing/2014/main" id="{00000000-0008-0000-0B00-00007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9" name="Shape 5214">
                    <a:extLst>
                      <a:ext uri="{FF2B5EF4-FFF2-40B4-BE49-F238E27FC236}">
                        <a16:creationId xmlns:a16="http://schemas.microsoft.com/office/drawing/2014/main" id="{00000000-0008-0000-0B00-00007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60" name="Shape 2">
          <a:extLst>
            <a:ext uri="{FF2B5EF4-FFF2-40B4-BE49-F238E27FC236}">
              <a16:creationId xmlns:a16="http://schemas.microsoft.com/office/drawing/2014/main" id="{00000000-0008-0000-0B00-000074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61" name="Shape 5215">
            <a:extLst>
              <a:ext uri="{FF2B5EF4-FFF2-40B4-BE49-F238E27FC236}">
                <a16:creationId xmlns:a16="http://schemas.microsoft.com/office/drawing/2014/main" id="{00000000-0008-0000-0B00-00007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2" name="Shape 6">
              <a:extLst>
                <a:ext uri="{FF2B5EF4-FFF2-40B4-BE49-F238E27FC236}">
                  <a16:creationId xmlns:a16="http://schemas.microsoft.com/office/drawing/2014/main" id="{00000000-0008-0000-0B00-00007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3" name="Shape 5216">
              <a:extLst>
                <a:ext uri="{FF2B5EF4-FFF2-40B4-BE49-F238E27FC236}">
                  <a16:creationId xmlns:a16="http://schemas.microsoft.com/office/drawing/2014/main" id="{00000000-0008-0000-0B00-00007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64" name="Shape 5217">
                <a:extLst>
                  <a:ext uri="{FF2B5EF4-FFF2-40B4-BE49-F238E27FC236}">
                    <a16:creationId xmlns:a16="http://schemas.microsoft.com/office/drawing/2014/main" id="{00000000-0008-0000-0B00-00007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5" name="Shape 5218">
                <a:extLst>
                  <a:ext uri="{FF2B5EF4-FFF2-40B4-BE49-F238E27FC236}">
                    <a16:creationId xmlns:a16="http://schemas.microsoft.com/office/drawing/2014/main" id="{00000000-0008-0000-0B00-00007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66" name="Shape 5219">
                  <a:extLst>
                    <a:ext uri="{FF2B5EF4-FFF2-40B4-BE49-F238E27FC236}">
                      <a16:creationId xmlns:a16="http://schemas.microsoft.com/office/drawing/2014/main" id="{00000000-0008-0000-0B00-00007A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67" name="Shape 5220">
                  <a:extLst>
                    <a:ext uri="{FF2B5EF4-FFF2-40B4-BE49-F238E27FC236}">
                      <a16:creationId xmlns:a16="http://schemas.microsoft.com/office/drawing/2014/main" id="{00000000-0008-0000-0B00-00007B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68" name="Shape 5221">
                    <a:extLst>
                      <a:ext uri="{FF2B5EF4-FFF2-40B4-BE49-F238E27FC236}">
                        <a16:creationId xmlns:a16="http://schemas.microsoft.com/office/drawing/2014/main" id="{00000000-0008-0000-0B00-00007C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69" name="Shape 5222">
                    <a:extLst>
                      <a:ext uri="{FF2B5EF4-FFF2-40B4-BE49-F238E27FC236}">
                        <a16:creationId xmlns:a16="http://schemas.microsoft.com/office/drawing/2014/main" id="{00000000-0008-0000-0B00-00007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0" name="Shape 5223">
                    <a:extLst>
                      <a:ext uri="{FF2B5EF4-FFF2-40B4-BE49-F238E27FC236}">
                        <a16:creationId xmlns:a16="http://schemas.microsoft.com/office/drawing/2014/main" id="{00000000-0008-0000-0B00-00007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1" name="Shape 5224">
                    <a:extLst>
                      <a:ext uri="{FF2B5EF4-FFF2-40B4-BE49-F238E27FC236}">
                        <a16:creationId xmlns:a16="http://schemas.microsoft.com/office/drawing/2014/main" id="{00000000-0008-0000-0B00-00007F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2" name="Shape 5225">
                    <a:extLst>
                      <a:ext uri="{FF2B5EF4-FFF2-40B4-BE49-F238E27FC236}">
                        <a16:creationId xmlns:a16="http://schemas.microsoft.com/office/drawing/2014/main" id="{00000000-0008-0000-0B00-00008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3" name="Shape 5226">
                    <a:extLst>
                      <a:ext uri="{FF2B5EF4-FFF2-40B4-BE49-F238E27FC236}">
                        <a16:creationId xmlns:a16="http://schemas.microsoft.com/office/drawing/2014/main" id="{00000000-0008-0000-0B00-00008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4" name="Shape 5227">
                    <a:extLst>
                      <a:ext uri="{FF2B5EF4-FFF2-40B4-BE49-F238E27FC236}">
                        <a16:creationId xmlns:a16="http://schemas.microsoft.com/office/drawing/2014/main" id="{00000000-0008-0000-0B00-00008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75" name="Shape 2">
          <a:extLst>
            <a:ext uri="{FF2B5EF4-FFF2-40B4-BE49-F238E27FC236}">
              <a16:creationId xmlns:a16="http://schemas.microsoft.com/office/drawing/2014/main" id="{00000000-0008-0000-0B00-000083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76" name="Shape 5228">
            <a:extLst>
              <a:ext uri="{FF2B5EF4-FFF2-40B4-BE49-F238E27FC236}">
                <a16:creationId xmlns:a16="http://schemas.microsoft.com/office/drawing/2014/main" id="{00000000-0008-0000-0B00-00008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77" name="Shape 6">
              <a:extLst>
                <a:ext uri="{FF2B5EF4-FFF2-40B4-BE49-F238E27FC236}">
                  <a16:creationId xmlns:a16="http://schemas.microsoft.com/office/drawing/2014/main" id="{00000000-0008-0000-0B00-00008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78" name="Shape 5229">
              <a:extLst>
                <a:ext uri="{FF2B5EF4-FFF2-40B4-BE49-F238E27FC236}">
                  <a16:creationId xmlns:a16="http://schemas.microsoft.com/office/drawing/2014/main" id="{00000000-0008-0000-0B00-00008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79" name="Shape 5230">
                <a:extLst>
                  <a:ext uri="{FF2B5EF4-FFF2-40B4-BE49-F238E27FC236}">
                    <a16:creationId xmlns:a16="http://schemas.microsoft.com/office/drawing/2014/main" id="{00000000-0008-0000-0B00-00008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0" name="Shape 5231">
                <a:extLst>
                  <a:ext uri="{FF2B5EF4-FFF2-40B4-BE49-F238E27FC236}">
                    <a16:creationId xmlns:a16="http://schemas.microsoft.com/office/drawing/2014/main" id="{00000000-0008-0000-0B00-00008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81" name="Shape 5232">
                  <a:extLst>
                    <a:ext uri="{FF2B5EF4-FFF2-40B4-BE49-F238E27FC236}">
                      <a16:creationId xmlns:a16="http://schemas.microsoft.com/office/drawing/2014/main" id="{00000000-0008-0000-0B00-000089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2" name="Shape 5233">
                  <a:extLst>
                    <a:ext uri="{FF2B5EF4-FFF2-40B4-BE49-F238E27FC236}">
                      <a16:creationId xmlns:a16="http://schemas.microsoft.com/office/drawing/2014/main" id="{00000000-0008-0000-0B00-00008A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83" name="Shape 5234">
                    <a:extLst>
                      <a:ext uri="{FF2B5EF4-FFF2-40B4-BE49-F238E27FC236}">
                        <a16:creationId xmlns:a16="http://schemas.microsoft.com/office/drawing/2014/main" id="{00000000-0008-0000-0B00-00008B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84" name="Shape 5235">
                    <a:extLst>
                      <a:ext uri="{FF2B5EF4-FFF2-40B4-BE49-F238E27FC236}">
                        <a16:creationId xmlns:a16="http://schemas.microsoft.com/office/drawing/2014/main" id="{00000000-0008-0000-0B00-00008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5" name="Shape 5236">
                    <a:extLst>
                      <a:ext uri="{FF2B5EF4-FFF2-40B4-BE49-F238E27FC236}">
                        <a16:creationId xmlns:a16="http://schemas.microsoft.com/office/drawing/2014/main" id="{00000000-0008-0000-0B00-00008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6" name="Shape 5237">
                    <a:extLst>
                      <a:ext uri="{FF2B5EF4-FFF2-40B4-BE49-F238E27FC236}">
                        <a16:creationId xmlns:a16="http://schemas.microsoft.com/office/drawing/2014/main" id="{00000000-0008-0000-0B00-00008E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7" name="Shape 5238">
                    <a:extLst>
                      <a:ext uri="{FF2B5EF4-FFF2-40B4-BE49-F238E27FC236}">
                        <a16:creationId xmlns:a16="http://schemas.microsoft.com/office/drawing/2014/main" id="{00000000-0008-0000-0B00-00008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8" name="Shape 5239">
                    <a:extLst>
                      <a:ext uri="{FF2B5EF4-FFF2-40B4-BE49-F238E27FC236}">
                        <a16:creationId xmlns:a16="http://schemas.microsoft.com/office/drawing/2014/main" id="{00000000-0008-0000-0B00-00009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9" name="Shape 5240">
                    <a:extLst>
                      <a:ext uri="{FF2B5EF4-FFF2-40B4-BE49-F238E27FC236}">
                        <a16:creationId xmlns:a16="http://schemas.microsoft.com/office/drawing/2014/main" id="{00000000-0008-0000-0B00-00009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90" name="Shape 2">
          <a:extLst>
            <a:ext uri="{FF2B5EF4-FFF2-40B4-BE49-F238E27FC236}">
              <a16:creationId xmlns:a16="http://schemas.microsoft.com/office/drawing/2014/main" id="{00000000-0008-0000-0B00-000092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91" name="Shape 5241">
            <a:extLst>
              <a:ext uri="{FF2B5EF4-FFF2-40B4-BE49-F238E27FC236}">
                <a16:creationId xmlns:a16="http://schemas.microsoft.com/office/drawing/2014/main" id="{00000000-0008-0000-0B00-00009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2" name="Shape 6">
              <a:extLst>
                <a:ext uri="{FF2B5EF4-FFF2-40B4-BE49-F238E27FC236}">
                  <a16:creationId xmlns:a16="http://schemas.microsoft.com/office/drawing/2014/main" id="{00000000-0008-0000-0B00-00009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3" name="Shape 5242">
              <a:extLst>
                <a:ext uri="{FF2B5EF4-FFF2-40B4-BE49-F238E27FC236}">
                  <a16:creationId xmlns:a16="http://schemas.microsoft.com/office/drawing/2014/main" id="{00000000-0008-0000-0B00-00009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94" name="Shape 5243">
                <a:extLst>
                  <a:ext uri="{FF2B5EF4-FFF2-40B4-BE49-F238E27FC236}">
                    <a16:creationId xmlns:a16="http://schemas.microsoft.com/office/drawing/2014/main" id="{00000000-0008-0000-0B00-00009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5" name="Shape 5244">
                <a:extLst>
                  <a:ext uri="{FF2B5EF4-FFF2-40B4-BE49-F238E27FC236}">
                    <a16:creationId xmlns:a16="http://schemas.microsoft.com/office/drawing/2014/main" id="{00000000-0008-0000-0B00-00009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96" name="Shape 5245">
                  <a:extLst>
                    <a:ext uri="{FF2B5EF4-FFF2-40B4-BE49-F238E27FC236}">
                      <a16:creationId xmlns:a16="http://schemas.microsoft.com/office/drawing/2014/main" id="{00000000-0008-0000-0B00-000098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97" name="Shape 5246">
                  <a:extLst>
                    <a:ext uri="{FF2B5EF4-FFF2-40B4-BE49-F238E27FC236}">
                      <a16:creationId xmlns:a16="http://schemas.microsoft.com/office/drawing/2014/main" id="{00000000-0008-0000-0B00-000099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98" name="Shape 5247">
                    <a:extLst>
                      <a:ext uri="{FF2B5EF4-FFF2-40B4-BE49-F238E27FC236}">
                        <a16:creationId xmlns:a16="http://schemas.microsoft.com/office/drawing/2014/main" id="{00000000-0008-0000-0B00-00009A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99" name="Shape 5248">
                    <a:extLst>
                      <a:ext uri="{FF2B5EF4-FFF2-40B4-BE49-F238E27FC236}">
                        <a16:creationId xmlns:a16="http://schemas.microsoft.com/office/drawing/2014/main" id="{00000000-0008-0000-0B00-00009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0" name="Shape 5249">
                    <a:extLst>
                      <a:ext uri="{FF2B5EF4-FFF2-40B4-BE49-F238E27FC236}">
                        <a16:creationId xmlns:a16="http://schemas.microsoft.com/office/drawing/2014/main" id="{00000000-0008-0000-0B00-00009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1" name="Shape 5250">
                    <a:extLst>
                      <a:ext uri="{FF2B5EF4-FFF2-40B4-BE49-F238E27FC236}">
                        <a16:creationId xmlns:a16="http://schemas.microsoft.com/office/drawing/2014/main" id="{00000000-0008-0000-0B00-00009D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2" name="Shape 5251">
                    <a:extLst>
                      <a:ext uri="{FF2B5EF4-FFF2-40B4-BE49-F238E27FC236}">
                        <a16:creationId xmlns:a16="http://schemas.microsoft.com/office/drawing/2014/main" id="{00000000-0008-0000-0B00-00009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3" name="Shape 5252">
                    <a:extLst>
                      <a:ext uri="{FF2B5EF4-FFF2-40B4-BE49-F238E27FC236}">
                        <a16:creationId xmlns:a16="http://schemas.microsoft.com/office/drawing/2014/main" id="{00000000-0008-0000-0B00-00009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4" name="Shape 5253">
                    <a:extLst>
                      <a:ext uri="{FF2B5EF4-FFF2-40B4-BE49-F238E27FC236}">
                        <a16:creationId xmlns:a16="http://schemas.microsoft.com/office/drawing/2014/main" id="{00000000-0008-0000-0B00-0000A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06" name="Shape 5254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255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09" name="Shape 5256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257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11" name="Shape 5258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12" name="Shape 5259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13" name="Shape 5260">
                    <a:extLst>
                      <a:ext uri="{FF2B5EF4-FFF2-40B4-BE49-F238E27FC236}">
                        <a16:creationId xmlns:a16="http://schemas.microsoft.com/office/drawing/2014/main" id="{00000000-0008-0000-0B00-0000A9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14" name="Shape 5261">
                    <a:extLst>
                      <a:ext uri="{FF2B5EF4-FFF2-40B4-BE49-F238E27FC236}">
                        <a16:creationId xmlns:a16="http://schemas.microsoft.com/office/drawing/2014/main" id="{00000000-0008-0000-0B00-0000A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5" name="Shape 5262">
                    <a:extLst>
                      <a:ext uri="{FF2B5EF4-FFF2-40B4-BE49-F238E27FC236}">
                        <a16:creationId xmlns:a16="http://schemas.microsoft.com/office/drawing/2014/main" id="{00000000-0008-0000-0B00-0000A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6" name="Shape 5263">
                    <a:extLst>
                      <a:ext uri="{FF2B5EF4-FFF2-40B4-BE49-F238E27FC236}">
                        <a16:creationId xmlns:a16="http://schemas.microsoft.com/office/drawing/2014/main" id="{00000000-0008-0000-0B00-0000AC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7" name="Shape 5264">
                    <a:extLst>
                      <a:ext uri="{FF2B5EF4-FFF2-40B4-BE49-F238E27FC236}">
                        <a16:creationId xmlns:a16="http://schemas.microsoft.com/office/drawing/2014/main" id="{00000000-0008-0000-0B00-0000A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8" name="Shape 5265">
                    <a:extLst>
                      <a:ext uri="{FF2B5EF4-FFF2-40B4-BE49-F238E27FC236}">
                        <a16:creationId xmlns:a16="http://schemas.microsoft.com/office/drawing/2014/main" id="{00000000-0008-0000-0B00-0000A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9" name="Shape 5266">
                    <a:extLst>
                      <a:ext uri="{FF2B5EF4-FFF2-40B4-BE49-F238E27FC236}">
                        <a16:creationId xmlns:a16="http://schemas.microsoft.com/office/drawing/2014/main" id="{00000000-0008-0000-0B00-0000A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20" name="Shape 2">
          <a:extLst>
            <a:ext uri="{FF2B5EF4-FFF2-40B4-BE49-F238E27FC236}">
              <a16:creationId xmlns:a16="http://schemas.microsoft.com/office/drawing/2014/main" id="{00000000-0008-0000-0B00-0000B0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21" name="Shape 5267">
            <a:extLst>
              <a:ext uri="{FF2B5EF4-FFF2-40B4-BE49-F238E27FC236}">
                <a16:creationId xmlns:a16="http://schemas.microsoft.com/office/drawing/2014/main" id="{00000000-0008-0000-0B00-0000B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2" name="Shape 6">
              <a:extLst>
                <a:ext uri="{FF2B5EF4-FFF2-40B4-BE49-F238E27FC236}">
                  <a16:creationId xmlns:a16="http://schemas.microsoft.com/office/drawing/2014/main" id="{00000000-0008-0000-0B00-0000B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3" name="Shape 5268">
              <a:extLst>
                <a:ext uri="{FF2B5EF4-FFF2-40B4-BE49-F238E27FC236}">
                  <a16:creationId xmlns:a16="http://schemas.microsoft.com/office/drawing/2014/main" id="{00000000-0008-0000-0B00-0000B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24" name="Shape 5269">
                <a:extLst>
                  <a:ext uri="{FF2B5EF4-FFF2-40B4-BE49-F238E27FC236}">
                    <a16:creationId xmlns:a16="http://schemas.microsoft.com/office/drawing/2014/main" id="{00000000-0008-0000-0B00-0000B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5" name="Shape 5270">
                <a:extLst>
                  <a:ext uri="{FF2B5EF4-FFF2-40B4-BE49-F238E27FC236}">
                    <a16:creationId xmlns:a16="http://schemas.microsoft.com/office/drawing/2014/main" id="{00000000-0008-0000-0B00-0000B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26" name="Shape 5271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27" name="Shape 5272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28" name="Shape 5273">
                    <a:extLst>
                      <a:ext uri="{FF2B5EF4-FFF2-40B4-BE49-F238E27FC236}">
                        <a16:creationId xmlns:a16="http://schemas.microsoft.com/office/drawing/2014/main" id="{00000000-0008-0000-0B00-0000B8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29" name="Shape 5274">
                    <a:extLst>
                      <a:ext uri="{FF2B5EF4-FFF2-40B4-BE49-F238E27FC236}">
                        <a16:creationId xmlns:a16="http://schemas.microsoft.com/office/drawing/2014/main" id="{00000000-0008-0000-0B00-0000B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0" name="Shape 5275">
                    <a:extLst>
                      <a:ext uri="{FF2B5EF4-FFF2-40B4-BE49-F238E27FC236}">
                        <a16:creationId xmlns:a16="http://schemas.microsoft.com/office/drawing/2014/main" id="{00000000-0008-0000-0B00-0000B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1" name="Shape 5276">
                    <a:extLst>
                      <a:ext uri="{FF2B5EF4-FFF2-40B4-BE49-F238E27FC236}">
                        <a16:creationId xmlns:a16="http://schemas.microsoft.com/office/drawing/2014/main" id="{00000000-0008-0000-0B00-0000BB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2" name="Shape 5277">
                    <a:extLst>
                      <a:ext uri="{FF2B5EF4-FFF2-40B4-BE49-F238E27FC236}">
                        <a16:creationId xmlns:a16="http://schemas.microsoft.com/office/drawing/2014/main" id="{00000000-0008-0000-0B00-0000B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3" name="Shape 5278">
                    <a:extLst>
                      <a:ext uri="{FF2B5EF4-FFF2-40B4-BE49-F238E27FC236}">
                        <a16:creationId xmlns:a16="http://schemas.microsoft.com/office/drawing/2014/main" id="{00000000-0008-0000-0B00-0000B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4" name="Shape 5279">
                    <a:extLst>
                      <a:ext uri="{FF2B5EF4-FFF2-40B4-BE49-F238E27FC236}">
                        <a16:creationId xmlns:a16="http://schemas.microsoft.com/office/drawing/2014/main" id="{00000000-0008-0000-0B00-0000B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35" name="Shape 2">
          <a:extLst>
            <a:ext uri="{FF2B5EF4-FFF2-40B4-BE49-F238E27FC236}">
              <a16:creationId xmlns:a16="http://schemas.microsoft.com/office/drawing/2014/main" id="{00000000-0008-0000-0B00-0000BF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36" name="Shape 5280">
            <a:extLst>
              <a:ext uri="{FF2B5EF4-FFF2-40B4-BE49-F238E27FC236}">
                <a16:creationId xmlns:a16="http://schemas.microsoft.com/office/drawing/2014/main" id="{00000000-0008-0000-0B00-0000C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7" name="Shape 6">
              <a:extLst>
                <a:ext uri="{FF2B5EF4-FFF2-40B4-BE49-F238E27FC236}">
                  <a16:creationId xmlns:a16="http://schemas.microsoft.com/office/drawing/2014/main" id="{00000000-0008-0000-0B00-0000C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8" name="Shape 5281">
              <a:extLst>
                <a:ext uri="{FF2B5EF4-FFF2-40B4-BE49-F238E27FC236}">
                  <a16:creationId xmlns:a16="http://schemas.microsoft.com/office/drawing/2014/main" id="{00000000-0008-0000-0B00-0000C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39" name="Shape 5282">
                <a:extLst>
                  <a:ext uri="{FF2B5EF4-FFF2-40B4-BE49-F238E27FC236}">
                    <a16:creationId xmlns:a16="http://schemas.microsoft.com/office/drawing/2014/main" id="{00000000-0008-0000-0B00-0000C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0" name="Shape 5283">
                <a:extLst>
                  <a:ext uri="{FF2B5EF4-FFF2-40B4-BE49-F238E27FC236}">
                    <a16:creationId xmlns:a16="http://schemas.microsoft.com/office/drawing/2014/main" id="{00000000-0008-0000-0B00-0000C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41" name="Shape 5284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42" name="Shape 5285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43" name="Shape 5286">
                    <a:extLst>
                      <a:ext uri="{FF2B5EF4-FFF2-40B4-BE49-F238E27FC236}">
                        <a16:creationId xmlns:a16="http://schemas.microsoft.com/office/drawing/2014/main" id="{00000000-0008-0000-0B00-0000C7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44" name="Shape 5287">
                    <a:extLst>
                      <a:ext uri="{FF2B5EF4-FFF2-40B4-BE49-F238E27FC236}">
                        <a16:creationId xmlns:a16="http://schemas.microsoft.com/office/drawing/2014/main" id="{00000000-0008-0000-0B00-0000C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5" name="Shape 5288">
                    <a:extLst>
                      <a:ext uri="{FF2B5EF4-FFF2-40B4-BE49-F238E27FC236}">
                        <a16:creationId xmlns:a16="http://schemas.microsoft.com/office/drawing/2014/main" id="{00000000-0008-0000-0B00-0000C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6" name="Shape 5289">
                    <a:extLst>
                      <a:ext uri="{FF2B5EF4-FFF2-40B4-BE49-F238E27FC236}">
                        <a16:creationId xmlns:a16="http://schemas.microsoft.com/office/drawing/2014/main" id="{00000000-0008-0000-0B00-0000CA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7" name="Shape 5290">
                    <a:extLst>
                      <a:ext uri="{FF2B5EF4-FFF2-40B4-BE49-F238E27FC236}">
                        <a16:creationId xmlns:a16="http://schemas.microsoft.com/office/drawing/2014/main" id="{00000000-0008-0000-0B00-0000C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8" name="Shape 5291">
                    <a:extLst>
                      <a:ext uri="{FF2B5EF4-FFF2-40B4-BE49-F238E27FC236}">
                        <a16:creationId xmlns:a16="http://schemas.microsoft.com/office/drawing/2014/main" id="{00000000-0008-0000-0B00-0000C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9" name="Shape 5292">
                    <a:extLst>
                      <a:ext uri="{FF2B5EF4-FFF2-40B4-BE49-F238E27FC236}">
                        <a16:creationId xmlns:a16="http://schemas.microsoft.com/office/drawing/2014/main" id="{00000000-0008-0000-0B00-0000C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50" name="Shape 2">
          <a:extLst>
            <a:ext uri="{FF2B5EF4-FFF2-40B4-BE49-F238E27FC236}">
              <a16:creationId xmlns:a16="http://schemas.microsoft.com/office/drawing/2014/main" id="{00000000-0008-0000-0B00-0000CE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51" name="Shape 5293">
            <a:extLst>
              <a:ext uri="{FF2B5EF4-FFF2-40B4-BE49-F238E27FC236}">
                <a16:creationId xmlns:a16="http://schemas.microsoft.com/office/drawing/2014/main" id="{00000000-0008-0000-0B00-0000C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2" name="Shape 6">
              <a:extLst>
                <a:ext uri="{FF2B5EF4-FFF2-40B4-BE49-F238E27FC236}">
                  <a16:creationId xmlns:a16="http://schemas.microsoft.com/office/drawing/2014/main" id="{00000000-0008-0000-0B00-0000D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53" name="Shape 5294">
              <a:extLst>
                <a:ext uri="{FF2B5EF4-FFF2-40B4-BE49-F238E27FC236}">
                  <a16:creationId xmlns:a16="http://schemas.microsoft.com/office/drawing/2014/main" id="{00000000-0008-0000-0B00-0000D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4" name="Shape 5295">
                <a:extLst>
                  <a:ext uri="{FF2B5EF4-FFF2-40B4-BE49-F238E27FC236}">
                    <a16:creationId xmlns:a16="http://schemas.microsoft.com/office/drawing/2014/main" id="{00000000-0008-0000-0B00-0000D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5" name="Shape 5296">
                <a:extLst>
                  <a:ext uri="{FF2B5EF4-FFF2-40B4-BE49-F238E27FC236}">
                    <a16:creationId xmlns:a16="http://schemas.microsoft.com/office/drawing/2014/main" id="{00000000-0008-0000-0B00-0000D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56" name="Shape 5297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57" name="Shape 5298">
                  <a:extLst>
                    <a:ext uri="{FF2B5EF4-FFF2-40B4-BE49-F238E27FC236}">
                      <a16:creationId xmlns:a16="http://schemas.microsoft.com/office/drawing/2014/main" id="{00000000-0008-0000-0B00-0000D5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58" name="Shape 5299">
                    <a:extLst>
                      <a:ext uri="{FF2B5EF4-FFF2-40B4-BE49-F238E27FC236}">
                        <a16:creationId xmlns:a16="http://schemas.microsoft.com/office/drawing/2014/main" id="{00000000-0008-0000-0B00-0000D6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59" name="Shape 5300">
                    <a:extLst>
                      <a:ext uri="{FF2B5EF4-FFF2-40B4-BE49-F238E27FC236}">
                        <a16:creationId xmlns:a16="http://schemas.microsoft.com/office/drawing/2014/main" id="{00000000-0008-0000-0B00-0000D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0" name="Shape 5301">
                    <a:extLst>
                      <a:ext uri="{FF2B5EF4-FFF2-40B4-BE49-F238E27FC236}">
                        <a16:creationId xmlns:a16="http://schemas.microsoft.com/office/drawing/2014/main" id="{00000000-0008-0000-0B00-0000D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1" name="Shape 5302">
                    <a:extLst>
                      <a:ext uri="{FF2B5EF4-FFF2-40B4-BE49-F238E27FC236}">
                        <a16:creationId xmlns:a16="http://schemas.microsoft.com/office/drawing/2014/main" id="{00000000-0008-0000-0B00-0000D9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2" name="Shape 5303">
                    <a:extLst>
                      <a:ext uri="{FF2B5EF4-FFF2-40B4-BE49-F238E27FC236}">
                        <a16:creationId xmlns:a16="http://schemas.microsoft.com/office/drawing/2014/main" id="{00000000-0008-0000-0B00-0000D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3" name="Shape 5304">
                    <a:extLst>
                      <a:ext uri="{FF2B5EF4-FFF2-40B4-BE49-F238E27FC236}">
                        <a16:creationId xmlns:a16="http://schemas.microsoft.com/office/drawing/2014/main" id="{00000000-0008-0000-0B00-0000D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4" name="Shape 5305">
                    <a:extLst>
                      <a:ext uri="{FF2B5EF4-FFF2-40B4-BE49-F238E27FC236}">
                        <a16:creationId xmlns:a16="http://schemas.microsoft.com/office/drawing/2014/main" id="{00000000-0008-0000-0B00-0000D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65" name="Shape 2">
          <a:extLst>
            <a:ext uri="{FF2B5EF4-FFF2-40B4-BE49-F238E27FC236}">
              <a16:creationId xmlns:a16="http://schemas.microsoft.com/office/drawing/2014/main" id="{00000000-0008-0000-0B00-0000DD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66" name="Shape 5306">
            <a:extLst>
              <a:ext uri="{FF2B5EF4-FFF2-40B4-BE49-F238E27FC236}">
                <a16:creationId xmlns:a16="http://schemas.microsoft.com/office/drawing/2014/main" id="{00000000-0008-0000-0B00-0000D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67" name="Shape 6">
              <a:extLst>
                <a:ext uri="{FF2B5EF4-FFF2-40B4-BE49-F238E27FC236}">
                  <a16:creationId xmlns:a16="http://schemas.microsoft.com/office/drawing/2014/main" id="{00000000-0008-0000-0B00-0000D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8" name="Shape 5307">
              <a:extLst>
                <a:ext uri="{FF2B5EF4-FFF2-40B4-BE49-F238E27FC236}">
                  <a16:creationId xmlns:a16="http://schemas.microsoft.com/office/drawing/2014/main" id="{00000000-0008-0000-0B00-0000E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69" name="Shape 5308">
                <a:extLst>
                  <a:ext uri="{FF2B5EF4-FFF2-40B4-BE49-F238E27FC236}">
                    <a16:creationId xmlns:a16="http://schemas.microsoft.com/office/drawing/2014/main" id="{00000000-0008-0000-0B00-0000E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0" name="Shape 5309">
                <a:extLst>
                  <a:ext uri="{FF2B5EF4-FFF2-40B4-BE49-F238E27FC236}">
                    <a16:creationId xmlns:a16="http://schemas.microsoft.com/office/drawing/2014/main" id="{00000000-0008-0000-0B00-0000E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1" name="Shape 5310">
                  <a:extLst>
                    <a:ext uri="{FF2B5EF4-FFF2-40B4-BE49-F238E27FC236}">
                      <a16:creationId xmlns:a16="http://schemas.microsoft.com/office/drawing/2014/main" id="{00000000-0008-0000-0B00-0000E3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72" name="Shape 5311">
                  <a:extLst>
                    <a:ext uri="{FF2B5EF4-FFF2-40B4-BE49-F238E27FC236}">
                      <a16:creationId xmlns:a16="http://schemas.microsoft.com/office/drawing/2014/main" id="{00000000-0008-0000-0B00-0000E4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73" name="Shape 5312">
                    <a:extLst>
                      <a:ext uri="{FF2B5EF4-FFF2-40B4-BE49-F238E27FC236}">
                        <a16:creationId xmlns:a16="http://schemas.microsoft.com/office/drawing/2014/main" id="{00000000-0008-0000-0B00-0000E5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74" name="Shape 5313">
                    <a:extLst>
                      <a:ext uri="{FF2B5EF4-FFF2-40B4-BE49-F238E27FC236}">
                        <a16:creationId xmlns:a16="http://schemas.microsoft.com/office/drawing/2014/main" id="{00000000-0008-0000-0B00-0000E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5" name="Shape 5314">
                    <a:extLst>
                      <a:ext uri="{FF2B5EF4-FFF2-40B4-BE49-F238E27FC236}">
                        <a16:creationId xmlns:a16="http://schemas.microsoft.com/office/drawing/2014/main" id="{00000000-0008-0000-0B00-0000E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6" name="Shape 5315">
                    <a:extLst>
                      <a:ext uri="{FF2B5EF4-FFF2-40B4-BE49-F238E27FC236}">
                        <a16:creationId xmlns:a16="http://schemas.microsoft.com/office/drawing/2014/main" id="{00000000-0008-0000-0B00-0000E8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7" name="Shape 5316">
                    <a:extLst>
                      <a:ext uri="{FF2B5EF4-FFF2-40B4-BE49-F238E27FC236}">
                        <a16:creationId xmlns:a16="http://schemas.microsoft.com/office/drawing/2014/main" id="{00000000-0008-0000-0B00-0000E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8" name="Shape 5317">
                    <a:extLst>
                      <a:ext uri="{FF2B5EF4-FFF2-40B4-BE49-F238E27FC236}">
                        <a16:creationId xmlns:a16="http://schemas.microsoft.com/office/drawing/2014/main" id="{00000000-0008-0000-0B00-0000E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9" name="Shape 5318">
                    <a:extLst>
                      <a:ext uri="{FF2B5EF4-FFF2-40B4-BE49-F238E27FC236}">
                        <a16:creationId xmlns:a16="http://schemas.microsoft.com/office/drawing/2014/main" id="{00000000-0008-0000-0B00-0000E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80" name="Shape 2">
          <a:extLst>
            <a:ext uri="{FF2B5EF4-FFF2-40B4-BE49-F238E27FC236}">
              <a16:creationId xmlns:a16="http://schemas.microsoft.com/office/drawing/2014/main" id="{00000000-0008-0000-0B00-0000EC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81" name="Shape 5319">
            <a:extLst>
              <a:ext uri="{FF2B5EF4-FFF2-40B4-BE49-F238E27FC236}">
                <a16:creationId xmlns:a16="http://schemas.microsoft.com/office/drawing/2014/main" id="{00000000-0008-0000-0B00-0000E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2" name="Shape 6">
              <a:extLst>
                <a:ext uri="{FF2B5EF4-FFF2-40B4-BE49-F238E27FC236}">
                  <a16:creationId xmlns:a16="http://schemas.microsoft.com/office/drawing/2014/main" id="{00000000-0008-0000-0B00-0000E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3" name="Shape 5320">
              <a:extLst>
                <a:ext uri="{FF2B5EF4-FFF2-40B4-BE49-F238E27FC236}">
                  <a16:creationId xmlns:a16="http://schemas.microsoft.com/office/drawing/2014/main" id="{00000000-0008-0000-0B00-0000E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84" name="Shape 5321">
                <a:extLst>
                  <a:ext uri="{FF2B5EF4-FFF2-40B4-BE49-F238E27FC236}">
                    <a16:creationId xmlns:a16="http://schemas.microsoft.com/office/drawing/2014/main" id="{00000000-0008-0000-0B00-0000F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5" name="Shape 5322">
                <a:extLst>
                  <a:ext uri="{FF2B5EF4-FFF2-40B4-BE49-F238E27FC236}">
                    <a16:creationId xmlns:a16="http://schemas.microsoft.com/office/drawing/2014/main" id="{00000000-0008-0000-0B00-0000F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86" name="Shape 5323">
                  <a:extLst>
                    <a:ext uri="{FF2B5EF4-FFF2-40B4-BE49-F238E27FC236}">
                      <a16:creationId xmlns:a16="http://schemas.microsoft.com/office/drawing/2014/main" id="{00000000-0008-0000-0B00-0000F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7" name="Shape 5324">
                  <a:extLst>
                    <a:ext uri="{FF2B5EF4-FFF2-40B4-BE49-F238E27FC236}">
                      <a16:creationId xmlns:a16="http://schemas.microsoft.com/office/drawing/2014/main" id="{00000000-0008-0000-0B00-0000F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88" name="Shape 5325">
                    <a:extLst>
                      <a:ext uri="{FF2B5EF4-FFF2-40B4-BE49-F238E27FC236}">
                        <a16:creationId xmlns:a16="http://schemas.microsoft.com/office/drawing/2014/main" id="{00000000-0008-0000-0B00-0000F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89" name="Shape 5326">
                    <a:extLst>
                      <a:ext uri="{FF2B5EF4-FFF2-40B4-BE49-F238E27FC236}">
                        <a16:creationId xmlns:a16="http://schemas.microsoft.com/office/drawing/2014/main" id="{00000000-0008-0000-0B00-0000F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0" name="Shape 5327">
                    <a:extLst>
                      <a:ext uri="{FF2B5EF4-FFF2-40B4-BE49-F238E27FC236}">
                        <a16:creationId xmlns:a16="http://schemas.microsoft.com/office/drawing/2014/main" id="{00000000-0008-0000-0B00-0000F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1" name="Shape 5328">
                    <a:extLst>
                      <a:ext uri="{FF2B5EF4-FFF2-40B4-BE49-F238E27FC236}">
                        <a16:creationId xmlns:a16="http://schemas.microsoft.com/office/drawing/2014/main" id="{00000000-0008-0000-0B00-0000F7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2" name="Shape 5329">
                    <a:extLst>
                      <a:ext uri="{FF2B5EF4-FFF2-40B4-BE49-F238E27FC236}">
                        <a16:creationId xmlns:a16="http://schemas.microsoft.com/office/drawing/2014/main" id="{00000000-0008-0000-0B00-0000F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3" name="Shape 5330">
                    <a:extLst>
                      <a:ext uri="{FF2B5EF4-FFF2-40B4-BE49-F238E27FC236}">
                        <a16:creationId xmlns:a16="http://schemas.microsoft.com/office/drawing/2014/main" id="{00000000-0008-0000-0B00-0000F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4" name="Shape 5331">
                    <a:extLst>
                      <a:ext uri="{FF2B5EF4-FFF2-40B4-BE49-F238E27FC236}">
                        <a16:creationId xmlns:a16="http://schemas.microsoft.com/office/drawing/2014/main" id="{00000000-0008-0000-0B00-0000F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95" name="Shape 2">
          <a:extLst>
            <a:ext uri="{FF2B5EF4-FFF2-40B4-BE49-F238E27FC236}">
              <a16:creationId xmlns:a16="http://schemas.microsoft.com/office/drawing/2014/main" id="{00000000-0008-0000-0B00-0000FB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96" name="Shape 5332">
            <a:extLst>
              <a:ext uri="{FF2B5EF4-FFF2-40B4-BE49-F238E27FC236}">
                <a16:creationId xmlns:a16="http://schemas.microsoft.com/office/drawing/2014/main" id="{00000000-0008-0000-0B00-0000F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7" name="Shape 6">
              <a:extLst>
                <a:ext uri="{FF2B5EF4-FFF2-40B4-BE49-F238E27FC236}">
                  <a16:creationId xmlns:a16="http://schemas.microsoft.com/office/drawing/2014/main" id="{00000000-0008-0000-0B00-0000F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8" name="Shape 5333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99" name="Shape 5334">
                <a:extLst>
                  <a:ext uri="{FF2B5EF4-FFF2-40B4-BE49-F238E27FC236}">
                    <a16:creationId xmlns:a16="http://schemas.microsoft.com/office/drawing/2014/main" id="{00000000-0008-0000-0B00-0000F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0" name="Shape 5335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01" name="Shape 5336">
                  <a:extLst>
                    <a:ext uri="{FF2B5EF4-FFF2-40B4-BE49-F238E27FC236}">
                      <a16:creationId xmlns:a16="http://schemas.microsoft.com/office/drawing/2014/main" id="{00000000-0008-0000-0B00-000001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2" name="Shape 5337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03" name="Shape 5338">
                    <a:extLst>
                      <a:ext uri="{FF2B5EF4-FFF2-40B4-BE49-F238E27FC236}">
                        <a16:creationId xmlns:a16="http://schemas.microsoft.com/office/drawing/2014/main" id="{00000000-0008-0000-0B00-000003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4" name="Shape 5339">
                    <a:extLst>
                      <a:ext uri="{FF2B5EF4-FFF2-40B4-BE49-F238E27FC236}">
                        <a16:creationId xmlns:a16="http://schemas.microsoft.com/office/drawing/2014/main" id="{00000000-0008-0000-0B00-00000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5" name="Shape 5340">
                    <a:extLst>
                      <a:ext uri="{FF2B5EF4-FFF2-40B4-BE49-F238E27FC236}">
                        <a16:creationId xmlns:a16="http://schemas.microsoft.com/office/drawing/2014/main" id="{00000000-0008-0000-0B00-00000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6" name="Shape 5341">
                    <a:extLst>
                      <a:ext uri="{FF2B5EF4-FFF2-40B4-BE49-F238E27FC236}">
                        <a16:creationId xmlns:a16="http://schemas.microsoft.com/office/drawing/2014/main" id="{00000000-0008-0000-0B00-000006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7" name="Shape 5342">
                    <a:extLst>
                      <a:ext uri="{FF2B5EF4-FFF2-40B4-BE49-F238E27FC236}">
                        <a16:creationId xmlns:a16="http://schemas.microsoft.com/office/drawing/2014/main" id="{00000000-0008-0000-0B00-00000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8" name="Shape 5343">
                    <a:extLst>
                      <a:ext uri="{FF2B5EF4-FFF2-40B4-BE49-F238E27FC236}">
                        <a16:creationId xmlns:a16="http://schemas.microsoft.com/office/drawing/2014/main" id="{00000000-0008-0000-0B00-00000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9" name="Shape 5344">
                    <a:extLst>
                      <a:ext uri="{FF2B5EF4-FFF2-40B4-BE49-F238E27FC236}">
                        <a16:creationId xmlns:a16="http://schemas.microsoft.com/office/drawing/2014/main" id="{00000000-0008-0000-0B00-00000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10" name="Shape 2">
          <a:extLst>
            <a:ext uri="{FF2B5EF4-FFF2-40B4-BE49-F238E27FC236}">
              <a16:creationId xmlns:a16="http://schemas.microsoft.com/office/drawing/2014/main" id="{00000000-0008-0000-0B00-00000A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11" name="Shape 5345">
            <a:extLst>
              <a:ext uri="{FF2B5EF4-FFF2-40B4-BE49-F238E27FC236}">
                <a16:creationId xmlns:a16="http://schemas.microsoft.com/office/drawing/2014/main" id="{00000000-0008-0000-0B00-00000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12" name="Shape 6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3" name="Shape 5346">
              <a:extLst>
                <a:ext uri="{FF2B5EF4-FFF2-40B4-BE49-F238E27FC236}">
                  <a16:creationId xmlns:a16="http://schemas.microsoft.com/office/drawing/2014/main" id="{00000000-0008-0000-0B00-00000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14" name="Shape 5347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5" name="Shape 5348">
                <a:extLst>
                  <a:ext uri="{FF2B5EF4-FFF2-40B4-BE49-F238E27FC236}">
                    <a16:creationId xmlns:a16="http://schemas.microsoft.com/office/drawing/2014/main" id="{00000000-0008-0000-0B00-00000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16" name="Shape 5349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17" name="Shape 5350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18" name="Shape 5351">
                    <a:extLst>
                      <a:ext uri="{FF2B5EF4-FFF2-40B4-BE49-F238E27FC236}">
                        <a16:creationId xmlns:a16="http://schemas.microsoft.com/office/drawing/2014/main" id="{00000000-0008-0000-0B00-000012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19" name="Shape 5352">
                    <a:extLst>
                      <a:ext uri="{FF2B5EF4-FFF2-40B4-BE49-F238E27FC236}">
                        <a16:creationId xmlns:a16="http://schemas.microsoft.com/office/drawing/2014/main" id="{00000000-0008-0000-0B00-00001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0" name="Shape 5353">
                    <a:extLst>
                      <a:ext uri="{FF2B5EF4-FFF2-40B4-BE49-F238E27FC236}">
                        <a16:creationId xmlns:a16="http://schemas.microsoft.com/office/drawing/2014/main" id="{00000000-0008-0000-0B00-00001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1" name="Shape 5354">
                    <a:extLst>
                      <a:ext uri="{FF2B5EF4-FFF2-40B4-BE49-F238E27FC236}">
                        <a16:creationId xmlns:a16="http://schemas.microsoft.com/office/drawing/2014/main" id="{00000000-0008-0000-0B00-000015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2" name="Shape 5355">
                    <a:extLst>
                      <a:ext uri="{FF2B5EF4-FFF2-40B4-BE49-F238E27FC236}">
                        <a16:creationId xmlns:a16="http://schemas.microsoft.com/office/drawing/2014/main" id="{00000000-0008-0000-0B00-00001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3" name="Shape 5356">
                    <a:extLst>
                      <a:ext uri="{FF2B5EF4-FFF2-40B4-BE49-F238E27FC236}">
                        <a16:creationId xmlns:a16="http://schemas.microsoft.com/office/drawing/2014/main" id="{00000000-0008-0000-0B00-00001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4" name="Shape 5357">
                    <a:extLst>
                      <a:ext uri="{FF2B5EF4-FFF2-40B4-BE49-F238E27FC236}">
                        <a16:creationId xmlns:a16="http://schemas.microsoft.com/office/drawing/2014/main" id="{00000000-0008-0000-0B00-00001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25" name="Shape 2">
          <a:extLst>
            <a:ext uri="{FF2B5EF4-FFF2-40B4-BE49-F238E27FC236}">
              <a16:creationId xmlns:a16="http://schemas.microsoft.com/office/drawing/2014/main" id="{00000000-0008-0000-0B00-000019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26" name="Shape 5358">
            <a:extLst>
              <a:ext uri="{FF2B5EF4-FFF2-40B4-BE49-F238E27FC236}">
                <a16:creationId xmlns:a16="http://schemas.microsoft.com/office/drawing/2014/main" id="{00000000-0008-0000-0B00-00001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7" name="Shape 6">
              <a:extLst>
                <a:ext uri="{FF2B5EF4-FFF2-40B4-BE49-F238E27FC236}">
                  <a16:creationId xmlns:a16="http://schemas.microsoft.com/office/drawing/2014/main" id="{00000000-0008-0000-0B00-00001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8" name="Shape 5359">
              <a:extLst>
                <a:ext uri="{FF2B5EF4-FFF2-40B4-BE49-F238E27FC236}">
                  <a16:creationId xmlns:a16="http://schemas.microsoft.com/office/drawing/2014/main" id="{00000000-0008-0000-0B00-00001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29" name="Shape 5360">
                <a:extLst>
                  <a:ext uri="{FF2B5EF4-FFF2-40B4-BE49-F238E27FC236}">
                    <a16:creationId xmlns:a16="http://schemas.microsoft.com/office/drawing/2014/main" id="{00000000-0008-0000-0B00-00001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30" name="Shape 5361">
                <a:extLst>
                  <a:ext uri="{FF2B5EF4-FFF2-40B4-BE49-F238E27FC236}">
                    <a16:creationId xmlns:a16="http://schemas.microsoft.com/office/drawing/2014/main" id="{00000000-0008-0000-0B00-00001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31" name="Shape 5362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32" name="Shape 5363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33" name="Shape 5364">
                    <a:extLst>
                      <a:ext uri="{FF2B5EF4-FFF2-40B4-BE49-F238E27FC236}">
                        <a16:creationId xmlns:a16="http://schemas.microsoft.com/office/drawing/2014/main" id="{00000000-0008-0000-0B00-000021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34" name="Shape 5365">
                    <a:extLst>
                      <a:ext uri="{FF2B5EF4-FFF2-40B4-BE49-F238E27FC236}">
                        <a16:creationId xmlns:a16="http://schemas.microsoft.com/office/drawing/2014/main" id="{00000000-0008-0000-0B00-00002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5" name="Shape 5366">
                    <a:extLst>
                      <a:ext uri="{FF2B5EF4-FFF2-40B4-BE49-F238E27FC236}">
                        <a16:creationId xmlns:a16="http://schemas.microsoft.com/office/drawing/2014/main" id="{00000000-0008-0000-0B00-00002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6" name="Shape 5367">
                    <a:extLst>
                      <a:ext uri="{FF2B5EF4-FFF2-40B4-BE49-F238E27FC236}">
                        <a16:creationId xmlns:a16="http://schemas.microsoft.com/office/drawing/2014/main" id="{00000000-0008-0000-0B00-000024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7" name="Shape 5368">
                    <a:extLst>
                      <a:ext uri="{FF2B5EF4-FFF2-40B4-BE49-F238E27FC236}">
                        <a16:creationId xmlns:a16="http://schemas.microsoft.com/office/drawing/2014/main" id="{00000000-0008-0000-0B00-00002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8" name="Shape 5369">
                    <a:extLst>
                      <a:ext uri="{FF2B5EF4-FFF2-40B4-BE49-F238E27FC236}">
                        <a16:creationId xmlns:a16="http://schemas.microsoft.com/office/drawing/2014/main" id="{00000000-0008-0000-0B00-00002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9" name="Shape 5370">
                    <a:extLst>
                      <a:ext uri="{FF2B5EF4-FFF2-40B4-BE49-F238E27FC236}">
                        <a16:creationId xmlns:a16="http://schemas.microsoft.com/office/drawing/2014/main" id="{00000000-0008-0000-0B00-00002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40" name="Shape 2">
          <a:extLst>
            <a:ext uri="{FF2B5EF4-FFF2-40B4-BE49-F238E27FC236}">
              <a16:creationId xmlns:a16="http://schemas.microsoft.com/office/drawing/2014/main" id="{00000000-0008-0000-0B00-000028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41" name="Shape 5371">
            <a:extLst>
              <a:ext uri="{FF2B5EF4-FFF2-40B4-BE49-F238E27FC236}">
                <a16:creationId xmlns:a16="http://schemas.microsoft.com/office/drawing/2014/main" id="{00000000-0008-0000-0B00-00002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42" name="Shape 6">
              <a:extLst>
                <a:ext uri="{FF2B5EF4-FFF2-40B4-BE49-F238E27FC236}">
                  <a16:creationId xmlns:a16="http://schemas.microsoft.com/office/drawing/2014/main" id="{00000000-0008-0000-0B00-00002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43" name="Shape 5372">
              <a:extLst>
                <a:ext uri="{FF2B5EF4-FFF2-40B4-BE49-F238E27FC236}">
                  <a16:creationId xmlns:a16="http://schemas.microsoft.com/office/drawing/2014/main" id="{00000000-0008-0000-0B00-00002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44" name="Shape 5373">
                <a:extLst>
                  <a:ext uri="{FF2B5EF4-FFF2-40B4-BE49-F238E27FC236}">
                    <a16:creationId xmlns:a16="http://schemas.microsoft.com/office/drawing/2014/main" id="{00000000-0008-0000-0B00-00002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5" name="Shape 5374">
                <a:extLst>
                  <a:ext uri="{FF2B5EF4-FFF2-40B4-BE49-F238E27FC236}">
                    <a16:creationId xmlns:a16="http://schemas.microsoft.com/office/drawing/2014/main" id="{00000000-0008-0000-0B00-00002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46" name="Shape 5375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47" name="Shape 5376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48" name="Shape 5377">
                    <a:extLst>
                      <a:ext uri="{FF2B5EF4-FFF2-40B4-BE49-F238E27FC236}">
                        <a16:creationId xmlns:a16="http://schemas.microsoft.com/office/drawing/2014/main" id="{00000000-0008-0000-0B00-000030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49" name="Shape 5378">
                    <a:extLst>
                      <a:ext uri="{FF2B5EF4-FFF2-40B4-BE49-F238E27FC236}">
                        <a16:creationId xmlns:a16="http://schemas.microsoft.com/office/drawing/2014/main" id="{00000000-0008-0000-0B00-00003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0" name="Shape 5379">
                    <a:extLst>
                      <a:ext uri="{FF2B5EF4-FFF2-40B4-BE49-F238E27FC236}">
                        <a16:creationId xmlns:a16="http://schemas.microsoft.com/office/drawing/2014/main" id="{00000000-0008-0000-0B00-00003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1" name="Shape 5380">
                    <a:extLst>
                      <a:ext uri="{FF2B5EF4-FFF2-40B4-BE49-F238E27FC236}">
                        <a16:creationId xmlns:a16="http://schemas.microsoft.com/office/drawing/2014/main" id="{00000000-0008-0000-0B00-000033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2" name="Shape 5381">
                    <a:extLst>
                      <a:ext uri="{FF2B5EF4-FFF2-40B4-BE49-F238E27FC236}">
                        <a16:creationId xmlns:a16="http://schemas.microsoft.com/office/drawing/2014/main" id="{00000000-0008-0000-0B00-00003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3" name="Shape 5382">
                    <a:extLst>
                      <a:ext uri="{FF2B5EF4-FFF2-40B4-BE49-F238E27FC236}">
                        <a16:creationId xmlns:a16="http://schemas.microsoft.com/office/drawing/2014/main" id="{00000000-0008-0000-0B00-00003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4" name="Shape 5383">
                    <a:extLst>
                      <a:ext uri="{FF2B5EF4-FFF2-40B4-BE49-F238E27FC236}">
                        <a16:creationId xmlns:a16="http://schemas.microsoft.com/office/drawing/2014/main" id="{00000000-0008-0000-0B00-00003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55" name="Shape 2">
          <a:extLst>
            <a:ext uri="{FF2B5EF4-FFF2-40B4-BE49-F238E27FC236}">
              <a16:creationId xmlns:a16="http://schemas.microsoft.com/office/drawing/2014/main" id="{00000000-0008-0000-0B00-000037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56" name="Shape 5384">
            <a:extLst>
              <a:ext uri="{FF2B5EF4-FFF2-40B4-BE49-F238E27FC236}">
                <a16:creationId xmlns:a16="http://schemas.microsoft.com/office/drawing/2014/main" id="{00000000-0008-0000-0B00-00003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7" name="Shape 6">
              <a:extLst>
                <a:ext uri="{FF2B5EF4-FFF2-40B4-BE49-F238E27FC236}">
                  <a16:creationId xmlns:a16="http://schemas.microsoft.com/office/drawing/2014/main" id="{00000000-0008-0000-0B00-00003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8" name="Shape 5385">
              <a:extLst>
                <a:ext uri="{FF2B5EF4-FFF2-40B4-BE49-F238E27FC236}">
                  <a16:creationId xmlns:a16="http://schemas.microsoft.com/office/drawing/2014/main" id="{00000000-0008-0000-0B00-00003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59" name="Shape 5386">
                <a:extLst>
                  <a:ext uri="{FF2B5EF4-FFF2-40B4-BE49-F238E27FC236}">
                    <a16:creationId xmlns:a16="http://schemas.microsoft.com/office/drawing/2014/main" id="{00000000-0008-0000-0B00-00003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0" name="Shape 5387">
                <a:extLst>
                  <a:ext uri="{FF2B5EF4-FFF2-40B4-BE49-F238E27FC236}">
                    <a16:creationId xmlns:a16="http://schemas.microsoft.com/office/drawing/2014/main" id="{00000000-0008-0000-0B00-00003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61" name="Shape 5388">
                  <a:extLst>
                    <a:ext uri="{FF2B5EF4-FFF2-40B4-BE49-F238E27FC236}">
                      <a16:creationId xmlns:a16="http://schemas.microsoft.com/office/drawing/2014/main" id="{00000000-0008-0000-0B00-00003D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62" name="Shape 5389">
                  <a:extLst>
                    <a:ext uri="{FF2B5EF4-FFF2-40B4-BE49-F238E27FC236}">
                      <a16:creationId xmlns:a16="http://schemas.microsoft.com/office/drawing/2014/main" id="{00000000-0008-0000-0B00-00003E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63" name="Shape 5390">
                    <a:extLst>
                      <a:ext uri="{FF2B5EF4-FFF2-40B4-BE49-F238E27FC236}">
                        <a16:creationId xmlns:a16="http://schemas.microsoft.com/office/drawing/2014/main" id="{00000000-0008-0000-0B00-00003F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64" name="Shape 5391">
                    <a:extLst>
                      <a:ext uri="{FF2B5EF4-FFF2-40B4-BE49-F238E27FC236}">
                        <a16:creationId xmlns:a16="http://schemas.microsoft.com/office/drawing/2014/main" id="{00000000-0008-0000-0B00-00004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5" name="Shape 5392">
                    <a:extLst>
                      <a:ext uri="{FF2B5EF4-FFF2-40B4-BE49-F238E27FC236}">
                        <a16:creationId xmlns:a16="http://schemas.microsoft.com/office/drawing/2014/main" id="{00000000-0008-0000-0B00-00004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6" name="Shape 5393">
                    <a:extLst>
                      <a:ext uri="{FF2B5EF4-FFF2-40B4-BE49-F238E27FC236}">
                        <a16:creationId xmlns:a16="http://schemas.microsoft.com/office/drawing/2014/main" id="{00000000-0008-0000-0B00-000042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7" name="Shape 5394">
                    <a:extLst>
                      <a:ext uri="{FF2B5EF4-FFF2-40B4-BE49-F238E27FC236}">
                        <a16:creationId xmlns:a16="http://schemas.microsoft.com/office/drawing/2014/main" id="{00000000-0008-0000-0B00-00004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8" name="Shape 5395">
                    <a:extLst>
                      <a:ext uri="{FF2B5EF4-FFF2-40B4-BE49-F238E27FC236}">
                        <a16:creationId xmlns:a16="http://schemas.microsoft.com/office/drawing/2014/main" id="{00000000-0008-0000-0B00-00004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9" name="Shape 5396">
                    <a:extLst>
                      <a:ext uri="{FF2B5EF4-FFF2-40B4-BE49-F238E27FC236}">
                        <a16:creationId xmlns:a16="http://schemas.microsoft.com/office/drawing/2014/main" id="{00000000-0008-0000-0B00-00004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70" name="Shape 2">
          <a:extLst>
            <a:ext uri="{FF2B5EF4-FFF2-40B4-BE49-F238E27FC236}">
              <a16:creationId xmlns:a16="http://schemas.microsoft.com/office/drawing/2014/main" id="{00000000-0008-0000-0B00-00004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71" name="Shape 5397">
            <a:extLst>
              <a:ext uri="{FF2B5EF4-FFF2-40B4-BE49-F238E27FC236}">
                <a16:creationId xmlns:a16="http://schemas.microsoft.com/office/drawing/2014/main" id="{00000000-0008-0000-0B00-00004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2" name="Shape 6">
              <a:extLst>
                <a:ext uri="{FF2B5EF4-FFF2-40B4-BE49-F238E27FC236}">
                  <a16:creationId xmlns:a16="http://schemas.microsoft.com/office/drawing/2014/main" id="{00000000-0008-0000-0B00-00004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3" name="Shape 5398">
              <a:extLst>
                <a:ext uri="{FF2B5EF4-FFF2-40B4-BE49-F238E27FC236}">
                  <a16:creationId xmlns:a16="http://schemas.microsoft.com/office/drawing/2014/main" id="{00000000-0008-0000-0B00-00004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74" name="Shape 5399">
                <a:extLst>
                  <a:ext uri="{FF2B5EF4-FFF2-40B4-BE49-F238E27FC236}">
                    <a16:creationId xmlns:a16="http://schemas.microsoft.com/office/drawing/2014/main" id="{00000000-0008-0000-0B00-00004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5" name="Shape 5400">
                <a:extLst>
                  <a:ext uri="{FF2B5EF4-FFF2-40B4-BE49-F238E27FC236}">
                    <a16:creationId xmlns:a16="http://schemas.microsoft.com/office/drawing/2014/main" id="{00000000-0008-0000-0B00-00004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76" name="Shape 5401">
                  <a:extLst>
                    <a:ext uri="{FF2B5EF4-FFF2-40B4-BE49-F238E27FC236}">
                      <a16:creationId xmlns:a16="http://schemas.microsoft.com/office/drawing/2014/main" id="{00000000-0008-0000-0B00-00004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77" name="Shape 5402">
                  <a:extLst>
                    <a:ext uri="{FF2B5EF4-FFF2-40B4-BE49-F238E27FC236}">
                      <a16:creationId xmlns:a16="http://schemas.microsoft.com/office/drawing/2014/main" id="{00000000-0008-0000-0B00-00004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78" name="Shape 5403">
                    <a:extLst>
                      <a:ext uri="{FF2B5EF4-FFF2-40B4-BE49-F238E27FC236}">
                        <a16:creationId xmlns:a16="http://schemas.microsoft.com/office/drawing/2014/main" id="{00000000-0008-0000-0B00-00004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79" name="Shape 5404">
                    <a:extLst>
                      <a:ext uri="{FF2B5EF4-FFF2-40B4-BE49-F238E27FC236}">
                        <a16:creationId xmlns:a16="http://schemas.microsoft.com/office/drawing/2014/main" id="{00000000-0008-0000-0B00-00004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0" name="Shape 5405">
                    <a:extLst>
                      <a:ext uri="{FF2B5EF4-FFF2-40B4-BE49-F238E27FC236}">
                        <a16:creationId xmlns:a16="http://schemas.microsoft.com/office/drawing/2014/main" id="{00000000-0008-0000-0B00-00005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1" name="Shape 5406">
                    <a:extLst>
                      <a:ext uri="{FF2B5EF4-FFF2-40B4-BE49-F238E27FC236}">
                        <a16:creationId xmlns:a16="http://schemas.microsoft.com/office/drawing/2014/main" id="{00000000-0008-0000-0B00-00005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2" name="Shape 5407">
                    <a:extLst>
                      <a:ext uri="{FF2B5EF4-FFF2-40B4-BE49-F238E27FC236}">
                        <a16:creationId xmlns:a16="http://schemas.microsoft.com/office/drawing/2014/main" id="{00000000-0008-0000-0B00-00005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3" name="Shape 5408">
                    <a:extLst>
                      <a:ext uri="{FF2B5EF4-FFF2-40B4-BE49-F238E27FC236}">
                        <a16:creationId xmlns:a16="http://schemas.microsoft.com/office/drawing/2014/main" id="{00000000-0008-0000-0B00-00005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4" name="Shape 5409">
                    <a:extLst>
                      <a:ext uri="{FF2B5EF4-FFF2-40B4-BE49-F238E27FC236}">
                        <a16:creationId xmlns:a16="http://schemas.microsoft.com/office/drawing/2014/main" id="{00000000-0008-0000-0B00-00005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85" name="Shape 2">
          <a:extLst>
            <a:ext uri="{FF2B5EF4-FFF2-40B4-BE49-F238E27FC236}">
              <a16:creationId xmlns:a16="http://schemas.microsoft.com/office/drawing/2014/main" id="{00000000-0008-0000-0B00-00005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86" name="Shape 5410">
            <a:extLst>
              <a:ext uri="{FF2B5EF4-FFF2-40B4-BE49-F238E27FC236}">
                <a16:creationId xmlns:a16="http://schemas.microsoft.com/office/drawing/2014/main" id="{00000000-0008-0000-0B00-00005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7" name="Shape 6">
              <a:extLst>
                <a:ext uri="{FF2B5EF4-FFF2-40B4-BE49-F238E27FC236}">
                  <a16:creationId xmlns:a16="http://schemas.microsoft.com/office/drawing/2014/main" id="{00000000-0008-0000-0B00-00005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88" name="Shape 5411">
              <a:extLst>
                <a:ext uri="{FF2B5EF4-FFF2-40B4-BE49-F238E27FC236}">
                  <a16:creationId xmlns:a16="http://schemas.microsoft.com/office/drawing/2014/main" id="{00000000-0008-0000-0B00-00005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89" name="Shape 5412">
                <a:extLst>
                  <a:ext uri="{FF2B5EF4-FFF2-40B4-BE49-F238E27FC236}">
                    <a16:creationId xmlns:a16="http://schemas.microsoft.com/office/drawing/2014/main" id="{00000000-0008-0000-0B00-00005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0" name="Shape 5413">
                <a:extLst>
                  <a:ext uri="{FF2B5EF4-FFF2-40B4-BE49-F238E27FC236}">
                    <a16:creationId xmlns:a16="http://schemas.microsoft.com/office/drawing/2014/main" id="{00000000-0008-0000-0B00-00005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91" name="Shape 5414">
                  <a:extLst>
                    <a:ext uri="{FF2B5EF4-FFF2-40B4-BE49-F238E27FC236}">
                      <a16:creationId xmlns:a16="http://schemas.microsoft.com/office/drawing/2014/main" id="{00000000-0008-0000-0B00-00005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92" name="Shape 5415">
                  <a:extLst>
                    <a:ext uri="{FF2B5EF4-FFF2-40B4-BE49-F238E27FC236}">
                      <a16:creationId xmlns:a16="http://schemas.microsoft.com/office/drawing/2014/main" id="{00000000-0008-0000-0B00-00005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93" name="Shape 5416">
                    <a:extLst>
                      <a:ext uri="{FF2B5EF4-FFF2-40B4-BE49-F238E27FC236}">
                        <a16:creationId xmlns:a16="http://schemas.microsoft.com/office/drawing/2014/main" id="{00000000-0008-0000-0B00-00005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94" name="Shape 5417">
                    <a:extLst>
                      <a:ext uri="{FF2B5EF4-FFF2-40B4-BE49-F238E27FC236}">
                        <a16:creationId xmlns:a16="http://schemas.microsoft.com/office/drawing/2014/main" id="{00000000-0008-0000-0B00-00005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5" name="Shape 5418">
                    <a:extLst>
                      <a:ext uri="{FF2B5EF4-FFF2-40B4-BE49-F238E27FC236}">
                        <a16:creationId xmlns:a16="http://schemas.microsoft.com/office/drawing/2014/main" id="{00000000-0008-0000-0B00-00005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6" name="Shape 5419">
                    <a:extLst>
                      <a:ext uri="{FF2B5EF4-FFF2-40B4-BE49-F238E27FC236}">
                        <a16:creationId xmlns:a16="http://schemas.microsoft.com/office/drawing/2014/main" id="{00000000-0008-0000-0B00-000060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7" name="Shape 5420">
                    <a:extLst>
                      <a:ext uri="{FF2B5EF4-FFF2-40B4-BE49-F238E27FC236}">
                        <a16:creationId xmlns:a16="http://schemas.microsoft.com/office/drawing/2014/main" id="{00000000-0008-0000-0B00-00006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8" name="Shape 5421">
                    <a:extLst>
                      <a:ext uri="{FF2B5EF4-FFF2-40B4-BE49-F238E27FC236}">
                        <a16:creationId xmlns:a16="http://schemas.microsoft.com/office/drawing/2014/main" id="{00000000-0008-0000-0B00-00006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9" name="Shape 5422">
                    <a:extLst>
                      <a:ext uri="{FF2B5EF4-FFF2-40B4-BE49-F238E27FC236}">
                        <a16:creationId xmlns:a16="http://schemas.microsoft.com/office/drawing/2014/main" id="{00000000-0008-0000-0B00-00006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01" name="Shape 5423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424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4" name="Shape 5425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426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06" name="Shape 5427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07" name="Shape 5428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08" name="Shape 5429">
                    <a:extLst>
                      <a:ext uri="{FF2B5EF4-FFF2-40B4-BE49-F238E27FC236}">
                        <a16:creationId xmlns:a16="http://schemas.microsoft.com/office/drawing/2014/main" id="{00000000-0008-0000-0B00-00006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09" name="Shape 5430">
                    <a:extLst>
                      <a:ext uri="{FF2B5EF4-FFF2-40B4-BE49-F238E27FC236}">
                        <a16:creationId xmlns:a16="http://schemas.microsoft.com/office/drawing/2014/main" id="{00000000-0008-0000-0B00-00006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0" name="Shape 5431">
                    <a:extLst>
                      <a:ext uri="{FF2B5EF4-FFF2-40B4-BE49-F238E27FC236}">
                        <a16:creationId xmlns:a16="http://schemas.microsoft.com/office/drawing/2014/main" id="{00000000-0008-0000-0B00-00006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1" name="Shape 5432">
                    <a:extLst>
                      <a:ext uri="{FF2B5EF4-FFF2-40B4-BE49-F238E27FC236}">
                        <a16:creationId xmlns:a16="http://schemas.microsoft.com/office/drawing/2014/main" id="{00000000-0008-0000-0B00-00006F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2" name="Shape 5433">
                    <a:extLst>
                      <a:ext uri="{FF2B5EF4-FFF2-40B4-BE49-F238E27FC236}">
                        <a16:creationId xmlns:a16="http://schemas.microsoft.com/office/drawing/2014/main" id="{00000000-0008-0000-0B00-00007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3" name="Shape 5434">
                    <a:extLst>
                      <a:ext uri="{FF2B5EF4-FFF2-40B4-BE49-F238E27FC236}">
                        <a16:creationId xmlns:a16="http://schemas.microsoft.com/office/drawing/2014/main" id="{00000000-0008-0000-0B00-00007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4" name="Shape 5435">
                    <a:extLst>
                      <a:ext uri="{FF2B5EF4-FFF2-40B4-BE49-F238E27FC236}">
                        <a16:creationId xmlns:a16="http://schemas.microsoft.com/office/drawing/2014/main" id="{00000000-0008-0000-0B00-00007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515" name="Shape 4740">
          <a:extLst>
            <a:ext uri="{FF2B5EF4-FFF2-40B4-BE49-F238E27FC236}">
              <a16:creationId xmlns:a16="http://schemas.microsoft.com/office/drawing/2014/main" id="{00000000-0008-0000-0B00-000073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516" name="Shape 2366">
          <a:extLst>
            <a:ext uri="{FF2B5EF4-FFF2-40B4-BE49-F238E27FC236}">
              <a16:creationId xmlns:a16="http://schemas.microsoft.com/office/drawing/2014/main" id="{00000000-0008-0000-0B00-000074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517" name="Shape 2366">
          <a:extLst>
            <a:ext uri="{FF2B5EF4-FFF2-40B4-BE49-F238E27FC236}">
              <a16:creationId xmlns:a16="http://schemas.microsoft.com/office/drawing/2014/main" id="{00000000-0008-0000-0B00-000075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18" name="Shape 2">
          <a:extLst>
            <a:ext uri="{FF2B5EF4-FFF2-40B4-BE49-F238E27FC236}">
              <a16:creationId xmlns:a16="http://schemas.microsoft.com/office/drawing/2014/main" id="{00000000-0008-0000-0B00-00007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19" name="Shape 5436">
            <a:extLst>
              <a:ext uri="{FF2B5EF4-FFF2-40B4-BE49-F238E27FC236}">
                <a16:creationId xmlns:a16="http://schemas.microsoft.com/office/drawing/2014/main" id="{00000000-0008-0000-0B00-00007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0" name="Shape 6">
              <a:extLst>
                <a:ext uri="{FF2B5EF4-FFF2-40B4-BE49-F238E27FC236}">
                  <a16:creationId xmlns:a16="http://schemas.microsoft.com/office/drawing/2014/main" id="{00000000-0008-0000-0B00-00007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1" name="Shape 5437">
              <a:extLst>
                <a:ext uri="{FF2B5EF4-FFF2-40B4-BE49-F238E27FC236}">
                  <a16:creationId xmlns:a16="http://schemas.microsoft.com/office/drawing/2014/main" id="{00000000-0008-0000-0B00-00007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22" name="Shape 5438">
                <a:extLst>
                  <a:ext uri="{FF2B5EF4-FFF2-40B4-BE49-F238E27FC236}">
                    <a16:creationId xmlns:a16="http://schemas.microsoft.com/office/drawing/2014/main" id="{00000000-0008-0000-0B00-00007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23" name="Shape 5439">
                <a:extLst>
                  <a:ext uri="{FF2B5EF4-FFF2-40B4-BE49-F238E27FC236}">
                    <a16:creationId xmlns:a16="http://schemas.microsoft.com/office/drawing/2014/main" id="{00000000-0008-0000-0B00-00007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4" name="Shape 5440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25" name="Shape 5441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26" name="Shape 5442">
                    <a:extLst>
                      <a:ext uri="{FF2B5EF4-FFF2-40B4-BE49-F238E27FC236}">
                        <a16:creationId xmlns:a16="http://schemas.microsoft.com/office/drawing/2014/main" id="{00000000-0008-0000-0B00-00007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27" name="Shape 5443">
                    <a:extLst>
                      <a:ext uri="{FF2B5EF4-FFF2-40B4-BE49-F238E27FC236}">
                        <a16:creationId xmlns:a16="http://schemas.microsoft.com/office/drawing/2014/main" id="{00000000-0008-0000-0B00-00007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8" name="Shape 5444">
                    <a:extLst>
                      <a:ext uri="{FF2B5EF4-FFF2-40B4-BE49-F238E27FC236}">
                        <a16:creationId xmlns:a16="http://schemas.microsoft.com/office/drawing/2014/main" id="{00000000-0008-0000-0B00-00008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9" name="Shape 5445">
                    <a:extLst>
                      <a:ext uri="{FF2B5EF4-FFF2-40B4-BE49-F238E27FC236}">
                        <a16:creationId xmlns:a16="http://schemas.microsoft.com/office/drawing/2014/main" id="{00000000-0008-0000-0B00-00008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0" name="Shape 5446">
                    <a:extLst>
                      <a:ext uri="{FF2B5EF4-FFF2-40B4-BE49-F238E27FC236}">
                        <a16:creationId xmlns:a16="http://schemas.microsoft.com/office/drawing/2014/main" id="{00000000-0008-0000-0B00-00008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1" name="Shape 5447">
                    <a:extLst>
                      <a:ext uri="{FF2B5EF4-FFF2-40B4-BE49-F238E27FC236}">
                        <a16:creationId xmlns:a16="http://schemas.microsoft.com/office/drawing/2014/main" id="{00000000-0008-0000-0B00-00008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2" name="Shape 5448">
                    <a:extLst>
                      <a:ext uri="{FF2B5EF4-FFF2-40B4-BE49-F238E27FC236}">
                        <a16:creationId xmlns:a16="http://schemas.microsoft.com/office/drawing/2014/main" id="{00000000-0008-0000-0B00-00008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33" name="Shape 2">
          <a:extLst>
            <a:ext uri="{FF2B5EF4-FFF2-40B4-BE49-F238E27FC236}">
              <a16:creationId xmlns:a16="http://schemas.microsoft.com/office/drawing/2014/main" id="{00000000-0008-0000-0B00-00008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34" name="Shape 5449">
            <a:extLst>
              <a:ext uri="{FF2B5EF4-FFF2-40B4-BE49-F238E27FC236}">
                <a16:creationId xmlns:a16="http://schemas.microsoft.com/office/drawing/2014/main" id="{00000000-0008-0000-0B00-00008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35" name="Shape 6">
              <a:extLst>
                <a:ext uri="{FF2B5EF4-FFF2-40B4-BE49-F238E27FC236}">
                  <a16:creationId xmlns:a16="http://schemas.microsoft.com/office/drawing/2014/main" id="{00000000-0008-0000-0B00-00008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36" name="Shape 5450">
              <a:extLst>
                <a:ext uri="{FF2B5EF4-FFF2-40B4-BE49-F238E27FC236}">
                  <a16:creationId xmlns:a16="http://schemas.microsoft.com/office/drawing/2014/main" id="{00000000-0008-0000-0B00-00008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37" name="Shape 5451">
                <a:extLst>
                  <a:ext uri="{FF2B5EF4-FFF2-40B4-BE49-F238E27FC236}">
                    <a16:creationId xmlns:a16="http://schemas.microsoft.com/office/drawing/2014/main" id="{00000000-0008-0000-0B00-00008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8" name="Shape 5452">
                <a:extLst>
                  <a:ext uri="{FF2B5EF4-FFF2-40B4-BE49-F238E27FC236}">
                    <a16:creationId xmlns:a16="http://schemas.microsoft.com/office/drawing/2014/main" id="{00000000-0008-0000-0B00-00008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39" name="Shape 5453">
                  <a:extLst>
                    <a:ext uri="{FF2B5EF4-FFF2-40B4-BE49-F238E27FC236}">
                      <a16:creationId xmlns:a16="http://schemas.microsoft.com/office/drawing/2014/main" id="{00000000-0008-0000-0B00-00008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40" name="Shape 5454">
                  <a:extLst>
                    <a:ext uri="{FF2B5EF4-FFF2-40B4-BE49-F238E27FC236}">
                      <a16:creationId xmlns:a16="http://schemas.microsoft.com/office/drawing/2014/main" id="{00000000-0008-0000-0B00-00008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41" name="Shape 5455">
                    <a:extLst>
                      <a:ext uri="{FF2B5EF4-FFF2-40B4-BE49-F238E27FC236}">
                        <a16:creationId xmlns:a16="http://schemas.microsoft.com/office/drawing/2014/main" id="{00000000-0008-0000-0B00-00008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42" name="Shape 5456">
                    <a:extLst>
                      <a:ext uri="{FF2B5EF4-FFF2-40B4-BE49-F238E27FC236}">
                        <a16:creationId xmlns:a16="http://schemas.microsoft.com/office/drawing/2014/main" id="{00000000-0008-0000-0B00-00008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3" name="Shape 5457">
                    <a:extLst>
                      <a:ext uri="{FF2B5EF4-FFF2-40B4-BE49-F238E27FC236}">
                        <a16:creationId xmlns:a16="http://schemas.microsoft.com/office/drawing/2014/main" id="{00000000-0008-0000-0B00-00008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4" name="Shape 5458">
                    <a:extLst>
                      <a:ext uri="{FF2B5EF4-FFF2-40B4-BE49-F238E27FC236}">
                        <a16:creationId xmlns:a16="http://schemas.microsoft.com/office/drawing/2014/main" id="{00000000-0008-0000-0B00-00009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5" name="Shape 5459">
                    <a:extLst>
                      <a:ext uri="{FF2B5EF4-FFF2-40B4-BE49-F238E27FC236}">
                        <a16:creationId xmlns:a16="http://schemas.microsoft.com/office/drawing/2014/main" id="{00000000-0008-0000-0B00-00009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6" name="Shape 5460">
                    <a:extLst>
                      <a:ext uri="{FF2B5EF4-FFF2-40B4-BE49-F238E27FC236}">
                        <a16:creationId xmlns:a16="http://schemas.microsoft.com/office/drawing/2014/main" id="{00000000-0008-0000-0B00-00009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7" name="Shape 5461">
                    <a:extLst>
                      <a:ext uri="{FF2B5EF4-FFF2-40B4-BE49-F238E27FC236}">
                        <a16:creationId xmlns:a16="http://schemas.microsoft.com/office/drawing/2014/main" id="{00000000-0008-0000-0B00-000093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548" name="Shape 2">
          <a:extLst>
            <a:ext uri="{FF2B5EF4-FFF2-40B4-BE49-F238E27FC236}">
              <a16:creationId xmlns:a16="http://schemas.microsoft.com/office/drawing/2014/main" id="{00000000-0008-0000-0B00-00009419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549" name="Shape 5462">
            <a:extLst>
              <a:ext uri="{FF2B5EF4-FFF2-40B4-BE49-F238E27FC236}">
                <a16:creationId xmlns:a16="http://schemas.microsoft.com/office/drawing/2014/main" id="{00000000-0008-0000-0B00-00009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0" name="Shape 6">
              <a:extLst>
                <a:ext uri="{FF2B5EF4-FFF2-40B4-BE49-F238E27FC236}">
                  <a16:creationId xmlns:a16="http://schemas.microsoft.com/office/drawing/2014/main" id="{00000000-0008-0000-0B00-00009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1" name="Shape 5463">
              <a:extLst>
                <a:ext uri="{FF2B5EF4-FFF2-40B4-BE49-F238E27FC236}">
                  <a16:creationId xmlns:a16="http://schemas.microsoft.com/office/drawing/2014/main" id="{00000000-0008-0000-0B00-00009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52" name="Shape 5464">
                <a:extLst>
                  <a:ext uri="{FF2B5EF4-FFF2-40B4-BE49-F238E27FC236}">
                    <a16:creationId xmlns:a16="http://schemas.microsoft.com/office/drawing/2014/main" id="{00000000-0008-0000-0B00-00009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3" name="Shape 5465">
                <a:extLst>
                  <a:ext uri="{FF2B5EF4-FFF2-40B4-BE49-F238E27FC236}">
                    <a16:creationId xmlns:a16="http://schemas.microsoft.com/office/drawing/2014/main" id="{00000000-0008-0000-0B00-00009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54" name="Shape 5466">
                  <a:extLst>
                    <a:ext uri="{FF2B5EF4-FFF2-40B4-BE49-F238E27FC236}">
                      <a16:creationId xmlns:a16="http://schemas.microsoft.com/office/drawing/2014/main" id="{00000000-0008-0000-0B00-00009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55" name="Shape 5467">
                  <a:extLst>
                    <a:ext uri="{FF2B5EF4-FFF2-40B4-BE49-F238E27FC236}">
                      <a16:creationId xmlns:a16="http://schemas.microsoft.com/office/drawing/2014/main" id="{00000000-0008-0000-0B00-00009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56" name="Shape 5468">
                    <a:extLst>
                      <a:ext uri="{FF2B5EF4-FFF2-40B4-BE49-F238E27FC236}">
                        <a16:creationId xmlns:a16="http://schemas.microsoft.com/office/drawing/2014/main" id="{00000000-0008-0000-0B00-00009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7" name="Shape 5469">
                    <a:extLst>
                      <a:ext uri="{FF2B5EF4-FFF2-40B4-BE49-F238E27FC236}">
                        <a16:creationId xmlns:a16="http://schemas.microsoft.com/office/drawing/2014/main" id="{00000000-0008-0000-0B00-00009D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8" name="Shape 5470">
                    <a:extLst>
                      <a:ext uri="{FF2B5EF4-FFF2-40B4-BE49-F238E27FC236}">
                        <a16:creationId xmlns:a16="http://schemas.microsoft.com/office/drawing/2014/main" id="{00000000-0008-0000-0B00-00009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9" name="Shape 5471">
                    <a:extLst>
                      <a:ext uri="{FF2B5EF4-FFF2-40B4-BE49-F238E27FC236}">
                        <a16:creationId xmlns:a16="http://schemas.microsoft.com/office/drawing/2014/main" id="{00000000-0008-0000-0B00-00009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0" name="Shape 5472">
                    <a:extLst>
                      <a:ext uri="{FF2B5EF4-FFF2-40B4-BE49-F238E27FC236}">
                        <a16:creationId xmlns:a16="http://schemas.microsoft.com/office/drawing/2014/main" id="{00000000-0008-0000-0B00-0000A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1" name="Shape 5473">
                    <a:extLst>
                      <a:ext uri="{FF2B5EF4-FFF2-40B4-BE49-F238E27FC236}">
                        <a16:creationId xmlns:a16="http://schemas.microsoft.com/office/drawing/2014/main" id="{00000000-0008-0000-0B00-0000A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2" name="Shape 5474">
                    <a:extLst>
                      <a:ext uri="{FF2B5EF4-FFF2-40B4-BE49-F238E27FC236}">
                        <a16:creationId xmlns:a16="http://schemas.microsoft.com/office/drawing/2014/main" id="{00000000-0008-0000-0B00-0000A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563" name="Shape 2">
          <a:extLst>
            <a:ext uri="{FF2B5EF4-FFF2-40B4-BE49-F238E27FC236}">
              <a16:creationId xmlns:a16="http://schemas.microsoft.com/office/drawing/2014/main" id="{00000000-0008-0000-0B00-0000A319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564" name="Shape 5475">
            <a:extLst>
              <a:ext uri="{FF2B5EF4-FFF2-40B4-BE49-F238E27FC236}">
                <a16:creationId xmlns:a16="http://schemas.microsoft.com/office/drawing/2014/main" id="{00000000-0008-0000-0B00-0000A4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565" name="Shape 6">
              <a:extLst>
                <a:ext uri="{FF2B5EF4-FFF2-40B4-BE49-F238E27FC236}">
                  <a16:creationId xmlns:a16="http://schemas.microsoft.com/office/drawing/2014/main" id="{00000000-0008-0000-0B00-0000A5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6" name="Shape 5476">
              <a:extLst>
                <a:ext uri="{FF2B5EF4-FFF2-40B4-BE49-F238E27FC236}">
                  <a16:creationId xmlns:a16="http://schemas.microsoft.com/office/drawing/2014/main" id="{00000000-0008-0000-0B00-0000A6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567" name="Shape 5477">
                <a:extLst>
                  <a:ext uri="{FF2B5EF4-FFF2-40B4-BE49-F238E27FC236}">
                    <a16:creationId xmlns:a16="http://schemas.microsoft.com/office/drawing/2014/main" id="{00000000-0008-0000-0B00-0000A7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68" name="Shape 5478">
                <a:extLst>
                  <a:ext uri="{FF2B5EF4-FFF2-40B4-BE49-F238E27FC236}">
                    <a16:creationId xmlns:a16="http://schemas.microsoft.com/office/drawing/2014/main" id="{00000000-0008-0000-0B00-0000A8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569" name="Shape 5479">
                  <a:extLst>
                    <a:ext uri="{FF2B5EF4-FFF2-40B4-BE49-F238E27FC236}">
                      <a16:creationId xmlns:a16="http://schemas.microsoft.com/office/drawing/2014/main" id="{00000000-0008-0000-0B00-0000A91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70" name="Shape 5480">
                  <a:extLst>
                    <a:ext uri="{FF2B5EF4-FFF2-40B4-BE49-F238E27FC236}">
                      <a16:creationId xmlns:a16="http://schemas.microsoft.com/office/drawing/2014/main" id="{00000000-0008-0000-0B00-0000AA1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571" name="Shape 5481">
                    <a:extLst>
                      <a:ext uri="{FF2B5EF4-FFF2-40B4-BE49-F238E27FC236}">
                        <a16:creationId xmlns:a16="http://schemas.microsoft.com/office/drawing/2014/main" id="{00000000-0008-0000-0B00-0000AB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72" name="Shape 5482">
                    <a:extLst>
                      <a:ext uri="{FF2B5EF4-FFF2-40B4-BE49-F238E27FC236}">
                        <a16:creationId xmlns:a16="http://schemas.microsoft.com/office/drawing/2014/main" id="{00000000-0008-0000-0B00-0000AC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3" name="Shape 5483">
                    <a:extLst>
                      <a:ext uri="{FF2B5EF4-FFF2-40B4-BE49-F238E27FC236}">
                        <a16:creationId xmlns:a16="http://schemas.microsoft.com/office/drawing/2014/main" id="{00000000-0008-0000-0B00-0000AD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4" name="Shape 5484">
                    <a:extLst>
                      <a:ext uri="{FF2B5EF4-FFF2-40B4-BE49-F238E27FC236}">
                        <a16:creationId xmlns:a16="http://schemas.microsoft.com/office/drawing/2014/main" id="{00000000-0008-0000-0B00-0000AE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5" name="Shape 5485">
                    <a:extLst>
                      <a:ext uri="{FF2B5EF4-FFF2-40B4-BE49-F238E27FC236}">
                        <a16:creationId xmlns:a16="http://schemas.microsoft.com/office/drawing/2014/main" id="{00000000-0008-0000-0B00-0000AF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6" name="Shape 5486">
                    <a:extLst>
                      <a:ext uri="{FF2B5EF4-FFF2-40B4-BE49-F238E27FC236}">
                        <a16:creationId xmlns:a16="http://schemas.microsoft.com/office/drawing/2014/main" id="{00000000-0008-0000-0B00-0000B0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7" name="Shape 5487">
                    <a:extLst>
                      <a:ext uri="{FF2B5EF4-FFF2-40B4-BE49-F238E27FC236}">
                        <a16:creationId xmlns:a16="http://schemas.microsoft.com/office/drawing/2014/main" id="{00000000-0008-0000-0B00-0000B1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79" name="Shape 5488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489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82" name="Shape 5490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491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84" name="Shape 5492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85" name="Shape 5493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86" name="Shape 5494">
                    <a:extLst>
                      <a:ext uri="{FF2B5EF4-FFF2-40B4-BE49-F238E27FC236}">
                        <a16:creationId xmlns:a16="http://schemas.microsoft.com/office/drawing/2014/main" id="{00000000-0008-0000-0B00-0000BA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87" name="Shape 5495">
                    <a:extLst>
                      <a:ext uri="{FF2B5EF4-FFF2-40B4-BE49-F238E27FC236}">
                        <a16:creationId xmlns:a16="http://schemas.microsoft.com/office/drawing/2014/main" id="{00000000-0008-0000-0B00-0000B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8" name="Shape 5496">
                    <a:extLst>
                      <a:ext uri="{FF2B5EF4-FFF2-40B4-BE49-F238E27FC236}">
                        <a16:creationId xmlns:a16="http://schemas.microsoft.com/office/drawing/2014/main" id="{00000000-0008-0000-0B00-0000B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9" name="Shape 5497">
                    <a:extLst>
                      <a:ext uri="{FF2B5EF4-FFF2-40B4-BE49-F238E27FC236}">
                        <a16:creationId xmlns:a16="http://schemas.microsoft.com/office/drawing/2014/main" id="{00000000-0008-0000-0B00-0000BD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0" name="Shape 5498">
                    <a:extLst>
                      <a:ext uri="{FF2B5EF4-FFF2-40B4-BE49-F238E27FC236}">
                        <a16:creationId xmlns:a16="http://schemas.microsoft.com/office/drawing/2014/main" id="{00000000-0008-0000-0B00-0000B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1" name="Shape 5499">
                    <a:extLst>
                      <a:ext uri="{FF2B5EF4-FFF2-40B4-BE49-F238E27FC236}">
                        <a16:creationId xmlns:a16="http://schemas.microsoft.com/office/drawing/2014/main" id="{00000000-0008-0000-0B00-0000B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2" name="Shape 5500">
                    <a:extLst>
                      <a:ext uri="{FF2B5EF4-FFF2-40B4-BE49-F238E27FC236}">
                        <a16:creationId xmlns:a16="http://schemas.microsoft.com/office/drawing/2014/main" id="{00000000-0008-0000-0B00-0000C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93" name="Shape 2">
          <a:extLst>
            <a:ext uri="{FF2B5EF4-FFF2-40B4-BE49-F238E27FC236}">
              <a16:creationId xmlns:a16="http://schemas.microsoft.com/office/drawing/2014/main" id="{00000000-0008-0000-0B00-0000C1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94" name="Shape 5501">
            <a:extLst>
              <a:ext uri="{FF2B5EF4-FFF2-40B4-BE49-F238E27FC236}">
                <a16:creationId xmlns:a16="http://schemas.microsoft.com/office/drawing/2014/main" id="{00000000-0008-0000-0B00-0000C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5" name="Shape 6">
              <a:extLst>
                <a:ext uri="{FF2B5EF4-FFF2-40B4-BE49-F238E27FC236}">
                  <a16:creationId xmlns:a16="http://schemas.microsoft.com/office/drawing/2014/main" id="{00000000-0008-0000-0B00-0000C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6" name="Shape 5502">
              <a:extLst>
                <a:ext uri="{FF2B5EF4-FFF2-40B4-BE49-F238E27FC236}">
                  <a16:creationId xmlns:a16="http://schemas.microsoft.com/office/drawing/2014/main" id="{00000000-0008-0000-0B00-0000C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97" name="Shape 5503">
                <a:extLst>
                  <a:ext uri="{FF2B5EF4-FFF2-40B4-BE49-F238E27FC236}">
                    <a16:creationId xmlns:a16="http://schemas.microsoft.com/office/drawing/2014/main" id="{00000000-0008-0000-0B00-0000C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8" name="Shape 5504">
                <a:extLst>
                  <a:ext uri="{FF2B5EF4-FFF2-40B4-BE49-F238E27FC236}">
                    <a16:creationId xmlns:a16="http://schemas.microsoft.com/office/drawing/2014/main" id="{00000000-0008-0000-0B00-0000C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99" name="Shape 5505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00" name="Shape 5506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01" name="Shape 5507">
                    <a:extLst>
                      <a:ext uri="{FF2B5EF4-FFF2-40B4-BE49-F238E27FC236}">
                        <a16:creationId xmlns:a16="http://schemas.microsoft.com/office/drawing/2014/main" id="{00000000-0008-0000-0B00-0000C9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02" name="Shape 5508">
                    <a:extLst>
                      <a:ext uri="{FF2B5EF4-FFF2-40B4-BE49-F238E27FC236}">
                        <a16:creationId xmlns:a16="http://schemas.microsoft.com/office/drawing/2014/main" id="{00000000-0008-0000-0B00-0000C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3" name="Shape 5509">
                    <a:extLst>
                      <a:ext uri="{FF2B5EF4-FFF2-40B4-BE49-F238E27FC236}">
                        <a16:creationId xmlns:a16="http://schemas.microsoft.com/office/drawing/2014/main" id="{00000000-0008-0000-0B00-0000C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4" name="Shape 5510">
                    <a:extLst>
                      <a:ext uri="{FF2B5EF4-FFF2-40B4-BE49-F238E27FC236}">
                        <a16:creationId xmlns:a16="http://schemas.microsoft.com/office/drawing/2014/main" id="{00000000-0008-0000-0B00-0000CC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5" name="Shape 5511">
                    <a:extLst>
                      <a:ext uri="{FF2B5EF4-FFF2-40B4-BE49-F238E27FC236}">
                        <a16:creationId xmlns:a16="http://schemas.microsoft.com/office/drawing/2014/main" id="{00000000-0008-0000-0B00-0000C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6" name="Shape 5512">
                    <a:extLst>
                      <a:ext uri="{FF2B5EF4-FFF2-40B4-BE49-F238E27FC236}">
                        <a16:creationId xmlns:a16="http://schemas.microsoft.com/office/drawing/2014/main" id="{00000000-0008-0000-0B00-0000C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7" name="Shape 5513">
                    <a:extLst>
                      <a:ext uri="{FF2B5EF4-FFF2-40B4-BE49-F238E27FC236}">
                        <a16:creationId xmlns:a16="http://schemas.microsoft.com/office/drawing/2014/main" id="{00000000-0008-0000-0B00-0000C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08" name="Shape 2">
          <a:extLst>
            <a:ext uri="{FF2B5EF4-FFF2-40B4-BE49-F238E27FC236}">
              <a16:creationId xmlns:a16="http://schemas.microsoft.com/office/drawing/2014/main" id="{00000000-0008-0000-0B00-0000D0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09" name="Shape 5514">
            <a:extLst>
              <a:ext uri="{FF2B5EF4-FFF2-40B4-BE49-F238E27FC236}">
                <a16:creationId xmlns:a16="http://schemas.microsoft.com/office/drawing/2014/main" id="{00000000-0008-0000-0B00-0000D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0" name="Shape 6">
              <a:extLst>
                <a:ext uri="{FF2B5EF4-FFF2-40B4-BE49-F238E27FC236}">
                  <a16:creationId xmlns:a16="http://schemas.microsoft.com/office/drawing/2014/main" id="{00000000-0008-0000-0B00-0000D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11" name="Shape 5515">
              <a:extLst>
                <a:ext uri="{FF2B5EF4-FFF2-40B4-BE49-F238E27FC236}">
                  <a16:creationId xmlns:a16="http://schemas.microsoft.com/office/drawing/2014/main" id="{00000000-0008-0000-0B00-0000D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12" name="Shape 5516">
                <a:extLst>
                  <a:ext uri="{FF2B5EF4-FFF2-40B4-BE49-F238E27FC236}">
                    <a16:creationId xmlns:a16="http://schemas.microsoft.com/office/drawing/2014/main" id="{00000000-0008-0000-0B00-0000D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13" name="Shape 5517">
                <a:extLst>
                  <a:ext uri="{FF2B5EF4-FFF2-40B4-BE49-F238E27FC236}">
                    <a16:creationId xmlns:a16="http://schemas.microsoft.com/office/drawing/2014/main" id="{00000000-0008-0000-0B00-0000D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14" name="Shape 5518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15" name="Shape 5519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16" name="Shape 5520">
                    <a:extLst>
                      <a:ext uri="{FF2B5EF4-FFF2-40B4-BE49-F238E27FC236}">
                        <a16:creationId xmlns:a16="http://schemas.microsoft.com/office/drawing/2014/main" id="{00000000-0008-0000-0B00-0000D8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17" name="Shape 5521">
                    <a:extLst>
                      <a:ext uri="{FF2B5EF4-FFF2-40B4-BE49-F238E27FC236}">
                        <a16:creationId xmlns:a16="http://schemas.microsoft.com/office/drawing/2014/main" id="{00000000-0008-0000-0B00-0000D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8" name="Shape 5522">
                    <a:extLst>
                      <a:ext uri="{FF2B5EF4-FFF2-40B4-BE49-F238E27FC236}">
                        <a16:creationId xmlns:a16="http://schemas.microsoft.com/office/drawing/2014/main" id="{00000000-0008-0000-0B00-0000D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9" name="Shape 5523">
                    <a:extLst>
                      <a:ext uri="{FF2B5EF4-FFF2-40B4-BE49-F238E27FC236}">
                        <a16:creationId xmlns:a16="http://schemas.microsoft.com/office/drawing/2014/main" id="{00000000-0008-0000-0B00-0000DB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0" name="Shape 5524">
                    <a:extLst>
                      <a:ext uri="{FF2B5EF4-FFF2-40B4-BE49-F238E27FC236}">
                        <a16:creationId xmlns:a16="http://schemas.microsoft.com/office/drawing/2014/main" id="{00000000-0008-0000-0B00-0000D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1" name="Shape 5525">
                    <a:extLst>
                      <a:ext uri="{FF2B5EF4-FFF2-40B4-BE49-F238E27FC236}">
                        <a16:creationId xmlns:a16="http://schemas.microsoft.com/office/drawing/2014/main" id="{00000000-0008-0000-0B00-0000D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2" name="Shape 5526">
                    <a:extLst>
                      <a:ext uri="{FF2B5EF4-FFF2-40B4-BE49-F238E27FC236}">
                        <a16:creationId xmlns:a16="http://schemas.microsoft.com/office/drawing/2014/main" id="{00000000-0008-0000-0B00-0000D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23" name="Shape 2">
          <a:extLst>
            <a:ext uri="{FF2B5EF4-FFF2-40B4-BE49-F238E27FC236}">
              <a16:creationId xmlns:a16="http://schemas.microsoft.com/office/drawing/2014/main" id="{00000000-0008-0000-0B00-0000DF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24" name="Shape 5527">
            <a:extLst>
              <a:ext uri="{FF2B5EF4-FFF2-40B4-BE49-F238E27FC236}">
                <a16:creationId xmlns:a16="http://schemas.microsoft.com/office/drawing/2014/main" id="{00000000-0008-0000-0B00-0000E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25" name="Shape 6">
              <a:extLst>
                <a:ext uri="{FF2B5EF4-FFF2-40B4-BE49-F238E27FC236}">
                  <a16:creationId xmlns:a16="http://schemas.microsoft.com/office/drawing/2014/main" id="{00000000-0008-0000-0B00-0000E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6" name="Shape 5528">
              <a:extLst>
                <a:ext uri="{FF2B5EF4-FFF2-40B4-BE49-F238E27FC236}">
                  <a16:creationId xmlns:a16="http://schemas.microsoft.com/office/drawing/2014/main" id="{00000000-0008-0000-0B00-0000E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27" name="Shape 5529">
                <a:extLst>
                  <a:ext uri="{FF2B5EF4-FFF2-40B4-BE49-F238E27FC236}">
                    <a16:creationId xmlns:a16="http://schemas.microsoft.com/office/drawing/2014/main" id="{00000000-0008-0000-0B00-0000E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8" name="Shape 5530">
                <a:extLst>
                  <a:ext uri="{FF2B5EF4-FFF2-40B4-BE49-F238E27FC236}">
                    <a16:creationId xmlns:a16="http://schemas.microsoft.com/office/drawing/2014/main" id="{00000000-0008-0000-0B00-0000E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29" name="Shape 5531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30" name="Shape 5532">
                  <a:extLst>
                    <a:ext uri="{FF2B5EF4-FFF2-40B4-BE49-F238E27FC236}">
                      <a16:creationId xmlns:a16="http://schemas.microsoft.com/office/drawing/2014/main" id="{00000000-0008-0000-0B00-0000E6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31" name="Shape 5533">
                    <a:extLst>
                      <a:ext uri="{FF2B5EF4-FFF2-40B4-BE49-F238E27FC236}">
                        <a16:creationId xmlns:a16="http://schemas.microsoft.com/office/drawing/2014/main" id="{00000000-0008-0000-0B00-0000E7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32" name="Shape 5534">
                    <a:extLst>
                      <a:ext uri="{FF2B5EF4-FFF2-40B4-BE49-F238E27FC236}">
                        <a16:creationId xmlns:a16="http://schemas.microsoft.com/office/drawing/2014/main" id="{00000000-0008-0000-0B00-0000E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3" name="Shape 5535">
                    <a:extLst>
                      <a:ext uri="{FF2B5EF4-FFF2-40B4-BE49-F238E27FC236}">
                        <a16:creationId xmlns:a16="http://schemas.microsoft.com/office/drawing/2014/main" id="{00000000-0008-0000-0B00-0000E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4" name="Shape 5536">
                    <a:extLst>
                      <a:ext uri="{FF2B5EF4-FFF2-40B4-BE49-F238E27FC236}">
                        <a16:creationId xmlns:a16="http://schemas.microsoft.com/office/drawing/2014/main" id="{00000000-0008-0000-0B00-0000EA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5" name="Shape 5537">
                    <a:extLst>
                      <a:ext uri="{FF2B5EF4-FFF2-40B4-BE49-F238E27FC236}">
                        <a16:creationId xmlns:a16="http://schemas.microsoft.com/office/drawing/2014/main" id="{00000000-0008-0000-0B00-0000E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6" name="Shape 5538">
                    <a:extLst>
                      <a:ext uri="{FF2B5EF4-FFF2-40B4-BE49-F238E27FC236}">
                        <a16:creationId xmlns:a16="http://schemas.microsoft.com/office/drawing/2014/main" id="{00000000-0008-0000-0B00-0000E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7" name="Shape 5539">
                    <a:extLst>
                      <a:ext uri="{FF2B5EF4-FFF2-40B4-BE49-F238E27FC236}">
                        <a16:creationId xmlns:a16="http://schemas.microsoft.com/office/drawing/2014/main" id="{00000000-0008-0000-0B00-0000E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38" name="Shape 2">
          <a:extLst>
            <a:ext uri="{FF2B5EF4-FFF2-40B4-BE49-F238E27FC236}">
              <a16:creationId xmlns:a16="http://schemas.microsoft.com/office/drawing/2014/main" id="{00000000-0008-0000-0B00-0000EE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39" name="Shape 5540">
            <a:extLst>
              <a:ext uri="{FF2B5EF4-FFF2-40B4-BE49-F238E27FC236}">
                <a16:creationId xmlns:a16="http://schemas.microsoft.com/office/drawing/2014/main" id="{00000000-0008-0000-0B00-0000E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0" name="Shape 6">
              <a:extLst>
                <a:ext uri="{FF2B5EF4-FFF2-40B4-BE49-F238E27FC236}">
                  <a16:creationId xmlns:a16="http://schemas.microsoft.com/office/drawing/2014/main" id="{00000000-0008-0000-0B00-0000F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1" name="Shape 5541">
              <a:extLst>
                <a:ext uri="{FF2B5EF4-FFF2-40B4-BE49-F238E27FC236}">
                  <a16:creationId xmlns:a16="http://schemas.microsoft.com/office/drawing/2014/main" id="{00000000-0008-0000-0B00-0000F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42" name="Shape 5542">
                <a:extLst>
                  <a:ext uri="{FF2B5EF4-FFF2-40B4-BE49-F238E27FC236}">
                    <a16:creationId xmlns:a16="http://schemas.microsoft.com/office/drawing/2014/main" id="{00000000-0008-0000-0B00-0000F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3" name="Shape 5543">
                <a:extLst>
                  <a:ext uri="{FF2B5EF4-FFF2-40B4-BE49-F238E27FC236}">
                    <a16:creationId xmlns:a16="http://schemas.microsoft.com/office/drawing/2014/main" id="{00000000-0008-0000-0B00-0000F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44" name="Shape 5544">
                  <a:extLst>
                    <a:ext uri="{FF2B5EF4-FFF2-40B4-BE49-F238E27FC236}">
                      <a16:creationId xmlns:a16="http://schemas.microsoft.com/office/drawing/2014/main" id="{00000000-0008-0000-0B00-0000F4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45" name="Shape 5545">
                  <a:extLst>
                    <a:ext uri="{FF2B5EF4-FFF2-40B4-BE49-F238E27FC236}">
                      <a16:creationId xmlns:a16="http://schemas.microsoft.com/office/drawing/2014/main" id="{00000000-0008-0000-0B00-0000F5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46" name="Shape 5546">
                    <a:extLst>
                      <a:ext uri="{FF2B5EF4-FFF2-40B4-BE49-F238E27FC236}">
                        <a16:creationId xmlns:a16="http://schemas.microsoft.com/office/drawing/2014/main" id="{00000000-0008-0000-0B00-0000F6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47" name="Shape 5547">
                    <a:extLst>
                      <a:ext uri="{FF2B5EF4-FFF2-40B4-BE49-F238E27FC236}">
                        <a16:creationId xmlns:a16="http://schemas.microsoft.com/office/drawing/2014/main" id="{00000000-0008-0000-0B00-0000F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8" name="Shape 5548">
                    <a:extLst>
                      <a:ext uri="{FF2B5EF4-FFF2-40B4-BE49-F238E27FC236}">
                        <a16:creationId xmlns:a16="http://schemas.microsoft.com/office/drawing/2014/main" id="{00000000-0008-0000-0B00-0000F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9" name="Shape 5549">
                    <a:extLst>
                      <a:ext uri="{FF2B5EF4-FFF2-40B4-BE49-F238E27FC236}">
                        <a16:creationId xmlns:a16="http://schemas.microsoft.com/office/drawing/2014/main" id="{00000000-0008-0000-0B00-0000F9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0" name="Shape 5550">
                    <a:extLst>
                      <a:ext uri="{FF2B5EF4-FFF2-40B4-BE49-F238E27FC236}">
                        <a16:creationId xmlns:a16="http://schemas.microsoft.com/office/drawing/2014/main" id="{00000000-0008-0000-0B00-0000F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1" name="Shape 5551">
                    <a:extLst>
                      <a:ext uri="{FF2B5EF4-FFF2-40B4-BE49-F238E27FC236}">
                        <a16:creationId xmlns:a16="http://schemas.microsoft.com/office/drawing/2014/main" id="{00000000-0008-0000-0B00-0000F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2" name="Shape 5552">
                    <a:extLst>
                      <a:ext uri="{FF2B5EF4-FFF2-40B4-BE49-F238E27FC236}">
                        <a16:creationId xmlns:a16="http://schemas.microsoft.com/office/drawing/2014/main" id="{00000000-0008-0000-0B00-0000F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53" name="Shape 2">
          <a:extLst>
            <a:ext uri="{FF2B5EF4-FFF2-40B4-BE49-F238E27FC236}">
              <a16:creationId xmlns:a16="http://schemas.microsoft.com/office/drawing/2014/main" id="{00000000-0008-0000-0B00-0000FD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54" name="Shape 5553">
            <a:extLst>
              <a:ext uri="{FF2B5EF4-FFF2-40B4-BE49-F238E27FC236}">
                <a16:creationId xmlns:a16="http://schemas.microsoft.com/office/drawing/2014/main" id="{00000000-0008-0000-0B00-0000F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5" name="Shape 6">
              <a:extLst>
                <a:ext uri="{FF2B5EF4-FFF2-40B4-BE49-F238E27FC236}">
                  <a16:creationId xmlns:a16="http://schemas.microsoft.com/office/drawing/2014/main" id="{00000000-0008-0000-0B00-0000F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6" name="Shape 5554">
              <a:extLst>
                <a:ext uri="{FF2B5EF4-FFF2-40B4-BE49-F238E27FC236}">
                  <a16:creationId xmlns:a16="http://schemas.microsoft.com/office/drawing/2014/main" id="{00000000-0008-0000-0B00-00000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7" name="Shape 5555">
                <a:extLst>
                  <a:ext uri="{FF2B5EF4-FFF2-40B4-BE49-F238E27FC236}">
                    <a16:creationId xmlns:a16="http://schemas.microsoft.com/office/drawing/2014/main" id="{00000000-0008-0000-0B00-00000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58" name="Shape 5556">
                <a:extLst>
                  <a:ext uri="{FF2B5EF4-FFF2-40B4-BE49-F238E27FC236}">
                    <a16:creationId xmlns:a16="http://schemas.microsoft.com/office/drawing/2014/main" id="{00000000-0008-0000-0B00-00000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59" name="Shape 5557">
                  <a:extLst>
                    <a:ext uri="{FF2B5EF4-FFF2-40B4-BE49-F238E27FC236}">
                      <a16:creationId xmlns:a16="http://schemas.microsoft.com/office/drawing/2014/main" id="{00000000-0008-0000-0B00-00000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60" name="Shape 5558">
                  <a:extLst>
                    <a:ext uri="{FF2B5EF4-FFF2-40B4-BE49-F238E27FC236}">
                      <a16:creationId xmlns:a16="http://schemas.microsoft.com/office/drawing/2014/main" id="{00000000-0008-0000-0B00-00000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61" name="Shape 5559">
                    <a:extLst>
                      <a:ext uri="{FF2B5EF4-FFF2-40B4-BE49-F238E27FC236}">
                        <a16:creationId xmlns:a16="http://schemas.microsoft.com/office/drawing/2014/main" id="{00000000-0008-0000-0B00-00000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62" name="Shape 5560">
                    <a:extLst>
                      <a:ext uri="{FF2B5EF4-FFF2-40B4-BE49-F238E27FC236}">
                        <a16:creationId xmlns:a16="http://schemas.microsoft.com/office/drawing/2014/main" id="{00000000-0008-0000-0B00-00000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3" name="Shape 5561">
                    <a:extLst>
                      <a:ext uri="{FF2B5EF4-FFF2-40B4-BE49-F238E27FC236}">
                        <a16:creationId xmlns:a16="http://schemas.microsoft.com/office/drawing/2014/main" id="{00000000-0008-0000-0B00-00000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4" name="Shape 5562">
                    <a:extLst>
                      <a:ext uri="{FF2B5EF4-FFF2-40B4-BE49-F238E27FC236}">
                        <a16:creationId xmlns:a16="http://schemas.microsoft.com/office/drawing/2014/main" id="{00000000-0008-0000-0B00-00000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5" name="Shape 5563">
                    <a:extLst>
                      <a:ext uri="{FF2B5EF4-FFF2-40B4-BE49-F238E27FC236}">
                        <a16:creationId xmlns:a16="http://schemas.microsoft.com/office/drawing/2014/main" id="{00000000-0008-0000-0B00-00000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6" name="Shape 5564">
                    <a:extLst>
                      <a:ext uri="{FF2B5EF4-FFF2-40B4-BE49-F238E27FC236}">
                        <a16:creationId xmlns:a16="http://schemas.microsoft.com/office/drawing/2014/main" id="{00000000-0008-0000-0B00-00000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7" name="Shape 5565">
                    <a:extLst>
                      <a:ext uri="{FF2B5EF4-FFF2-40B4-BE49-F238E27FC236}">
                        <a16:creationId xmlns:a16="http://schemas.microsoft.com/office/drawing/2014/main" id="{00000000-0008-0000-0B00-00000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68" name="Shape 2">
          <a:extLst>
            <a:ext uri="{FF2B5EF4-FFF2-40B4-BE49-F238E27FC236}">
              <a16:creationId xmlns:a16="http://schemas.microsoft.com/office/drawing/2014/main" id="{00000000-0008-0000-0B00-00000C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69" name="Shape 5566">
            <a:extLst>
              <a:ext uri="{FF2B5EF4-FFF2-40B4-BE49-F238E27FC236}">
                <a16:creationId xmlns:a16="http://schemas.microsoft.com/office/drawing/2014/main" id="{00000000-0008-0000-0B00-00000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0" name="Shape 6">
              <a:extLst>
                <a:ext uri="{FF2B5EF4-FFF2-40B4-BE49-F238E27FC236}">
                  <a16:creationId xmlns:a16="http://schemas.microsoft.com/office/drawing/2014/main" id="{00000000-0008-0000-0B00-00000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1" name="Shape 5567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72" name="Shape 5568">
                <a:extLst>
                  <a:ext uri="{FF2B5EF4-FFF2-40B4-BE49-F238E27FC236}">
                    <a16:creationId xmlns:a16="http://schemas.microsoft.com/office/drawing/2014/main" id="{00000000-0008-0000-0B00-00001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3" name="Shape 5569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4" name="Shape 5570">
                  <a:extLst>
                    <a:ext uri="{FF2B5EF4-FFF2-40B4-BE49-F238E27FC236}">
                      <a16:creationId xmlns:a16="http://schemas.microsoft.com/office/drawing/2014/main" id="{00000000-0008-0000-0B00-000012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75" name="Shape 5571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76" name="Shape 5572">
                    <a:extLst>
                      <a:ext uri="{FF2B5EF4-FFF2-40B4-BE49-F238E27FC236}">
                        <a16:creationId xmlns:a16="http://schemas.microsoft.com/office/drawing/2014/main" id="{00000000-0008-0000-0B00-000014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77" name="Shape 5573">
                    <a:extLst>
                      <a:ext uri="{FF2B5EF4-FFF2-40B4-BE49-F238E27FC236}">
                        <a16:creationId xmlns:a16="http://schemas.microsoft.com/office/drawing/2014/main" id="{00000000-0008-0000-0B00-00001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8" name="Shape 5574">
                    <a:extLst>
                      <a:ext uri="{FF2B5EF4-FFF2-40B4-BE49-F238E27FC236}">
                        <a16:creationId xmlns:a16="http://schemas.microsoft.com/office/drawing/2014/main" id="{00000000-0008-0000-0B00-00001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9" name="Shape 5575">
                    <a:extLst>
                      <a:ext uri="{FF2B5EF4-FFF2-40B4-BE49-F238E27FC236}">
                        <a16:creationId xmlns:a16="http://schemas.microsoft.com/office/drawing/2014/main" id="{00000000-0008-0000-0B00-000017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0" name="Shape 5576">
                    <a:extLst>
                      <a:ext uri="{FF2B5EF4-FFF2-40B4-BE49-F238E27FC236}">
                        <a16:creationId xmlns:a16="http://schemas.microsoft.com/office/drawing/2014/main" id="{00000000-0008-0000-0B00-00001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1" name="Shape 5577">
                    <a:extLst>
                      <a:ext uri="{FF2B5EF4-FFF2-40B4-BE49-F238E27FC236}">
                        <a16:creationId xmlns:a16="http://schemas.microsoft.com/office/drawing/2014/main" id="{00000000-0008-0000-0B00-00001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2" name="Shape 5578">
                    <a:extLst>
                      <a:ext uri="{FF2B5EF4-FFF2-40B4-BE49-F238E27FC236}">
                        <a16:creationId xmlns:a16="http://schemas.microsoft.com/office/drawing/2014/main" id="{00000000-0008-0000-0B00-00001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83" name="Shape 2">
          <a:extLst>
            <a:ext uri="{FF2B5EF4-FFF2-40B4-BE49-F238E27FC236}">
              <a16:creationId xmlns:a16="http://schemas.microsoft.com/office/drawing/2014/main" id="{00000000-0008-0000-0B00-00001B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84" name="Shape 5579">
            <a:extLst>
              <a:ext uri="{FF2B5EF4-FFF2-40B4-BE49-F238E27FC236}">
                <a16:creationId xmlns:a16="http://schemas.microsoft.com/office/drawing/2014/main" id="{00000000-0008-0000-0B00-00001C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5" name="Shape 6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6" name="Shape 5580">
              <a:extLst>
                <a:ext uri="{FF2B5EF4-FFF2-40B4-BE49-F238E27FC236}">
                  <a16:creationId xmlns:a16="http://schemas.microsoft.com/office/drawing/2014/main" id="{00000000-0008-0000-0B00-00001E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87" name="Shape 5581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8" name="Shape 5582">
                <a:extLst>
                  <a:ext uri="{FF2B5EF4-FFF2-40B4-BE49-F238E27FC236}">
                    <a16:creationId xmlns:a16="http://schemas.microsoft.com/office/drawing/2014/main" id="{00000000-0008-0000-0B00-000020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89" name="Shape 5583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90" name="Shape 5584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1" name="Shape 5585">
                    <a:extLst>
                      <a:ext uri="{FF2B5EF4-FFF2-40B4-BE49-F238E27FC236}">
                        <a16:creationId xmlns:a16="http://schemas.microsoft.com/office/drawing/2014/main" id="{00000000-0008-0000-0B00-000023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92" name="Shape 5586">
                    <a:extLst>
                      <a:ext uri="{FF2B5EF4-FFF2-40B4-BE49-F238E27FC236}">
                        <a16:creationId xmlns:a16="http://schemas.microsoft.com/office/drawing/2014/main" id="{00000000-0008-0000-0B00-00002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3" name="Shape 5587">
                    <a:extLst>
                      <a:ext uri="{FF2B5EF4-FFF2-40B4-BE49-F238E27FC236}">
                        <a16:creationId xmlns:a16="http://schemas.microsoft.com/office/drawing/2014/main" id="{00000000-0008-0000-0B00-00002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4" name="Shape 5588">
                    <a:extLst>
                      <a:ext uri="{FF2B5EF4-FFF2-40B4-BE49-F238E27FC236}">
                        <a16:creationId xmlns:a16="http://schemas.microsoft.com/office/drawing/2014/main" id="{00000000-0008-0000-0B00-000026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5" name="Shape 5589">
                    <a:extLst>
                      <a:ext uri="{FF2B5EF4-FFF2-40B4-BE49-F238E27FC236}">
                        <a16:creationId xmlns:a16="http://schemas.microsoft.com/office/drawing/2014/main" id="{00000000-0008-0000-0B00-00002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6" name="Shape 5590">
                    <a:extLst>
                      <a:ext uri="{FF2B5EF4-FFF2-40B4-BE49-F238E27FC236}">
                        <a16:creationId xmlns:a16="http://schemas.microsoft.com/office/drawing/2014/main" id="{00000000-0008-0000-0B00-00002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7" name="Shape 5591">
                    <a:extLst>
                      <a:ext uri="{FF2B5EF4-FFF2-40B4-BE49-F238E27FC236}">
                        <a16:creationId xmlns:a16="http://schemas.microsoft.com/office/drawing/2014/main" id="{00000000-0008-0000-0B00-00002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98" name="Shape 2">
          <a:extLst>
            <a:ext uri="{FF2B5EF4-FFF2-40B4-BE49-F238E27FC236}">
              <a16:creationId xmlns:a16="http://schemas.microsoft.com/office/drawing/2014/main" id="{00000000-0008-0000-0B00-00002A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99" name="Shape 5592">
            <a:extLst>
              <a:ext uri="{FF2B5EF4-FFF2-40B4-BE49-F238E27FC236}">
                <a16:creationId xmlns:a16="http://schemas.microsoft.com/office/drawing/2014/main" id="{00000000-0008-0000-0B00-00002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00" name="Shape 6">
              <a:extLst>
                <a:ext uri="{FF2B5EF4-FFF2-40B4-BE49-F238E27FC236}">
                  <a16:creationId xmlns:a16="http://schemas.microsoft.com/office/drawing/2014/main" id="{00000000-0008-0000-0B00-00002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01" name="Shape 5593">
              <a:extLst>
                <a:ext uri="{FF2B5EF4-FFF2-40B4-BE49-F238E27FC236}">
                  <a16:creationId xmlns:a16="http://schemas.microsoft.com/office/drawing/2014/main" id="{00000000-0008-0000-0B00-00002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02" name="Shape 5594">
                <a:extLst>
                  <a:ext uri="{FF2B5EF4-FFF2-40B4-BE49-F238E27FC236}">
                    <a16:creationId xmlns:a16="http://schemas.microsoft.com/office/drawing/2014/main" id="{00000000-0008-0000-0B00-00002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3" name="Shape 5595">
                <a:extLst>
                  <a:ext uri="{FF2B5EF4-FFF2-40B4-BE49-F238E27FC236}">
                    <a16:creationId xmlns:a16="http://schemas.microsoft.com/office/drawing/2014/main" id="{00000000-0008-0000-0B00-00002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04" name="Shape 5596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05" name="Shape 5597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06" name="Shape 5598">
                    <a:extLst>
                      <a:ext uri="{FF2B5EF4-FFF2-40B4-BE49-F238E27FC236}">
                        <a16:creationId xmlns:a16="http://schemas.microsoft.com/office/drawing/2014/main" id="{00000000-0008-0000-0B00-000032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7" name="Shape 5599">
                    <a:extLst>
                      <a:ext uri="{FF2B5EF4-FFF2-40B4-BE49-F238E27FC236}">
                        <a16:creationId xmlns:a16="http://schemas.microsoft.com/office/drawing/2014/main" id="{00000000-0008-0000-0B00-00003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8" name="Shape 5600">
                    <a:extLst>
                      <a:ext uri="{FF2B5EF4-FFF2-40B4-BE49-F238E27FC236}">
                        <a16:creationId xmlns:a16="http://schemas.microsoft.com/office/drawing/2014/main" id="{00000000-0008-0000-0B00-00003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9" name="Shape 5601">
                    <a:extLst>
                      <a:ext uri="{FF2B5EF4-FFF2-40B4-BE49-F238E27FC236}">
                        <a16:creationId xmlns:a16="http://schemas.microsoft.com/office/drawing/2014/main" id="{00000000-0008-0000-0B00-000035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0" name="Shape 5602">
                    <a:extLst>
                      <a:ext uri="{FF2B5EF4-FFF2-40B4-BE49-F238E27FC236}">
                        <a16:creationId xmlns:a16="http://schemas.microsoft.com/office/drawing/2014/main" id="{00000000-0008-0000-0B00-00003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1" name="Shape 5603">
                    <a:extLst>
                      <a:ext uri="{FF2B5EF4-FFF2-40B4-BE49-F238E27FC236}">
                        <a16:creationId xmlns:a16="http://schemas.microsoft.com/office/drawing/2014/main" id="{00000000-0008-0000-0B00-00003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2" name="Shape 5604">
                    <a:extLst>
                      <a:ext uri="{FF2B5EF4-FFF2-40B4-BE49-F238E27FC236}">
                        <a16:creationId xmlns:a16="http://schemas.microsoft.com/office/drawing/2014/main" id="{00000000-0008-0000-0B00-00003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13" name="Shape 2">
          <a:extLst>
            <a:ext uri="{FF2B5EF4-FFF2-40B4-BE49-F238E27FC236}">
              <a16:creationId xmlns:a16="http://schemas.microsoft.com/office/drawing/2014/main" id="{00000000-0008-0000-0B00-000039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14" name="Shape 5605">
            <a:extLst>
              <a:ext uri="{FF2B5EF4-FFF2-40B4-BE49-F238E27FC236}">
                <a16:creationId xmlns:a16="http://schemas.microsoft.com/office/drawing/2014/main" id="{00000000-0008-0000-0B00-00003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5" name="Shape 6">
              <a:extLst>
                <a:ext uri="{FF2B5EF4-FFF2-40B4-BE49-F238E27FC236}">
                  <a16:creationId xmlns:a16="http://schemas.microsoft.com/office/drawing/2014/main" id="{00000000-0008-0000-0B00-00003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6" name="Shape 5606">
              <a:extLst>
                <a:ext uri="{FF2B5EF4-FFF2-40B4-BE49-F238E27FC236}">
                  <a16:creationId xmlns:a16="http://schemas.microsoft.com/office/drawing/2014/main" id="{00000000-0008-0000-0B00-00003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17" name="Shape 5607">
                <a:extLst>
                  <a:ext uri="{FF2B5EF4-FFF2-40B4-BE49-F238E27FC236}">
                    <a16:creationId xmlns:a16="http://schemas.microsoft.com/office/drawing/2014/main" id="{00000000-0008-0000-0B00-00003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8" name="Shape 5608">
                <a:extLst>
                  <a:ext uri="{FF2B5EF4-FFF2-40B4-BE49-F238E27FC236}">
                    <a16:creationId xmlns:a16="http://schemas.microsoft.com/office/drawing/2014/main" id="{00000000-0008-0000-0B00-00003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19" name="Shape 5609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20" name="Shape 5610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21" name="Shape 5611">
                    <a:extLst>
                      <a:ext uri="{FF2B5EF4-FFF2-40B4-BE49-F238E27FC236}">
                        <a16:creationId xmlns:a16="http://schemas.microsoft.com/office/drawing/2014/main" id="{00000000-0008-0000-0B00-000041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22" name="Shape 5612">
                    <a:extLst>
                      <a:ext uri="{FF2B5EF4-FFF2-40B4-BE49-F238E27FC236}">
                        <a16:creationId xmlns:a16="http://schemas.microsoft.com/office/drawing/2014/main" id="{00000000-0008-0000-0B00-00004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3" name="Shape 5613">
                    <a:extLst>
                      <a:ext uri="{FF2B5EF4-FFF2-40B4-BE49-F238E27FC236}">
                        <a16:creationId xmlns:a16="http://schemas.microsoft.com/office/drawing/2014/main" id="{00000000-0008-0000-0B00-00004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4" name="Shape 5614">
                    <a:extLst>
                      <a:ext uri="{FF2B5EF4-FFF2-40B4-BE49-F238E27FC236}">
                        <a16:creationId xmlns:a16="http://schemas.microsoft.com/office/drawing/2014/main" id="{00000000-0008-0000-0B00-000044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5" name="Shape 5615">
                    <a:extLst>
                      <a:ext uri="{FF2B5EF4-FFF2-40B4-BE49-F238E27FC236}">
                        <a16:creationId xmlns:a16="http://schemas.microsoft.com/office/drawing/2014/main" id="{00000000-0008-0000-0B00-00004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6" name="Shape 5616">
                    <a:extLst>
                      <a:ext uri="{FF2B5EF4-FFF2-40B4-BE49-F238E27FC236}">
                        <a16:creationId xmlns:a16="http://schemas.microsoft.com/office/drawing/2014/main" id="{00000000-0008-0000-0B00-00004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7" name="Shape 5617">
                    <a:extLst>
                      <a:ext uri="{FF2B5EF4-FFF2-40B4-BE49-F238E27FC236}">
                        <a16:creationId xmlns:a16="http://schemas.microsoft.com/office/drawing/2014/main" id="{00000000-0008-0000-0B00-00004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28" name="Shape 2">
          <a:extLst>
            <a:ext uri="{FF2B5EF4-FFF2-40B4-BE49-F238E27FC236}">
              <a16:creationId xmlns:a16="http://schemas.microsoft.com/office/drawing/2014/main" id="{00000000-0008-0000-0B00-000048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29" name="Shape 5618">
            <a:extLst>
              <a:ext uri="{FF2B5EF4-FFF2-40B4-BE49-F238E27FC236}">
                <a16:creationId xmlns:a16="http://schemas.microsoft.com/office/drawing/2014/main" id="{00000000-0008-0000-0B00-00004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0" name="Shape 6">
              <a:extLst>
                <a:ext uri="{FF2B5EF4-FFF2-40B4-BE49-F238E27FC236}">
                  <a16:creationId xmlns:a16="http://schemas.microsoft.com/office/drawing/2014/main" id="{00000000-0008-0000-0B00-00004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1" name="Shape 5619">
              <a:extLst>
                <a:ext uri="{FF2B5EF4-FFF2-40B4-BE49-F238E27FC236}">
                  <a16:creationId xmlns:a16="http://schemas.microsoft.com/office/drawing/2014/main" id="{00000000-0008-0000-0B00-00004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32" name="Shape 5620">
                <a:extLst>
                  <a:ext uri="{FF2B5EF4-FFF2-40B4-BE49-F238E27FC236}">
                    <a16:creationId xmlns:a16="http://schemas.microsoft.com/office/drawing/2014/main" id="{00000000-0008-0000-0B00-00004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3" name="Shape 5621">
                <a:extLst>
                  <a:ext uri="{FF2B5EF4-FFF2-40B4-BE49-F238E27FC236}">
                    <a16:creationId xmlns:a16="http://schemas.microsoft.com/office/drawing/2014/main" id="{00000000-0008-0000-0B00-00004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34" name="Shape 5622">
                  <a:extLst>
                    <a:ext uri="{FF2B5EF4-FFF2-40B4-BE49-F238E27FC236}">
                      <a16:creationId xmlns:a16="http://schemas.microsoft.com/office/drawing/2014/main" id="{00000000-0008-0000-0B00-00004E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35" name="Shape 5623">
                  <a:extLst>
                    <a:ext uri="{FF2B5EF4-FFF2-40B4-BE49-F238E27FC236}">
                      <a16:creationId xmlns:a16="http://schemas.microsoft.com/office/drawing/2014/main" id="{00000000-0008-0000-0B00-00004F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36" name="Shape 5624">
                    <a:extLst>
                      <a:ext uri="{FF2B5EF4-FFF2-40B4-BE49-F238E27FC236}">
                        <a16:creationId xmlns:a16="http://schemas.microsoft.com/office/drawing/2014/main" id="{00000000-0008-0000-0B00-000050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37" name="Shape 5625">
                    <a:extLst>
                      <a:ext uri="{FF2B5EF4-FFF2-40B4-BE49-F238E27FC236}">
                        <a16:creationId xmlns:a16="http://schemas.microsoft.com/office/drawing/2014/main" id="{00000000-0008-0000-0B00-00005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8" name="Shape 5626">
                    <a:extLst>
                      <a:ext uri="{FF2B5EF4-FFF2-40B4-BE49-F238E27FC236}">
                        <a16:creationId xmlns:a16="http://schemas.microsoft.com/office/drawing/2014/main" id="{00000000-0008-0000-0B00-00005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9" name="Shape 5627">
                    <a:extLst>
                      <a:ext uri="{FF2B5EF4-FFF2-40B4-BE49-F238E27FC236}">
                        <a16:creationId xmlns:a16="http://schemas.microsoft.com/office/drawing/2014/main" id="{00000000-0008-0000-0B00-000053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0" name="Shape 5628">
                    <a:extLst>
                      <a:ext uri="{FF2B5EF4-FFF2-40B4-BE49-F238E27FC236}">
                        <a16:creationId xmlns:a16="http://schemas.microsoft.com/office/drawing/2014/main" id="{00000000-0008-0000-0B00-00005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1" name="Shape 5629">
                    <a:extLst>
                      <a:ext uri="{FF2B5EF4-FFF2-40B4-BE49-F238E27FC236}">
                        <a16:creationId xmlns:a16="http://schemas.microsoft.com/office/drawing/2014/main" id="{00000000-0008-0000-0B00-00005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2" name="Shape 5630">
                    <a:extLst>
                      <a:ext uri="{FF2B5EF4-FFF2-40B4-BE49-F238E27FC236}">
                        <a16:creationId xmlns:a16="http://schemas.microsoft.com/office/drawing/2014/main" id="{00000000-0008-0000-0B00-00005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43" name="Shape 2">
          <a:extLst>
            <a:ext uri="{FF2B5EF4-FFF2-40B4-BE49-F238E27FC236}">
              <a16:creationId xmlns:a16="http://schemas.microsoft.com/office/drawing/2014/main" id="{00000000-0008-0000-0B00-000057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44" name="Shape 5631">
            <a:extLst>
              <a:ext uri="{FF2B5EF4-FFF2-40B4-BE49-F238E27FC236}">
                <a16:creationId xmlns:a16="http://schemas.microsoft.com/office/drawing/2014/main" id="{00000000-0008-0000-0B00-00005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45" name="Shape 6">
              <a:extLst>
                <a:ext uri="{FF2B5EF4-FFF2-40B4-BE49-F238E27FC236}">
                  <a16:creationId xmlns:a16="http://schemas.microsoft.com/office/drawing/2014/main" id="{00000000-0008-0000-0B00-00005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46" name="Shape 5632">
              <a:extLst>
                <a:ext uri="{FF2B5EF4-FFF2-40B4-BE49-F238E27FC236}">
                  <a16:creationId xmlns:a16="http://schemas.microsoft.com/office/drawing/2014/main" id="{00000000-0008-0000-0B00-00005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47" name="Shape 5633">
                <a:extLst>
                  <a:ext uri="{FF2B5EF4-FFF2-40B4-BE49-F238E27FC236}">
                    <a16:creationId xmlns:a16="http://schemas.microsoft.com/office/drawing/2014/main" id="{00000000-0008-0000-0B00-00005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48" name="Shape 5634">
                <a:extLst>
                  <a:ext uri="{FF2B5EF4-FFF2-40B4-BE49-F238E27FC236}">
                    <a16:creationId xmlns:a16="http://schemas.microsoft.com/office/drawing/2014/main" id="{00000000-0008-0000-0B00-00005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49" name="Shape 5635">
                  <a:extLst>
                    <a:ext uri="{FF2B5EF4-FFF2-40B4-BE49-F238E27FC236}">
                      <a16:creationId xmlns:a16="http://schemas.microsoft.com/office/drawing/2014/main" id="{00000000-0008-0000-0B00-00005D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50" name="Shape 5636">
                  <a:extLst>
                    <a:ext uri="{FF2B5EF4-FFF2-40B4-BE49-F238E27FC236}">
                      <a16:creationId xmlns:a16="http://schemas.microsoft.com/office/drawing/2014/main" id="{00000000-0008-0000-0B00-00005E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51" name="Shape 5637">
                    <a:extLst>
                      <a:ext uri="{FF2B5EF4-FFF2-40B4-BE49-F238E27FC236}">
                        <a16:creationId xmlns:a16="http://schemas.microsoft.com/office/drawing/2014/main" id="{00000000-0008-0000-0B00-00005F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52" name="Shape 5638">
                    <a:extLst>
                      <a:ext uri="{FF2B5EF4-FFF2-40B4-BE49-F238E27FC236}">
                        <a16:creationId xmlns:a16="http://schemas.microsoft.com/office/drawing/2014/main" id="{00000000-0008-0000-0B00-00006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3" name="Shape 5639">
                    <a:extLst>
                      <a:ext uri="{FF2B5EF4-FFF2-40B4-BE49-F238E27FC236}">
                        <a16:creationId xmlns:a16="http://schemas.microsoft.com/office/drawing/2014/main" id="{00000000-0008-0000-0B00-00006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4" name="Shape 5640">
                    <a:extLst>
                      <a:ext uri="{FF2B5EF4-FFF2-40B4-BE49-F238E27FC236}">
                        <a16:creationId xmlns:a16="http://schemas.microsoft.com/office/drawing/2014/main" id="{00000000-0008-0000-0B00-000062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5" name="Shape 5641">
                    <a:extLst>
                      <a:ext uri="{FF2B5EF4-FFF2-40B4-BE49-F238E27FC236}">
                        <a16:creationId xmlns:a16="http://schemas.microsoft.com/office/drawing/2014/main" id="{00000000-0008-0000-0B00-00006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6" name="Shape 5642">
                    <a:extLst>
                      <a:ext uri="{FF2B5EF4-FFF2-40B4-BE49-F238E27FC236}">
                        <a16:creationId xmlns:a16="http://schemas.microsoft.com/office/drawing/2014/main" id="{00000000-0008-0000-0B00-00006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7" name="Shape 5643">
                    <a:extLst>
                      <a:ext uri="{FF2B5EF4-FFF2-40B4-BE49-F238E27FC236}">
                        <a16:creationId xmlns:a16="http://schemas.microsoft.com/office/drawing/2014/main" id="{00000000-0008-0000-0B00-00006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58" name="Shape 2">
          <a:extLst>
            <a:ext uri="{FF2B5EF4-FFF2-40B4-BE49-F238E27FC236}">
              <a16:creationId xmlns:a16="http://schemas.microsoft.com/office/drawing/2014/main" id="{00000000-0008-0000-0B00-000066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59" name="Shape 5644">
            <a:extLst>
              <a:ext uri="{FF2B5EF4-FFF2-40B4-BE49-F238E27FC236}">
                <a16:creationId xmlns:a16="http://schemas.microsoft.com/office/drawing/2014/main" id="{00000000-0008-0000-0B00-00006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0" name="Shape 6">
              <a:extLst>
                <a:ext uri="{FF2B5EF4-FFF2-40B4-BE49-F238E27FC236}">
                  <a16:creationId xmlns:a16="http://schemas.microsoft.com/office/drawing/2014/main" id="{00000000-0008-0000-0B00-00006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1" name="Shape 5645">
              <a:extLst>
                <a:ext uri="{FF2B5EF4-FFF2-40B4-BE49-F238E27FC236}">
                  <a16:creationId xmlns:a16="http://schemas.microsoft.com/office/drawing/2014/main" id="{00000000-0008-0000-0B00-00006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62" name="Shape 5646">
                <a:extLst>
                  <a:ext uri="{FF2B5EF4-FFF2-40B4-BE49-F238E27FC236}">
                    <a16:creationId xmlns:a16="http://schemas.microsoft.com/office/drawing/2014/main" id="{00000000-0008-0000-0B00-00006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3" name="Shape 5647">
                <a:extLst>
                  <a:ext uri="{FF2B5EF4-FFF2-40B4-BE49-F238E27FC236}">
                    <a16:creationId xmlns:a16="http://schemas.microsoft.com/office/drawing/2014/main" id="{00000000-0008-0000-0B00-00006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64" name="Shape 5648">
                  <a:extLst>
                    <a:ext uri="{FF2B5EF4-FFF2-40B4-BE49-F238E27FC236}">
                      <a16:creationId xmlns:a16="http://schemas.microsoft.com/office/drawing/2014/main" id="{00000000-0008-0000-0B00-00006C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65" name="Shape 5649">
                  <a:extLst>
                    <a:ext uri="{FF2B5EF4-FFF2-40B4-BE49-F238E27FC236}">
                      <a16:creationId xmlns:a16="http://schemas.microsoft.com/office/drawing/2014/main" id="{00000000-0008-0000-0B00-00006D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66" name="Shape 5650">
                    <a:extLst>
                      <a:ext uri="{FF2B5EF4-FFF2-40B4-BE49-F238E27FC236}">
                        <a16:creationId xmlns:a16="http://schemas.microsoft.com/office/drawing/2014/main" id="{00000000-0008-0000-0B00-00006E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67" name="Shape 5651">
                    <a:extLst>
                      <a:ext uri="{FF2B5EF4-FFF2-40B4-BE49-F238E27FC236}">
                        <a16:creationId xmlns:a16="http://schemas.microsoft.com/office/drawing/2014/main" id="{00000000-0008-0000-0B00-00006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8" name="Shape 5652">
                    <a:extLst>
                      <a:ext uri="{FF2B5EF4-FFF2-40B4-BE49-F238E27FC236}">
                        <a16:creationId xmlns:a16="http://schemas.microsoft.com/office/drawing/2014/main" id="{00000000-0008-0000-0B00-00007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9" name="Shape 5653">
                    <a:extLst>
                      <a:ext uri="{FF2B5EF4-FFF2-40B4-BE49-F238E27FC236}">
                        <a16:creationId xmlns:a16="http://schemas.microsoft.com/office/drawing/2014/main" id="{00000000-0008-0000-0B00-000071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0" name="Shape 5654">
                    <a:extLst>
                      <a:ext uri="{FF2B5EF4-FFF2-40B4-BE49-F238E27FC236}">
                        <a16:creationId xmlns:a16="http://schemas.microsoft.com/office/drawing/2014/main" id="{00000000-0008-0000-0B00-00007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1" name="Shape 5655">
                    <a:extLst>
                      <a:ext uri="{FF2B5EF4-FFF2-40B4-BE49-F238E27FC236}">
                        <a16:creationId xmlns:a16="http://schemas.microsoft.com/office/drawing/2014/main" id="{00000000-0008-0000-0B00-00007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2" name="Shape 5656">
                    <a:extLst>
                      <a:ext uri="{FF2B5EF4-FFF2-40B4-BE49-F238E27FC236}">
                        <a16:creationId xmlns:a16="http://schemas.microsoft.com/office/drawing/2014/main" id="{00000000-0008-0000-0B00-00007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74" name="Shape 5657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658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77" name="Shape 5659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660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79" name="Shape 5661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80" name="Shape 5662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81" name="Shape 5663">
                    <a:extLst>
                      <a:ext uri="{FF2B5EF4-FFF2-40B4-BE49-F238E27FC236}">
                        <a16:creationId xmlns:a16="http://schemas.microsoft.com/office/drawing/2014/main" id="{00000000-0008-0000-0B00-00007D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82" name="Shape 5664">
                    <a:extLst>
                      <a:ext uri="{FF2B5EF4-FFF2-40B4-BE49-F238E27FC236}">
                        <a16:creationId xmlns:a16="http://schemas.microsoft.com/office/drawing/2014/main" id="{00000000-0008-0000-0B00-00007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3" name="Shape 5665">
                    <a:extLst>
                      <a:ext uri="{FF2B5EF4-FFF2-40B4-BE49-F238E27FC236}">
                        <a16:creationId xmlns:a16="http://schemas.microsoft.com/office/drawing/2014/main" id="{00000000-0008-0000-0B00-00007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4" name="Shape 5666">
                    <a:extLst>
                      <a:ext uri="{FF2B5EF4-FFF2-40B4-BE49-F238E27FC236}">
                        <a16:creationId xmlns:a16="http://schemas.microsoft.com/office/drawing/2014/main" id="{00000000-0008-0000-0B00-000080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5" name="Shape 5667">
                    <a:extLst>
                      <a:ext uri="{FF2B5EF4-FFF2-40B4-BE49-F238E27FC236}">
                        <a16:creationId xmlns:a16="http://schemas.microsoft.com/office/drawing/2014/main" id="{00000000-0008-0000-0B00-00008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6" name="Shape 5668">
                    <a:extLst>
                      <a:ext uri="{FF2B5EF4-FFF2-40B4-BE49-F238E27FC236}">
                        <a16:creationId xmlns:a16="http://schemas.microsoft.com/office/drawing/2014/main" id="{00000000-0008-0000-0B00-00008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7" name="Shape 5669">
                    <a:extLst>
                      <a:ext uri="{FF2B5EF4-FFF2-40B4-BE49-F238E27FC236}">
                        <a16:creationId xmlns:a16="http://schemas.microsoft.com/office/drawing/2014/main" id="{00000000-0008-0000-0B00-00008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88" name="Shape 2">
          <a:extLst>
            <a:ext uri="{FF2B5EF4-FFF2-40B4-BE49-F238E27FC236}">
              <a16:creationId xmlns:a16="http://schemas.microsoft.com/office/drawing/2014/main" id="{00000000-0008-0000-0B00-000084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89" name="Shape 5670">
            <a:extLst>
              <a:ext uri="{FF2B5EF4-FFF2-40B4-BE49-F238E27FC236}">
                <a16:creationId xmlns:a16="http://schemas.microsoft.com/office/drawing/2014/main" id="{00000000-0008-0000-0B00-00008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90" name="Shape 6">
              <a:extLst>
                <a:ext uri="{FF2B5EF4-FFF2-40B4-BE49-F238E27FC236}">
                  <a16:creationId xmlns:a16="http://schemas.microsoft.com/office/drawing/2014/main" id="{00000000-0008-0000-0B00-00008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1" name="Shape 5671">
              <a:extLst>
                <a:ext uri="{FF2B5EF4-FFF2-40B4-BE49-F238E27FC236}">
                  <a16:creationId xmlns:a16="http://schemas.microsoft.com/office/drawing/2014/main" id="{00000000-0008-0000-0B00-00008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92" name="Shape 5672">
                <a:extLst>
                  <a:ext uri="{FF2B5EF4-FFF2-40B4-BE49-F238E27FC236}">
                    <a16:creationId xmlns:a16="http://schemas.microsoft.com/office/drawing/2014/main" id="{00000000-0008-0000-0B00-00008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3" name="Shape 5673">
                <a:extLst>
                  <a:ext uri="{FF2B5EF4-FFF2-40B4-BE49-F238E27FC236}">
                    <a16:creationId xmlns:a16="http://schemas.microsoft.com/office/drawing/2014/main" id="{00000000-0008-0000-0B00-00008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94" name="Shape 5674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95" name="Shape 5675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96" name="Shape 5676">
                    <a:extLst>
                      <a:ext uri="{FF2B5EF4-FFF2-40B4-BE49-F238E27FC236}">
                        <a16:creationId xmlns:a16="http://schemas.microsoft.com/office/drawing/2014/main" id="{00000000-0008-0000-0B00-00008C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97" name="Shape 5677">
                    <a:extLst>
                      <a:ext uri="{FF2B5EF4-FFF2-40B4-BE49-F238E27FC236}">
                        <a16:creationId xmlns:a16="http://schemas.microsoft.com/office/drawing/2014/main" id="{00000000-0008-0000-0B00-00008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8" name="Shape 5678">
                    <a:extLst>
                      <a:ext uri="{FF2B5EF4-FFF2-40B4-BE49-F238E27FC236}">
                        <a16:creationId xmlns:a16="http://schemas.microsoft.com/office/drawing/2014/main" id="{00000000-0008-0000-0B00-00008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9" name="Shape 5679">
                    <a:extLst>
                      <a:ext uri="{FF2B5EF4-FFF2-40B4-BE49-F238E27FC236}">
                        <a16:creationId xmlns:a16="http://schemas.microsoft.com/office/drawing/2014/main" id="{00000000-0008-0000-0B00-00008F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0" name="Shape 5680">
                    <a:extLst>
                      <a:ext uri="{FF2B5EF4-FFF2-40B4-BE49-F238E27FC236}">
                        <a16:creationId xmlns:a16="http://schemas.microsoft.com/office/drawing/2014/main" id="{00000000-0008-0000-0B00-00009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1" name="Shape 5681">
                    <a:extLst>
                      <a:ext uri="{FF2B5EF4-FFF2-40B4-BE49-F238E27FC236}">
                        <a16:creationId xmlns:a16="http://schemas.microsoft.com/office/drawing/2014/main" id="{00000000-0008-0000-0B00-00009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2" name="Shape 5682">
                    <a:extLst>
                      <a:ext uri="{FF2B5EF4-FFF2-40B4-BE49-F238E27FC236}">
                        <a16:creationId xmlns:a16="http://schemas.microsoft.com/office/drawing/2014/main" id="{00000000-0008-0000-0B00-00009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03" name="Shape 2">
          <a:extLst>
            <a:ext uri="{FF2B5EF4-FFF2-40B4-BE49-F238E27FC236}">
              <a16:creationId xmlns:a16="http://schemas.microsoft.com/office/drawing/2014/main" id="{00000000-0008-0000-0B00-000093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04" name="Shape 5683">
            <a:extLst>
              <a:ext uri="{FF2B5EF4-FFF2-40B4-BE49-F238E27FC236}">
                <a16:creationId xmlns:a16="http://schemas.microsoft.com/office/drawing/2014/main" id="{00000000-0008-0000-0B00-00009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5" name="Shape 6">
              <a:extLst>
                <a:ext uri="{FF2B5EF4-FFF2-40B4-BE49-F238E27FC236}">
                  <a16:creationId xmlns:a16="http://schemas.microsoft.com/office/drawing/2014/main" id="{00000000-0008-0000-0B00-00009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6" name="Shape 5684">
              <a:extLst>
                <a:ext uri="{FF2B5EF4-FFF2-40B4-BE49-F238E27FC236}">
                  <a16:creationId xmlns:a16="http://schemas.microsoft.com/office/drawing/2014/main" id="{00000000-0008-0000-0B00-00009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7" name="Shape 5685">
                <a:extLst>
                  <a:ext uri="{FF2B5EF4-FFF2-40B4-BE49-F238E27FC236}">
                    <a16:creationId xmlns:a16="http://schemas.microsoft.com/office/drawing/2014/main" id="{00000000-0008-0000-0B00-00009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8" name="Shape 5686">
                <a:extLst>
                  <a:ext uri="{FF2B5EF4-FFF2-40B4-BE49-F238E27FC236}">
                    <a16:creationId xmlns:a16="http://schemas.microsoft.com/office/drawing/2014/main" id="{00000000-0008-0000-0B00-00009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09" name="Shape 5687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10" name="Shape 5688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11" name="Shape 5689">
                    <a:extLst>
                      <a:ext uri="{FF2B5EF4-FFF2-40B4-BE49-F238E27FC236}">
                        <a16:creationId xmlns:a16="http://schemas.microsoft.com/office/drawing/2014/main" id="{00000000-0008-0000-0B00-00009B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12" name="Shape 5690">
                    <a:extLst>
                      <a:ext uri="{FF2B5EF4-FFF2-40B4-BE49-F238E27FC236}">
                        <a16:creationId xmlns:a16="http://schemas.microsoft.com/office/drawing/2014/main" id="{00000000-0008-0000-0B00-00009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3" name="Shape 5691">
                    <a:extLst>
                      <a:ext uri="{FF2B5EF4-FFF2-40B4-BE49-F238E27FC236}">
                        <a16:creationId xmlns:a16="http://schemas.microsoft.com/office/drawing/2014/main" id="{00000000-0008-0000-0B00-00009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4" name="Shape 5692">
                    <a:extLst>
                      <a:ext uri="{FF2B5EF4-FFF2-40B4-BE49-F238E27FC236}">
                        <a16:creationId xmlns:a16="http://schemas.microsoft.com/office/drawing/2014/main" id="{00000000-0008-0000-0B00-00009E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5" name="Shape 5693">
                    <a:extLst>
                      <a:ext uri="{FF2B5EF4-FFF2-40B4-BE49-F238E27FC236}">
                        <a16:creationId xmlns:a16="http://schemas.microsoft.com/office/drawing/2014/main" id="{00000000-0008-0000-0B00-00009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6" name="Shape 5694">
                    <a:extLst>
                      <a:ext uri="{FF2B5EF4-FFF2-40B4-BE49-F238E27FC236}">
                        <a16:creationId xmlns:a16="http://schemas.microsoft.com/office/drawing/2014/main" id="{00000000-0008-0000-0B00-0000A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7" name="Shape 5695">
                    <a:extLst>
                      <a:ext uri="{FF2B5EF4-FFF2-40B4-BE49-F238E27FC236}">
                        <a16:creationId xmlns:a16="http://schemas.microsoft.com/office/drawing/2014/main" id="{00000000-0008-0000-0B00-0000A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18" name="Shape 2">
          <a:extLst>
            <a:ext uri="{FF2B5EF4-FFF2-40B4-BE49-F238E27FC236}">
              <a16:creationId xmlns:a16="http://schemas.microsoft.com/office/drawing/2014/main" id="{00000000-0008-0000-0B00-0000A2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19" name="Shape 5696">
            <a:extLst>
              <a:ext uri="{FF2B5EF4-FFF2-40B4-BE49-F238E27FC236}">
                <a16:creationId xmlns:a16="http://schemas.microsoft.com/office/drawing/2014/main" id="{00000000-0008-0000-0B00-0000A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0" name="Shape 6">
              <a:extLst>
                <a:ext uri="{FF2B5EF4-FFF2-40B4-BE49-F238E27FC236}">
                  <a16:creationId xmlns:a16="http://schemas.microsoft.com/office/drawing/2014/main" id="{00000000-0008-0000-0B00-0000A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1" name="Shape 5697">
              <a:extLst>
                <a:ext uri="{FF2B5EF4-FFF2-40B4-BE49-F238E27FC236}">
                  <a16:creationId xmlns:a16="http://schemas.microsoft.com/office/drawing/2014/main" id="{00000000-0008-0000-0B00-0000A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22" name="Shape 5698">
                <a:extLst>
                  <a:ext uri="{FF2B5EF4-FFF2-40B4-BE49-F238E27FC236}">
                    <a16:creationId xmlns:a16="http://schemas.microsoft.com/office/drawing/2014/main" id="{00000000-0008-0000-0B00-0000A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23" name="Shape 5699">
                <a:extLst>
                  <a:ext uri="{FF2B5EF4-FFF2-40B4-BE49-F238E27FC236}">
                    <a16:creationId xmlns:a16="http://schemas.microsoft.com/office/drawing/2014/main" id="{00000000-0008-0000-0B00-0000A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4" name="Shape 5700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25" name="Shape 5701">
                  <a:extLst>
                    <a:ext uri="{FF2B5EF4-FFF2-40B4-BE49-F238E27FC236}">
                      <a16:creationId xmlns:a16="http://schemas.microsoft.com/office/drawing/2014/main" id="{00000000-0008-0000-0B00-0000A9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26" name="Shape 5702">
                    <a:extLst>
                      <a:ext uri="{FF2B5EF4-FFF2-40B4-BE49-F238E27FC236}">
                        <a16:creationId xmlns:a16="http://schemas.microsoft.com/office/drawing/2014/main" id="{00000000-0008-0000-0B00-0000AA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27" name="Shape 5703">
                    <a:extLst>
                      <a:ext uri="{FF2B5EF4-FFF2-40B4-BE49-F238E27FC236}">
                        <a16:creationId xmlns:a16="http://schemas.microsoft.com/office/drawing/2014/main" id="{00000000-0008-0000-0B00-0000A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8" name="Shape 5704">
                    <a:extLst>
                      <a:ext uri="{FF2B5EF4-FFF2-40B4-BE49-F238E27FC236}">
                        <a16:creationId xmlns:a16="http://schemas.microsoft.com/office/drawing/2014/main" id="{00000000-0008-0000-0B00-0000A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9" name="Shape 5705">
                    <a:extLst>
                      <a:ext uri="{FF2B5EF4-FFF2-40B4-BE49-F238E27FC236}">
                        <a16:creationId xmlns:a16="http://schemas.microsoft.com/office/drawing/2014/main" id="{00000000-0008-0000-0B00-0000AD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0" name="Shape 5706">
                    <a:extLst>
                      <a:ext uri="{FF2B5EF4-FFF2-40B4-BE49-F238E27FC236}">
                        <a16:creationId xmlns:a16="http://schemas.microsoft.com/office/drawing/2014/main" id="{00000000-0008-0000-0B00-0000A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1" name="Shape 5707">
                    <a:extLst>
                      <a:ext uri="{FF2B5EF4-FFF2-40B4-BE49-F238E27FC236}">
                        <a16:creationId xmlns:a16="http://schemas.microsoft.com/office/drawing/2014/main" id="{00000000-0008-0000-0B00-0000A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2" name="Shape 5708">
                    <a:extLst>
                      <a:ext uri="{FF2B5EF4-FFF2-40B4-BE49-F238E27FC236}">
                        <a16:creationId xmlns:a16="http://schemas.microsoft.com/office/drawing/2014/main" id="{00000000-0008-0000-0B00-0000B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33" name="Shape 2">
          <a:extLst>
            <a:ext uri="{FF2B5EF4-FFF2-40B4-BE49-F238E27FC236}">
              <a16:creationId xmlns:a16="http://schemas.microsoft.com/office/drawing/2014/main" id="{00000000-0008-0000-0B00-0000B1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34" name="Shape 5709">
            <a:extLst>
              <a:ext uri="{FF2B5EF4-FFF2-40B4-BE49-F238E27FC236}">
                <a16:creationId xmlns:a16="http://schemas.microsoft.com/office/drawing/2014/main" id="{00000000-0008-0000-0B00-0000B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35" name="Shape 6">
              <a:extLst>
                <a:ext uri="{FF2B5EF4-FFF2-40B4-BE49-F238E27FC236}">
                  <a16:creationId xmlns:a16="http://schemas.microsoft.com/office/drawing/2014/main" id="{00000000-0008-0000-0B00-0000B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36" name="Shape 5710">
              <a:extLst>
                <a:ext uri="{FF2B5EF4-FFF2-40B4-BE49-F238E27FC236}">
                  <a16:creationId xmlns:a16="http://schemas.microsoft.com/office/drawing/2014/main" id="{00000000-0008-0000-0B00-0000B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37" name="Shape 5711">
                <a:extLst>
                  <a:ext uri="{FF2B5EF4-FFF2-40B4-BE49-F238E27FC236}">
                    <a16:creationId xmlns:a16="http://schemas.microsoft.com/office/drawing/2014/main" id="{00000000-0008-0000-0B00-0000B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8" name="Shape 5712">
                <a:extLst>
                  <a:ext uri="{FF2B5EF4-FFF2-40B4-BE49-F238E27FC236}">
                    <a16:creationId xmlns:a16="http://schemas.microsoft.com/office/drawing/2014/main" id="{00000000-0008-0000-0B00-0000B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39" name="Shape 5713">
                  <a:extLst>
                    <a:ext uri="{FF2B5EF4-FFF2-40B4-BE49-F238E27FC236}">
                      <a16:creationId xmlns:a16="http://schemas.microsoft.com/office/drawing/2014/main" id="{00000000-0008-0000-0B00-0000B7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40" name="Shape 5714">
                  <a:extLst>
                    <a:ext uri="{FF2B5EF4-FFF2-40B4-BE49-F238E27FC236}">
                      <a16:creationId xmlns:a16="http://schemas.microsoft.com/office/drawing/2014/main" id="{00000000-0008-0000-0B00-0000B8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1" name="Shape 5715">
                    <a:extLst>
                      <a:ext uri="{FF2B5EF4-FFF2-40B4-BE49-F238E27FC236}">
                        <a16:creationId xmlns:a16="http://schemas.microsoft.com/office/drawing/2014/main" id="{00000000-0008-0000-0B00-0000B9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42" name="Shape 5716">
                    <a:extLst>
                      <a:ext uri="{FF2B5EF4-FFF2-40B4-BE49-F238E27FC236}">
                        <a16:creationId xmlns:a16="http://schemas.microsoft.com/office/drawing/2014/main" id="{00000000-0008-0000-0B00-0000B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3" name="Shape 5717">
                    <a:extLst>
                      <a:ext uri="{FF2B5EF4-FFF2-40B4-BE49-F238E27FC236}">
                        <a16:creationId xmlns:a16="http://schemas.microsoft.com/office/drawing/2014/main" id="{00000000-0008-0000-0B00-0000B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4" name="Shape 5718">
                    <a:extLst>
                      <a:ext uri="{FF2B5EF4-FFF2-40B4-BE49-F238E27FC236}">
                        <a16:creationId xmlns:a16="http://schemas.microsoft.com/office/drawing/2014/main" id="{00000000-0008-0000-0B00-0000BC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5" name="Shape 5719">
                    <a:extLst>
                      <a:ext uri="{FF2B5EF4-FFF2-40B4-BE49-F238E27FC236}">
                        <a16:creationId xmlns:a16="http://schemas.microsoft.com/office/drawing/2014/main" id="{00000000-0008-0000-0B00-0000B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6" name="Shape 5720">
                    <a:extLst>
                      <a:ext uri="{FF2B5EF4-FFF2-40B4-BE49-F238E27FC236}">
                        <a16:creationId xmlns:a16="http://schemas.microsoft.com/office/drawing/2014/main" id="{00000000-0008-0000-0B00-0000B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7" name="Shape 5721">
                    <a:extLst>
                      <a:ext uri="{FF2B5EF4-FFF2-40B4-BE49-F238E27FC236}">
                        <a16:creationId xmlns:a16="http://schemas.microsoft.com/office/drawing/2014/main" id="{00000000-0008-0000-0B00-0000B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48" name="Shape 2">
          <a:extLst>
            <a:ext uri="{FF2B5EF4-FFF2-40B4-BE49-F238E27FC236}">
              <a16:creationId xmlns:a16="http://schemas.microsoft.com/office/drawing/2014/main" id="{00000000-0008-0000-0B00-0000C0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49" name="Shape 5722">
            <a:extLst>
              <a:ext uri="{FF2B5EF4-FFF2-40B4-BE49-F238E27FC236}">
                <a16:creationId xmlns:a16="http://schemas.microsoft.com/office/drawing/2014/main" id="{00000000-0008-0000-0B00-0000C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0" name="Shape 6">
              <a:extLst>
                <a:ext uri="{FF2B5EF4-FFF2-40B4-BE49-F238E27FC236}">
                  <a16:creationId xmlns:a16="http://schemas.microsoft.com/office/drawing/2014/main" id="{00000000-0008-0000-0B00-0000C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1" name="Shape 5723">
              <a:extLst>
                <a:ext uri="{FF2B5EF4-FFF2-40B4-BE49-F238E27FC236}">
                  <a16:creationId xmlns:a16="http://schemas.microsoft.com/office/drawing/2014/main" id="{00000000-0008-0000-0B00-0000C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52" name="Shape 5724">
                <a:extLst>
                  <a:ext uri="{FF2B5EF4-FFF2-40B4-BE49-F238E27FC236}">
                    <a16:creationId xmlns:a16="http://schemas.microsoft.com/office/drawing/2014/main" id="{00000000-0008-0000-0B00-0000C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3" name="Shape 5725">
                <a:extLst>
                  <a:ext uri="{FF2B5EF4-FFF2-40B4-BE49-F238E27FC236}">
                    <a16:creationId xmlns:a16="http://schemas.microsoft.com/office/drawing/2014/main" id="{00000000-0008-0000-0B00-0000C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54" name="Shape 5726">
                  <a:extLst>
                    <a:ext uri="{FF2B5EF4-FFF2-40B4-BE49-F238E27FC236}">
                      <a16:creationId xmlns:a16="http://schemas.microsoft.com/office/drawing/2014/main" id="{00000000-0008-0000-0B00-0000C6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55" name="Shape 5727">
                  <a:extLst>
                    <a:ext uri="{FF2B5EF4-FFF2-40B4-BE49-F238E27FC236}">
                      <a16:creationId xmlns:a16="http://schemas.microsoft.com/office/drawing/2014/main" id="{00000000-0008-0000-0B00-0000C7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56" name="Shape 5728">
                    <a:extLst>
                      <a:ext uri="{FF2B5EF4-FFF2-40B4-BE49-F238E27FC236}">
                        <a16:creationId xmlns:a16="http://schemas.microsoft.com/office/drawing/2014/main" id="{00000000-0008-0000-0B00-0000C8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7" name="Shape 5729">
                    <a:extLst>
                      <a:ext uri="{FF2B5EF4-FFF2-40B4-BE49-F238E27FC236}">
                        <a16:creationId xmlns:a16="http://schemas.microsoft.com/office/drawing/2014/main" id="{00000000-0008-0000-0B00-0000C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8" name="Shape 5730">
                    <a:extLst>
                      <a:ext uri="{FF2B5EF4-FFF2-40B4-BE49-F238E27FC236}">
                        <a16:creationId xmlns:a16="http://schemas.microsoft.com/office/drawing/2014/main" id="{00000000-0008-0000-0B00-0000C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9" name="Shape 5731">
                    <a:extLst>
                      <a:ext uri="{FF2B5EF4-FFF2-40B4-BE49-F238E27FC236}">
                        <a16:creationId xmlns:a16="http://schemas.microsoft.com/office/drawing/2014/main" id="{00000000-0008-0000-0B00-0000CB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0" name="Shape 5732">
                    <a:extLst>
                      <a:ext uri="{FF2B5EF4-FFF2-40B4-BE49-F238E27FC236}">
                        <a16:creationId xmlns:a16="http://schemas.microsoft.com/office/drawing/2014/main" id="{00000000-0008-0000-0B00-0000C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1" name="Shape 5733">
                    <a:extLst>
                      <a:ext uri="{FF2B5EF4-FFF2-40B4-BE49-F238E27FC236}">
                        <a16:creationId xmlns:a16="http://schemas.microsoft.com/office/drawing/2014/main" id="{00000000-0008-0000-0B00-0000C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2" name="Shape 5734">
                    <a:extLst>
                      <a:ext uri="{FF2B5EF4-FFF2-40B4-BE49-F238E27FC236}">
                        <a16:creationId xmlns:a16="http://schemas.microsoft.com/office/drawing/2014/main" id="{00000000-0008-0000-0B00-0000C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63" name="Shape 2">
          <a:extLst>
            <a:ext uri="{FF2B5EF4-FFF2-40B4-BE49-F238E27FC236}">
              <a16:creationId xmlns:a16="http://schemas.microsoft.com/office/drawing/2014/main" id="{00000000-0008-0000-0B00-0000CF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64" name="Shape 5735">
            <a:extLst>
              <a:ext uri="{FF2B5EF4-FFF2-40B4-BE49-F238E27FC236}">
                <a16:creationId xmlns:a16="http://schemas.microsoft.com/office/drawing/2014/main" id="{00000000-0008-0000-0B00-0000D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5" name="Shape 6">
              <a:extLst>
                <a:ext uri="{FF2B5EF4-FFF2-40B4-BE49-F238E27FC236}">
                  <a16:creationId xmlns:a16="http://schemas.microsoft.com/office/drawing/2014/main" id="{00000000-0008-0000-0B00-0000D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6" name="Shape 573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67" name="Shape 5737">
                <a:extLst>
                  <a:ext uri="{FF2B5EF4-FFF2-40B4-BE49-F238E27FC236}">
                    <a16:creationId xmlns:a16="http://schemas.microsoft.com/office/drawing/2014/main" id="{00000000-0008-0000-0B00-0000D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8" name="Shape 5738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69" name="Shape 5739">
                  <a:extLst>
                    <a:ext uri="{FF2B5EF4-FFF2-40B4-BE49-F238E27FC236}">
                      <a16:creationId xmlns:a16="http://schemas.microsoft.com/office/drawing/2014/main" id="{00000000-0008-0000-0B00-0000D5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70" name="Shape 5740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71" name="Shape 5741">
                    <a:extLst>
                      <a:ext uri="{FF2B5EF4-FFF2-40B4-BE49-F238E27FC236}">
                        <a16:creationId xmlns:a16="http://schemas.microsoft.com/office/drawing/2014/main" id="{00000000-0008-0000-0B00-0000D7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72" name="Shape 5742">
                    <a:extLst>
                      <a:ext uri="{FF2B5EF4-FFF2-40B4-BE49-F238E27FC236}">
                        <a16:creationId xmlns:a16="http://schemas.microsoft.com/office/drawing/2014/main" id="{00000000-0008-0000-0B00-0000D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3" name="Shape 5743">
                    <a:extLst>
                      <a:ext uri="{FF2B5EF4-FFF2-40B4-BE49-F238E27FC236}">
                        <a16:creationId xmlns:a16="http://schemas.microsoft.com/office/drawing/2014/main" id="{00000000-0008-0000-0B00-0000D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4" name="Shape 5744">
                    <a:extLst>
                      <a:ext uri="{FF2B5EF4-FFF2-40B4-BE49-F238E27FC236}">
                        <a16:creationId xmlns:a16="http://schemas.microsoft.com/office/drawing/2014/main" id="{00000000-0008-0000-0B00-0000DA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5" name="Shape 5745">
                    <a:extLst>
                      <a:ext uri="{FF2B5EF4-FFF2-40B4-BE49-F238E27FC236}">
                        <a16:creationId xmlns:a16="http://schemas.microsoft.com/office/drawing/2014/main" id="{00000000-0008-0000-0B00-0000D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6" name="Shape 5746">
                    <a:extLst>
                      <a:ext uri="{FF2B5EF4-FFF2-40B4-BE49-F238E27FC236}">
                        <a16:creationId xmlns:a16="http://schemas.microsoft.com/office/drawing/2014/main" id="{00000000-0008-0000-0B00-0000D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7" name="Shape 5747">
                    <a:extLst>
                      <a:ext uri="{FF2B5EF4-FFF2-40B4-BE49-F238E27FC236}">
                        <a16:creationId xmlns:a16="http://schemas.microsoft.com/office/drawing/2014/main" id="{00000000-0008-0000-0B00-0000D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78" name="Shape 2">
          <a:extLst>
            <a:ext uri="{FF2B5EF4-FFF2-40B4-BE49-F238E27FC236}">
              <a16:creationId xmlns:a16="http://schemas.microsoft.com/office/drawing/2014/main" id="{00000000-0008-0000-0B00-0000DE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79" name="Shape 5748">
            <a:extLst>
              <a:ext uri="{FF2B5EF4-FFF2-40B4-BE49-F238E27FC236}">
                <a16:creationId xmlns:a16="http://schemas.microsoft.com/office/drawing/2014/main" id="{00000000-0008-0000-0B00-0000D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80" name="Shape 6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1" name="Shape 5749">
              <a:extLst>
                <a:ext uri="{FF2B5EF4-FFF2-40B4-BE49-F238E27FC236}">
                  <a16:creationId xmlns:a16="http://schemas.microsoft.com/office/drawing/2014/main" id="{00000000-0008-0000-0B00-0000E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82" name="Shape 5750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3" name="Shape 5751">
                <a:extLst>
                  <a:ext uri="{FF2B5EF4-FFF2-40B4-BE49-F238E27FC236}">
                    <a16:creationId xmlns:a16="http://schemas.microsoft.com/office/drawing/2014/main" id="{00000000-0008-0000-0B00-0000E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84" name="Shape 5752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85" name="Shape 5753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86" name="Shape 5754">
                    <a:extLst>
                      <a:ext uri="{FF2B5EF4-FFF2-40B4-BE49-F238E27FC236}">
                        <a16:creationId xmlns:a16="http://schemas.microsoft.com/office/drawing/2014/main" id="{00000000-0008-0000-0B00-0000E6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87" name="Shape 5755">
                    <a:extLst>
                      <a:ext uri="{FF2B5EF4-FFF2-40B4-BE49-F238E27FC236}">
                        <a16:creationId xmlns:a16="http://schemas.microsoft.com/office/drawing/2014/main" id="{00000000-0008-0000-0B00-0000E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8" name="Shape 5756">
                    <a:extLst>
                      <a:ext uri="{FF2B5EF4-FFF2-40B4-BE49-F238E27FC236}">
                        <a16:creationId xmlns:a16="http://schemas.microsoft.com/office/drawing/2014/main" id="{00000000-0008-0000-0B00-0000E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9" name="Shape 5757">
                    <a:extLst>
                      <a:ext uri="{FF2B5EF4-FFF2-40B4-BE49-F238E27FC236}">
                        <a16:creationId xmlns:a16="http://schemas.microsoft.com/office/drawing/2014/main" id="{00000000-0008-0000-0B00-0000E9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0" name="Shape 5758">
                    <a:extLst>
                      <a:ext uri="{FF2B5EF4-FFF2-40B4-BE49-F238E27FC236}">
                        <a16:creationId xmlns:a16="http://schemas.microsoft.com/office/drawing/2014/main" id="{00000000-0008-0000-0B00-0000E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1" name="Shape 5759">
                    <a:extLst>
                      <a:ext uri="{FF2B5EF4-FFF2-40B4-BE49-F238E27FC236}">
                        <a16:creationId xmlns:a16="http://schemas.microsoft.com/office/drawing/2014/main" id="{00000000-0008-0000-0B00-0000E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2" name="Shape 5760">
                    <a:extLst>
                      <a:ext uri="{FF2B5EF4-FFF2-40B4-BE49-F238E27FC236}">
                        <a16:creationId xmlns:a16="http://schemas.microsoft.com/office/drawing/2014/main" id="{00000000-0008-0000-0B00-0000E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93" name="Shape 2">
          <a:extLst>
            <a:ext uri="{FF2B5EF4-FFF2-40B4-BE49-F238E27FC236}">
              <a16:creationId xmlns:a16="http://schemas.microsoft.com/office/drawing/2014/main" id="{00000000-0008-0000-0B00-0000ED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94" name="Shape 5761">
            <a:extLst>
              <a:ext uri="{FF2B5EF4-FFF2-40B4-BE49-F238E27FC236}">
                <a16:creationId xmlns:a16="http://schemas.microsoft.com/office/drawing/2014/main" id="{00000000-0008-0000-0B00-0000E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5" name="Shape 6">
              <a:extLst>
                <a:ext uri="{FF2B5EF4-FFF2-40B4-BE49-F238E27FC236}">
                  <a16:creationId xmlns:a16="http://schemas.microsoft.com/office/drawing/2014/main" id="{00000000-0008-0000-0B00-0000E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6" name="Shape 5762">
              <a:extLst>
                <a:ext uri="{FF2B5EF4-FFF2-40B4-BE49-F238E27FC236}">
                  <a16:creationId xmlns:a16="http://schemas.microsoft.com/office/drawing/2014/main" id="{00000000-0008-0000-0B00-0000F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97" name="Shape 5763">
                <a:extLst>
                  <a:ext uri="{FF2B5EF4-FFF2-40B4-BE49-F238E27FC236}">
                    <a16:creationId xmlns:a16="http://schemas.microsoft.com/office/drawing/2014/main" id="{00000000-0008-0000-0B00-0000F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8" name="Shape 5764">
                <a:extLst>
                  <a:ext uri="{FF2B5EF4-FFF2-40B4-BE49-F238E27FC236}">
                    <a16:creationId xmlns:a16="http://schemas.microsoft.com/office/drawing/2014/main" id="{00000000-0008-0000-0B00-0000F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99" name="Shape 5765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00" name="Shape 5766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01" name="Shape 5767">
                    <a:extLst>
                      <a:ext uri="{FF2B5EF4-FFF2-40B4-BE49-F238E27FC236}">
                        <a16:creationId xmlns:a16="http://schemas.microsoft.com/office/drawing/2014/main" id="{00000000-0008-0000-0B00-0000F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02" name="Shape 5768">
                    <a:extLst>
                      <a:ext uri="{FF2B5EF4-FFF2-40B4-BE49-F238E27FC236}">
                        <a16:creationId xmlns:a16="http://schemas.microsoft.com/office/drawing/2014/main" id="{00000000-0008-0000-0B00-0000F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3" name="Shape 5769">
                    <a:extLst>
                      <a:ext uri="{FF2B5EF4-FFF2-40B4-BE49-F238E27FC236}">
                        <a16:creationId xmlns:a16="http://schemas.microsoft.com/office/drawing/2014/main" id="{00000000-0008-0000-0B00-0000F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4" name="Shape 5770">
                    <a:extLst>
                      <a:ext uri="{FF2B5EF4-FFF2-40B4-BE49-F238E27FC236}">
                        <a16:creationId xmlns:a16="http://schemas.microsoft.com/office/drawing/2014/main" id="{00000000-0008-0000-0B00-0000F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5" name="Shape 5771">
                    <a:extLst>
                      <a:ext uri="{FF2B5EF4-FFF2-40B4-BE49-F238E27FC236}">
                        <a16:creationId xmlns:a16="http://schemas.microsoft.com/office/drawing/2014/main" id="{00000000-0008-0000-0B00-0000F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6" name="Shape 5772">
                    <a:extLst>
                      <a:ext uri="{FF2B5EF4-FFF2-40B4-BE49-F238E27FC236}">
                        <a16:creationId xmlns:a16="http://schemas.microsoft.com/office/drawing/2014/main" id="{00000000-0008-0000-0B00-0000F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7" name="Shape 5773">
                    <a:extLst>
                      <a:ext uri="{FF2B5EF4-FFF2-40B4-BE49-F238E27FC236}">
                        <a16:creationId xmlns:a16="http://schemas.microsoft.com/office/drawing/2014/main" id="{00000000-0008-0000-0B00-0000F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19050</xdr:rowOff>
    </xdr:from>
    <xdr:ext cx="447675" cy="361950"/>
    <xdr:sp macro="" textlink="">
      <xdr:nvSpPr>
        <xdr:cNvPr id="6908" name="Shape 2365">
          <a:extLst>
            <a:ext uri="{FF2B5EF4-FFF2-40B4-BE49-F238E27FC236}">
              <a16:creationId xmlns:a16="http://schemas.microsoft.com/office/drawing/2014/main" id="{00000000-0008-0000-0B00-0000FC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19050</xdr:rowOff>
    </xdr:from>
    <xdr:ext cx="447675" cy="361950"/>
    <xdr:sp macro="" textlink="">
      <xdr:nvSpPr>
        <xdr:cNvPr id="6909" name="Shape 2365">
          <a:extLst>
            <a:ext uri="{FF2B5EF4-FFF2-40B4-BE49-F238E27FC236}">
              <a16:creationId xmlns:a16="http://schemas.microsoft.com/office/drawing/2014/main" id="{00000000-0008-0000-0B00-0000FD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19050</xdr:rowOff>
    </xdr:from>
    <xdr:ext cx="447675" cy="361950"/>
    <xdr:sp macro="" textlink="">
      <xdr:nvSpPr>
        <xdr:cNvPr id="6910" name="Shape 2365">
          <a:extLst>
            <a:ext uri="{FF2B5EF4-FFF2-40B4-BE49-F238E27FC236}">
              <a16:creationId xmlns:a16="http://schemas.microsoft.com/office/drawing/2014/main" id="{00000000-0008-0000-0B00-0000FE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19050</xdr:rowOff>
    </xdr:from>
    <xdr:ext cx="447675" cy="361950"/>
    <xdr:sp macro="" textlink="">
      <xdr:nvSpPr>
        <xdr:cNvPr id="6911" name="Shape 2365">
          <a:extLst>
            <a:ext uri="{FF2B5EF4-FFF2-40B4-BE49-F238E27FC236}">
              <a16:creationId xmlns:a16="http://schemas.microsoft.com/office/drawing/2014/main" id="{00000000-0008-0000-0B00-0000FF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19050</xdr:rowOff>
    </xdr:from>
    <xdr:ext cx="447675" cy="361950"/>
    <xdr:sp macro="" textlink="">
      <xdr:nvSpPr>
        <xdr:cNvPr id="6912" name="Shape 2365">
          <a:extLst>
            <a:ext uri="{FF2B5EF4-FFF2-40B4-BE49-F238E27FC236}">
              <a16:creationId xmlns:a16="http://schemas.microsoft.com/office/drawing/2014/main" id="{00000000-0008-0000-0B00-000000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19050</xdr:rowOff>
    </xdr:from>
    <xdr:ext cx="447675" cy="361950"/>
    <xdr:sp macro="" textlink="">
      <xdr:nvSpPr>
        <xdr:cNvPr id="6913" name="Shape 2366">
          <a:extLst>
            <a:ext uri="{FF2B5EF4-FFF2-40B4-BE49-F238E27FC236}">
              <a16:creationId xmlns:a16="http://schemas.microsoft.com/office/drawing/2014/main" id="{00000000-0008-0000-0B00-000001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19050</xdr:rowOff>
    </xdr:from>
    <xdr:ext cx="447675" cy="361950"/>
    <xdr:sp macro="" textlink="">
      <xdr:nvSpPr>
        <xdr:cNvPr id="6914" name="Shape 2366">
          <a:extLst>
            <a:ext uri="{FF2B5EF4-FFF2-40B4-BE49-F238E27FC236}">
              <a16:creationId xmlns:a16="http://schemas.microsoft.com/office/drawing/2014/main" id="{00000000-0008-0000-0B00-000002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19050</xdr:rowOff>
    </xdr:from>
    <xdr:ext cx="447675" cy="361950"/>
    <xdr:sp macro="" textlink="">
      <xdr:nvSpPr>
        <xdr:cNvPr id="6915" name="Shape 2366">
          <a:extLst>
            <a:ext uri="{FF2B5EF4-FFF2-40B4-BE49-F238E27FC236}">
              <a16:creationId xmlns:a16="http://schemas.microsoft.com/office/drawing/2014/main" id="{00000000-0008-0000-0B00-000003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19050</xdr:rowOff>
    </xdr:from>
    <xdr:ext cx="447675" cy="361950"/>
    <xdr:sp macro="" textlink="">
      <xdr:nvSpPr>
        <xdr:cNvPr id="6916" name="Shape 2365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19050</xdr:rowOff>
    </xdr:from>
    <xdr:ext cx="447675" cy="361950"/>
    <xdr:sp macro="" textlink="">
      <xdr:nvSpPr>
        <xdr:cNvPr id="6917" name="Shape 2365">
          <a:extLst>
            <a:ext uri="{FF2B5EF4-FFF2-40B4-BE49-F238E27FC236}">
              <a16:creationId xmlns:a16="http://schemas.microsoft.com/office/drawing/2014/main" id="{00000000-0008-0000-0B00-000005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918" name="Shape 2366">
          <a:extLst>
            <a:ext uri="{FF2B5EF4-FFF2-40B4-BE49-F238E27FC236}">
              <a16:creationId xmlns:a16="http://schemas.microsoft.com/office/drawing/2014/main" id="{00000000-0008-0000-0B00-000006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919" name="Shape 2366">
          <a:extLst>
            <a:ext uri="{FF2B5EF4-FFF2-40B4-BE49-F238E27FC236}">
              <a16:creationId xmlns:a16="http://schemas.microsoft.com/office/drawing/2014/main" id="{00000000-0008-0000-0B00-000007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920" name="Shape 2366">
          <a:extLst>
            <a:ext uri="{FF2B5EF4-FFF2-40B4-BE49-F238E27FC236}">
              <a16:creationId xmlns:a16="http://schemas.microsoft.com/office/drawing/2014/main" id="{00000000-0008-0000-0B00-000008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19050</xdr:rowOff>
    </xdr:from>
    <xdr:ext cx="447675" cy="352425"/>
    <xdr:sp macro="" textlink="">
      <xdr:nvSpPr>
        <xdr:cNvPr id="6921" name="Shape 3385">
          <a:extLst>
            <a:ext uri="{FF2B5EF4-FFF2-40B4-BE49-F238E27FC236}">
              <a16:creationId xmlns:a16="http://schemas.microsoft.com/office/drawing/2014/main" id="{00000000-0008-0000-0B00-000009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52425"/>
    <xdr:sp macro="" textlink="">
      <xdr:nvSpPr>
        <xdr:cNvPr id="6922" name="Shape 3385">
          <a:extLst>
            <a:ext uri="{FF2B5EF4-FFF2-40B4-BE49-F238E27FC236}">
              <a16:creationId xmlns:a16="http://schemas.microsoft.com/office/drawing/2014/main" id="{00000000-0008-0000-0B00-00000A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13</xdr:row>
      <xdr:rowOff>142875</xdr:rowOff>
    </xdr:from>
    <xdr:ext cx="485775" cy="390525"/>
    <xdr:sp macro="" textlink="">
      <xdr:nvSpPr>
        <xdr:cNvPr id="6923" name="Shape 5774">
          <a:extLst>
            <a:ext uri="{FF2B5EF4-FFF2-40B4-BE49-F238E27FC236}">
              <a16:creationId xmlns:a16="http://schemas.microsoft.com/office/drawing/2014/main" id="{00000000-0008-0000-0B00-00000B1B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24" name="Shape 2">
          <a:extLst>
            <a:ext uri="{FF2B5EF4-FFF2-40B4-BE49-F238E27FC236}">
              <a16:creationId xmlns:a16="http://schemas.microsoft.com/office/drawing/2014/main" id="{00000000-0008-0000-0B00-00000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25" name="Shape 5775">
            <a:extLst>
              <a:ext uri="{FF2B5EF4-FFF2-40B4-BE49-F238E27FC236}">
                <a16:creationId xmlns:a16="http://schemas.microsoft.com/office/drawing/2014/main" id="{00000000-0008-0000-0B00-00000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26" name="Shape 6">
              <a:extLst>
                <a:ext uri="{FF2B5EF4-FFF2-40B4-BE49-F238E27FC236}">
                  <a16:creationId xmlns:a16="http://schemas.microsoft.com/office/drawing/2014/main" id="{00000000-0008-0000-0B00-00000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27" name="Shape 5776">
              <a:extLst>
                <a:ext uri="{FF2B5EF4-FFF2-40B4-BE49-F238E27FC236}">
                  <a16:creationId xmlns:a16="http://schemas.microsoft.com/office/drawing/2014/main" id="{00000000-0008-0000-0B00-00000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28" name="Shape 5777">
                <a:extLst>
                  <a:ext uri="{FF2B5EF4-FFF2-40B4-BE49-F238E27FC236}">
                    <a16:creationId xmlns:a16="http://schemas.microsoft.com/office/drawing/2014/main" id="{00000000-0008-0000-0B00-00001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9" name="Shape 5778">
                <a:extLst>
                  <a:ext uri="{FF2B5EF4-FFF2-40B4-BE49-F238E27FC236}">
                    <a16:creationId xmlns:a16="http://schemas.microsoft.com/office/drawing/2014/main" id="{00000000-0008-0000-0B00-00001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30" name="Shape 5779">
                  <a:extLst>
                    <a:ext uri="{FF2B5EF4-FFF2-40B4-BE49-F238E27FC236}">
                      <a16:creationId xmlns:a16="http://schemas.microsoft.com/office/drawing/2014/main" id="{00000000-0008-0000-0B00-000012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31" name="Shape 5780">
                  <a:extLst>
                    <a:ext uri="{FF2B5EF4-FFF2-40B4-BE49-F238E27FC236}">
                      <a16:creationId xmlns:a16="http://schemas.microsoft.com/office/drawing/2014/main" id="{00000000-0008-0000-0B00-000013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32" name="Shape 5781">
                    <a:extLst>
                      <a:ext uri="{FF2B5EF4-FFF2-40B4-BE49-F238E27FC236}">
                        <a16:creationId xmlns:a16="http://schemas.microsoft.com/office/drawing/2014/main" id="{00000000-0008-0000-0B00-000014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33" name="Shape 5782">
                    <a:extLst>
                      <a:ext uri="{FF2B5EF4-FFF2-40B4-BE49-F238E27FC236}">
                        <a16:creationId xmlns:a16="http://schemas.microsoft.com/office/drawing/2014/main" id="{00000000-0008-0000-0B00-00001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4" name="Shape 5783">
                    <a:extLst>
                      <a:ext uri="{FF2B5EF4-FFF2-40B4-BE49-F238E27FC236}">
                        <a16:creationId xmlns:a16="http://schemas.microsoft.com/office/drawing/2014/main" id="{00000000-0008-0000-0B00-00001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5" name="Shape 5784">
                    <a:extLst>
                      <a:ext uri="{FF2B5EF4-FFF2-40B4-BE49-F238E27FC236}">
                        <a16:creationId xmlns:a16="http://schemas.microsoft.com/office/drawing/2014/main" id="{00000000-0008-0000-0B00-000017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6" name="Shape 5785">
                    <a:extLst>
                      <a:ext uri="{FF2B5EF4-FFF2-40B4-BE49-F238E27FC236}">
                        <a16:creationId xmlns:a16="http://schemas.microsoft.com/office/drawing/2014/main" id="{00000000-0008-0000-0B00-00001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7" name="Shape 5786">
                    <a:extLst>
                      <a:ext uri="{FF2B5EF4-FFF2-40B4-BE49-F238E27FC236}">
                        <a16:creationId xmlns:a16="http://schemas.microsoft.com/office/drawing/2014/main" id="{00000000-0008-0000-0B00-00001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8" name="Shape 5787">
                    <a:extLst>
                      <a:ext uri="{FF2B5EF4-FFF2-40B4-BE49-F238E27FC236}">
                        <a16:creationId xmlns:a16="http://schemas.microsoft.com/office/drawing/2014/main" id="{00000000-0008-0000-0B00-00001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39" name="Shape 2">
          <a:extLst>
            <a:ext uri="{FF2B5EF4-FFF2-40B4-BE49-F238E27FC236}">
              <a16:creationId xmlns:a16="http://schemas.microsoft.com/office/drawing/2014/main" id="{00000000-0008-0000-0B00-00001B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40" name="Shape 5788">
            <a:extLst>
              <a:ext uri="{FF2B5EF4-FFF2-40B4-BE49-F238E27FC236}">
                <a16:creationId xmlns:a16="http://schemas.microsoft.com/office/drawing/2014/main" id="{00000000-0008-0000-0B00-00001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1" name="Shape 6">
              <a:extLst>
                <a:ext uri="{FF2B5EF4-FFF2-40B4-BE49-F238E27FC236}">
                  <a16:creationId xmlns:a16="http://schemas.microsoft.com/office/drawing/2014/main" id="{00000000-0008-0000-0B00-00001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2" name="Shape 5789">
              <a:extLst>
                <a:ext uri="{FF2B5EF4-FFF2-40B4-BE49-F238E27FC236}">
                  <a16:creationId xmlns:a16="http://schemas.microsoft.com/office/drawing/2014/main" id="{00000000-0008-0000-0B00-00001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43" name="Shape 5790">
                <a:extLst>
                  <a:ext uri="{FF2B5EF4-FFF2-40B4-BE49-F238E27FC236}">
                    <a16:creationId xmlns:a16="http://schemas.microsoft.com/office/drawing/2014/main" id="{00000000-0008-0000-0B00-00001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4" name="Shape 5791">
                <a:extLst>
                  <a:ext uri="{FF2B5EF4-FFF2-40B4-BE49-F238E27FC236}">
                    <a16:creationId xmlns:a16="http://schemas.microsoft.com/office/drawing/2014/main" id="{00000000-0008-0000-0B00-00002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45" name="Shape 5792">
                  <a:extLst>
                    <a:ext uri="{FF2B5EF4-FFF2-40B4-BE49-F238E27FC236}">
                      <a16:creationId xmlns:a16="http://schemas.microsoft.com/office/drawing/2014/main" id="{00000000-0008-0000-0B00-000021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46" name="Shape 5793">
                  <a:extLst>
                    <a:ext uri="{FF2B5EF4-FFF2-40B4-BE49-F238E27FC236}">
                      <a16:creationId xmlns:a16="http://schemas.microsoft.com/office/drawing/2014/main" id="{00000000-0008-0000-0B00-000022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47" name="Shape 5794">
                    <a:extLst>
                      <a:ext uri="{FF2B5EF4-FFF2-40B4-BE49-F238E27FC236}">
                        <a16:creationId xmlns:a16="http://schemas.microsoft.com/office/drawing/2014/main" id="{00000000-0008-0000-0B00-000023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48" name="Shape 5795">
                    <a:extLst>
                      <a:ext uri="{FF2B5EF4-FFF2-40B4-BE49-F238E27FC236}">
                        <a16:creationId xmlns:a16="http://schemas.microsoft.com/office/drawing/2014/main" id="{00000000-0008-0000-0B00-00002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49" name="Shape 5796">
                    <a:extLst>
                      <a:ext uri="{FF2B5EF4-FFF2-40B4-BE49-F238E27FC236}">
                        <a16:creationId xmlns:a16="http://schemas.microsoft.com/office/drawing/2014/main" id="{00000000-0008-0000-0B00-00002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0" name="Shape 5797">
                    <a:extLst>
                      <a:ext uri="{FF2B5EF4-FFF2-40B4-BE49-F238E27FC236}">
                        <a16:creationId xmlns:a16="http://schemas.microsoft.com/office/drawing/2014/main" id="{00000000-0008-0000-0B00-00002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1" name="Shape 5798">
                    <a:extLst>
                      <a:ext uri="{FF2B5EF4-FFF2-40B4-BE49-F238E27FC236}">
                        <a16:creationId xmlns:a16="http://schemas.microsoft.com/office/drawing/2014/main" id="{00000000-0008-0000-0B00-00002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2" name="Shape 5799">
                    <a:extLst>
                      <a:ext uri="{FF2B5EF4-FFF2-40B4-BE49-F238E27FC236}">
                        <a16:creationId xmlns:a16="http://schemas.microsoft.com/office/drawing/2014/main" id="{00000000-0008-0000-0B00-00002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3" name="Shape 5800">
                    <a:extLst>
                      <a:ext uri="{FF2B5EF4-FFF2-40B4-BE49-F238E27FC236}">
                        <a16:creationId xmlns:a16="http://schemas.microsoft.com/office/drawing/2014/main" id="{00000000-0008-0000-0B00-000029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954" name="Shape 2">
          <a:extLst>
            <a:ext uri="{FF2B5EF4-FFF2-40B4-BE49-F238E27FC236}">
              <a16:creationId xmlns:a16="http://schemas.microsoft.com/office/drawing/2014/main" id="{00000000-0008-0000-0B00-00002A1B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955" name="Shape 5801">
            <a:extLst>
              <a:ext uri="{FF2B5EF4-FFF2-40B4-BE49-F238E27FC236}">
                <a16:creationId xmlns:a16="http://schemas.microsoft.com/office/drawing/2014/main" id="{00000000-0008-0000-0B00-00002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6" name="Shape 6">
              <a:extLst>
                <a:ext uri="{FF2B5EF4-FFF2-40B4-BE49-F238E27FC236}">
                  <a16:creationId xmlns:a16="http://schemas.microsoft.com/office/drawing/2014/main" id="{00000000-0008-0000-0B00-00002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7" name="Shape 5802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8" name="Shape 5803">
                <a:extLst>
                  <a:ext uri="{FF2B5EF4-FFF2-40B4-BE49-F238E27FC236}">
                    <a16:creationId xmlns:a16="http://schemas.microsoft.com/office/drawing/2014/main" id="{00000000-0008-0000-0B00-00002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59" name="Shape 5804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60" name="Shape 5805">
                  <a:extLst>
                    <a:ext uri="{FF2B5EF4-FFF2-40B4-BE49-F238E27FC236}">
                      <a16:creationId xmlns:a16="http://schemas.microsoft.com/office/drawing/2014/main" id="{00000000-0008-0000-0B00-000030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61" name="Shape 5806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62" name="Shape 5807">
                    <a:extLst>
                      <a:ext uri="{FF2B5EF4-FFF2-40B4-BE49-F238E27FC236}">
                        <a16:creationId xmlns:a16="http://schemas.microsoft.com/office/drawing/2014/main" id="{00000000-0008-0000-0B00-000032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63" name="Shape 5808">
                    <a:extLst>
                      <a:ext uri="{FF2B5EF4-FFF2-40B4-BE49-F238E27FC236}">
                        <a16:creationId xmlns:a16="http://schemas.microsoft.com/office/drawing/2014/main" id="{00000000-0008-0000-0B00-000033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4" name="Shape 5809">
                    <a:extLst>
                      <a:ext uri="{FF2B5EF4-FFF2-40B4-BE49-F238E27FC236}">
                        <a16:creationId xmlns:a16="http://schemas.microsoft.com/office/drawing/2014/main" id="{00000000-0008-0000-0B00-00003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5" name="Shape 5810">
                    <a:extLst>
                      <a:ext uri="{FF2B5EF4-FFF2-40B4-BE49-F238E27FC236}">
                        <a16:creationId xmlns:a16="http://schemas.microsoft.com/office/drawing/2014/main" id="{00000000-0008-0000-0B00-00003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6" name="Shape 5811">
                    <a:extLst>
                      <a:ext uri="{FF2B5EF4-FFF2-40B4-BE49-F238E27FC236}">
                        <a16:creationId xmlns:a16="http://schemas.microsoft.com/office/drawing/2014/main" id="{00000000-0008-0000-0B00-00003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7" name="Shape 5812">
                    <a:extLst>
                      <a:ext uri="{FF2B5EF4-FFF2-40B4-BE49-F238E27FC236}">
                        <a16:creationId xmlns:a16="http://schemas.microsoft.com/office/drawing/2014/main" id="{00000000-0008-0000-0B00-00003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8" name="Shape 5813">
                    <a:extLst>
                      <a:ext uri="{FF2B5EF4-FFF2-40B4-BE49-F238E27FC236}">
                        <a16:creationId xmlns:a16="http://schemas.microsoft.com/office/drawing/2014/main" id="{00000000-0008-0000-0B00-00003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969" name="Shape 2">
          <a:extLst>
            <a:ext uri="{FF2B5EF4-FFF2-40B4-BE49-F238E27FC236}">
              <a16:creationId xmlns:a16="http://schemas.microsoft.com/office/drawing/2014/main" id="{00000000-0008-0000-0B00-0000391B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970" name="Shape 5814">
            <a:extLst>
              <a:ext uri="{FF2B5EF4-FFF2-40B4-BE49-F238E27FC236}">
                <a16:creationId xmlns:a16="http://schemas.microsoft.com/office/drawing/2014/main" id="{00000000-0008-0000-0B00-00003A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971" name="Shape 6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2" name="Shape 5815">
              <a:extLst>
                <a:ext uri="{FF2B5EF4-FFF2-40B4-BE49-F238E27FC236}">
                  <a16:creationId xmlns:a16="http://schemas.microsoft.com/office/drawing/2014/main" id="{00000000-0008-0000-0B00-00003C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973" name="Shape 5816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4" name="Shape 5817">
                <a:extLst>
                  <a:ext uri="{FF2B5EF4-FFF2-40B4-BE49-F238E27FC236}">
                    <a16:creationId xmlns:a16="http://schemas.microsoft.com/office/drawing/2014/main" id="{00000000-0008-0000-0B00-00003E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975" name="Shape 5818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76" name="Shape 5819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977" name="Shape 5820">
                    <a:extLst>
                      <a:ext uri="{FF2B5EF4-FFF2-40B4-BE49-F238E27FC236}">
                        <a16:creationId xmlns:a16="http://schemas.microsoft.com/office/drawing/2014/main" id="{00000000-0008-0000-0B00-000041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78" name="Shape 5821">
                    <a:extLst>
                      <a:ext uri="{FF2B5EF4-FFF2-40B4-BE49-F238E27FC236}">
                        <a16:creationId xmlns:a16="http://schemas.microsoft.com/office/drawing/2014/main" id="{00000000-0008-0000-0B00-000042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79" name="Shape 5822">
                    <a:extLst>
                      <a:ext uri="{FF2B5EF4-FFF2-40B4-BE49-F238E27FC236}">
                        <a16:creationId xmlns:a16="http://schemas.microsoft.com/office/drawing/2014/main" id="{00000000-0008-0000-0B00-000043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0" name="Shape 5823">
                    <a:extLst>
                      <a:ext uri="{FF2B5EF4-FFF2-40B4-BE49-F238E27FC236}">
                        <a16:creationId xmlns:a16="http://schemas.microsoft.com/office/drawing/2014/main" id="{00000000-0008-0000-0B00-000044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1" name="Shape 5824">
                    <a:extLst>
                      <a:ext uri="{FF2B5EF4-FFF2-40B4-BE49-F238E27FC236}">
                        <a16:creationId xmlns:a16="http://schemas.microsoft.com/office/drawing/2014/main" id="{00000000-0008-0000-0B00-000045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2" name="Shape 5825">
                    <a:extLst>
                      <a:ext uri="{FF2B5EF4-FFF2-40B4-BE49-F238E27FC236}">
                        <a16:creationId xmlns:a16="http://schemas.microsoft.com/office/drawing/2014/main" id="{00000000-0008-0000-0B00-000046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3" name="Shape 5826">
                    <a:extLst>
                      <a:ext uri="{FF2B5EF4-FFF2-40B4-BE49-F238E27FC236}">
                        <a16:creationId xmlns:a16="http://schemas.microsoft.com/office/drawing/2014/main" id="{00000000-0008-0000-0B00-000047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84" name="Shape 2">
          <a:extLst>
            <a:ext uri="{FF2B5EF4-FFF2-40B4-BE49-F238E27FC236}">
              <a16:creationId xmlns:a16="http://schemas.microsoft.com/office/drawing/2014/main" id="{00000000-0008-0000-0B00-000048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85" name="Shape 5827">
            <a:extLst>
              <a:ext uri="{FF2B5EF4-FFF2-40B4-BE49-F238E27FC236}">
                <a16:creationId xmlns:a16="http://schemas.microsoft.com/office/drawing/2014/main" id="{00000000-0008-0000-0B00-00004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6" name="Shape 6">
              <a:extLst>
                <a:ext uri="{FF2B5EF4-FFF2-40B4-BE49-F238E27FC236}">
                  <a16:creationId xmlns:a16="http://schemas.microsoft.com/office/drawing/2014/main" id="{00000000-0008-0000-0B00-00004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7" name="Shape 5828">
              <a:extLst>
                <a:ext uri="{FF2B5EF4-FFF2-40B4-BE49-F238E27FC236}">
                  <a16:creationId xmlns:a16="http://schemas.microsoft.com/office/drawing/2014/main" id="{00000000-0008-0000-0B00-00004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88" name="Shape 5829">
                <a:extLst>
                  <a:ext uri="{FF2B5EF4-FFF2-40B4-BE49-F238E27FC236}">
                    <a16:creationId xmlns:a16="http://schemas.microsoft.com/office/drawing/2014/main" id="{00000000-0008-0000-0B00-00004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9" name="Shape 5830">
                <a:extLst>
                  <a:ext uri="{FF2B5EF4-FFF2-40B4-BE49-F238E27FC236}">
                    <a16:creationId xmlns:a16="http://schemas.microsoft.com/office/drawing/2014/main" id="{00000000-0008-0000-0B00-00004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90" name="Shape 5831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91" name="Shape 5832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2" name="Shape 5833">
                    <a:extLst>
                      <a:ext uri="{FF2B5EF4-FFF2-40B4-BE49-F238E27FC236}">
                        <a16:creationId xmlns:a16="http://schemas.microsoft.com/office/drawing/2014/main" id="{00000000-0008-0000-0B00-000050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93" name="Shape 5834">
                    <a:extLst>
                      <a:ext uri="{FF2B5EF4-FFF2-40B4-BE49-F238E27FC236}">
                        <a16:creationId xmlns:a16="http://schemas.microsoft.com/office/drawing/2014/main" id="{00000000-0008-0000-0B00-00005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4" name="Shape 5835">
                    <a:extLst>
                      <a:ext uri="{FF2B5EF4-FFF2-40B4-BE49-F238E27FC236}">
                        <a16:creationId xmlns:a16="http://schemas.microsoft.com/office/drawing/2014/main" id="{00000000-0008-0000-0B00-00005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5" name="Shape 5836">
                    <a:extLst>
                      <a:ext uri="{FF2B5EF4-FFF2-40B4-BE49-F238E27FC236}">
                        <a16:creationId xmlns:a16="http://schemas.microsoft.com/office/drawing/2014/main" id="{00000000-0008-0000-0B00-000053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6" name="Shape 5837">
                    <a:extLst>
                      <a:ext uri="{FF2B5EF4-FFF2-40B4-BE49-F238E27FC236}">
                        <a16:creationId xmlns:a16="http://schemas.microsoft.com/office/drawing/2014/main" id="{00000000-0008-0000-0B00-00005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7" name="Shape 5838">
                    <a:extLst>
                      <a:ext uri="{FF2B5EF4-FFF2-40B4-BE49-F238E27FC236}">
                        <a16:creationId xmlns:a16="http://schemas.microsoft.com/office/drawing/2014/main" id="{00000000-0008-0000-0B00-00005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8" name="Shape 5839">
                    <a:extLst>
                      <a:ext uri="{FF2B5EF4-FFF2-40B4-BE49-F238E27FC236}">
                        <a16:creationId xmlns:a16="http://schemas.microsoft.com/office/drawing/2014/main" id="{00000000-0008-0000-0B00-00005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99" name="Shape 2">
          <a:extLst>
            <a:ext uri="{FF2B5EF4-FFF2-40B4-BE49-F238E27FC236}">
              <a16:creationId xmlns:a16="http://schemas.microsoft.com/office/drawing/2014/main" id="{00000000-0008-0000-0B00-000057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00" name="Shape 5840">
            <a:extLst>
              <a:ext uri="{FF2B5EF4-FFF2-40B4-BE49-F238E27FC236}">
                <a16:creationId xmlns:a16="http://schemas.microsoft.com/office/drawing/2014/main" id="{00000000-0008-0000-0B00-00005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1" name="Shape 6">
              <a:extLst>
                <a:ext uri="{FF2B5EF4-FFF2-40B4-BE49-F238E27FC236}">
                  <a16:creationId xmlns:a16="http://schemas.microsoft.com/office/drawing/2014/main" id="{00000000-0008-0000-0B00-00005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02" name="Shape 5841">
              <a:extLst>
                <a:ext uri="{FF2B5EF4-FFF2-40B4-BE49-F238E27FC236}">
                  <a16:creationId xmlns:a16="http://schemas.microsoft.com/office/drawing/2014/main" id="{00000000-0008-0000-0B00-00005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03" name="Shape 5842">
                <a:extLst>
                  <a:ext uri="{FF2B5EF4-FFF2-40B4-BE49-F238E27FC236}">
                    <a16:creationId xmlns:a16="http://schemas.microsoft.com/office/drawing/2014/main" id="{00000000-0008-0000-0B00-00005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04" name="Shape 5843">
                <a:extLst>
                  <a:ext uri="{FF2B5EF4-FFF2-40B4-BE49-F238E27FC236}">
                    <a16:creationId xmlns:a16="http://schemas.microsoft.com/office/drawing/2014/main" id="{00000000-0008-0000-0B00-00005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05" name="Shape 5844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06" name="Shape 5845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07" name="Shape 5846">
                    <a:extLst>
                      <a:ext uri="{FF2B5EF4-FFF2-40B4-BE49-F238E27FC236}">
                        <a16:creationId xmlns:a16="http://schemas.microsoft.com/office/drawing/2014/main" id="{00000000-0008-0000-0B00-00005F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8" name="Shape 5847">
                    <a:extLst>
                      <a:ext uri="{FF2B5EF4-FFF2-40B4-BE49-F238E27FC236}">
                        <a16:creationId xmlns:a16="http://schemas.microsoft.com/office/drawing/2014/main" id="{00000000-0008-0000-0B00-00006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09" name="Shape 5848">
                    <a:extLst>
                      <a:ext uri="{FF2B5EF4-FFF2-40B4-BE49-F238E27FC236}">
                        <a16:creationId xmlns:a16="http://schemas.microsoft.com/office/drawing/2014/main" id="{00000000-0008-0000-0B00-00006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0" name="Shape 5849">
                    <a:extLst>
                      <a:ext uri="{FF2B5EF4-FFF2-40B4-BE49-F238E27FC236}">
                        <a16:creationId xmlns:a16="http://schemas.microsoft.com/office/drawing/2014/main" id="{00000000-0008-0000-0B00-000062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1" name="Shape 5850">
                    <a:extLst>
                      <a:ext uri="{FF2B5EF4-FFF2-40B4-BE49-F238E27FC236}">
                        <a16:creationId xmlns:a16="http://schemas.microsoft.com/office/drawing/2014/main" id="{00000000-0008-0000-0B00-00006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2" name="Shape 5851">
                    <a:extLst>
                      <a:ext uri="{FF2B5EF4-FFF2-40B4-BE49-F238E27FC236}">
                        <a16:creationId xmlns:a16="http://schemas.microsoft.com/office/drawing/2014/main" id="{00000000-0008-0000-0B00-00006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3" name="Shape 5852">
                    <a:extLst>
                      <a:ext uri="{FF2B5EF4-FFF2-40B4-BE49-F238E27FC236}">
                        <a16:creationId xmlns:a16="http://schemas.microsoft.com/office/drawing/2014/main" id="{00000000-0008-0000-0B00-00006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14" name="Shape 2">
          <a:extLst>
            <a:ext uri="{FF2B5EF4-FFF2-40B4-BE49-F238E27FC236}">
              <a16:creationId xmlns:a16="http://schemas.microsoft.com/office/drawing/2014/main" id="{00000000-0008-0000-0B00-000066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15" name="Shape 5853">
            <a:extLst>
              <a:ext uri="{FF2B5EF4-FFF2-40B4-BE49-F238E27FC236}">
                <a16:creationId xmlns:a16="http://schemas.microsoft.com/office/drawing/2014/main" id="{00000000-0008-0000-0B00-00006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16" name="Shape 6">
              <a:extLst>
                <a:ext uri="{FF2B5EF4-FFF2-40B4-BE49-F238E27FC236}">
                  <a16:creationId xmlns:a16="http://schemas.microsoft.com/office/drawing/2014/main" id="{00000000-0008-0000-0B00-00006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7" name="Shape 5854">
              <a:extLst>
                <a:ext uri="{FF2B5EF4-FFF2-40B4-BE49-F238E27FC236}">
                  <a16:creationId xmlns:a16="http://schemas.microsoft.com/office/drawing/2014/main" id="{00000000-0008-0000-0B00-00006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18" name="Shape 5855">
                <a:extLst>
                  <a:ext uri="{FF2B5EF4-FFF2-40B4-BE49-F238E27FC236}">
                    <a16:creationId xmlns:a16="http://schemas.microsoft.com/office/drawing/2014/main" id="{00000000-0008-0000-0B00-00006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9" name="Shape 5856">
                <a:extLst>
                  <a:ext uri="{FF2B5EF4-FFF2-40B4-BE49-F238E27FC236}">
                    <a16:creationId xmlns:a16="http://schemas.microsoft.com/office/drawing/2014/main" id="{00000000-0008-0000-0B00-00006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20" name="Shape 5857">
                  <a:extLst>
                    <a:ext uri="{FF2B5EF4-FFF2-40B4-BE49-F238E27FC236}">
                      <a16:creationId xmlns:a16="http://schemas.microsoft.com/office/drawing/2014/main" id="{00000000-0008-0000-0B00-00006C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21" name="Shape 5858">
                  <a:extLst>
                    <a:ext uri="{FF2B5EF4-FFF2-40B4-BE49-F238E27FC236}">
                      <a16:creationId xmlns:a16="http://schemas.microsoft.com/office/drawing/2014/main" id="{00000000-0008-0000-0B00-00006D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22" name="Shape 5859">
                    <a:extLst>
                      <a:ext uri="{FF2B5EF4-FFF2-40B4-BE49-F238E27FC236}">
                        <a16:creationId xmlns:a16="http://schemas.microsoft.com/office/drawing/2014/main" id="{00000000-0008-0000-0B00-00006E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23" name="Shape 5860">
                    <a:extLst>
                      <a:ext uri="{FF2B5EF4-FFF2-40B4-BE49-F238E27FC236}">
                        <a16:creationId xmlns:a16="http://schemas.microsoft.com/office/drawing/2014/main" id="{00000000-0008-0000-0B00-00006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4" name="Shape 5861">
                    <a:extLst>
                      <a:ext uri="{FF2B5EF4-FFF2-40B4-BE49-F238E27FC236}">
                        <a16:creationId xmlns:a16="http://schemas.microsoft.com/office/drawing/2014/main" id="{00000000-0008-0000-0B00-00007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5" name="Shape 5862">
                    <a:extLst>
                      <a:ext uri="{FF2B5EF4-FFF2-40B4-BE49-F238E27FC236}">
                        <a16:creationId xmlns:a16="http://schemas.microsoft.com/office/drawing/2014/main" id="{00000000-0008-0000-0B00-000071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6" name="Shape 5863">
                    <a:extLst>
                      <a:ext uri="{FF2B5EF4-FFF2-40B4-BE49-F238E27FC236}">
                        <a16:creationId xmlns:a16="http://schemas.microsoft.com/office/drawing/2014/main" id="{00000000-0008-0000-0B00-00007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7" name="Shape 5864">
                    <a:extLst>
                      <a:ext uri="{FF2B5EF4-FFF2-40B4-BE49-F238E27FC236}">
                        <a16:creationId xmlns:a16="http://schemas.microsoft.com/office/drawing/2014/main" id="{00000000-0008-0000-0B00-00007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8" name="Shape 5865">
                    <a:extLst>
                      <a:ext uri="{FF2B5EF4-FFF2-40B4-BE49-F238E27FC236}">
                        <a16:creationId xmlns:a16="http://schemas.microsoft.com/office/drawing/2014/main" id="{00000000-0008-0000-0B00-00007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29" name="Shape 2">
          <a:extLst>
            <a:ext uri="{FF2B5EF4-FFF2-40B4-BE49-F238E27FC236}">
              <a16:creationId xmlns:a16="http://schemas.microsoft.com/office/drawing/2014/main" id="{00000000-0008-0000-0B00-000075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30" name="Shape 5866">
            <a:extLst>
              <a:ext uri="{FF2B5EF4-FFF2-40B4-BE49-F238E27FC236}">
                <a16:creationId xmlns:a16="http://schemas.microsoft.com/office/drawing/2014/main" id="{00000000-0008-0000-0B00-00007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1" name="Shape 6">
              <a:extLst>
                <a:ext uri="{FF2B5EF4-FFF2-40B4-BE49-F238E27FC236}">
                  <a16:creationId xmlns:a16="http://schemas.microsoft.com/office/drawing/2014/main" id="{00000000-0008-0000-0B00-00007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2" name="Shape 5867">
              <a:extLst>
                <a:ext uri="{FF2B5EF4-FFF2-40B4-BE49-F238E27FC236}">
                  <a16:creationId xmlns:a16="http://schemas.microsoft.com/office/drawing/2014/main" id="{00000000-0008-0000-0B00-00007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33" name="Shape 5868">
                <a:extLst>
                  <a:ext uri="{FF2B5EF4-FFF2-40B4-BE49-F238E27FC236}">
                    <a16:creationId xmlns:a16="http://schemas.microsoft.com/office/drawing/2014/main" id="{00000000-0008-0000-0B00-00007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4" name="Shape 5869">
                <a:extLst>
                  <a:ext uri="{FF2B5EF4-FFF2-40B4-BE49-F238E27FC236}">
                    <a16:creationId xmlns:a16="http://schemas.microsoft.com/office/drawing/2014/main" id="{00000000-0008-0000-0B00-00007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35" name="Shape 5870">
                  <a:extLst>
                    <a:ext uri="{FF2B5EF4-FFF2-40B4-BE49-F238E27FC236}">
                      <a16:creationId xmlns:a16="http://schemas.microsoft.com/office/drawing/2014/main" id="{00000000-0008-0000-0B00-00007B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36" name="Shape 5871">
                  <a:extLst>
                    <a:ext uri="{FF2B5EF4-FFF2-40B4-BE49-F238E27FC236}">
                      <a16:creationId xmlns:a16="http://schemas.microsoft.com/office/drawing/2014/main" id="{00000000-0008-0000-0B00-00007C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37" name="Shape 5872">
                    <a:extLst>
                      <a:ext uri="{FF2B5EF4-FFF2-40B4-BE49-F238E27FC236}">
                        <a16:creationId xmlns:a16="http://schemas.microsoft.com/office/drawing/2014/main" id="{00000000-0008-0000-0B00-00007D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38" name="Shape 5873">
                    <a:extLst>
                      <a:ext uri="{FF2B5EF4-FFF2-40B4-BE49-F238E27FC236}">
                        <a16:creationId xmlns:a16="http://schemas.microsoft.com/office/drawing/2014/main" id="{00000000-0008-0000-0B00-00007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9" name="Shape 5874">
                    <a:extLst>
                      <a:ext uri="{FF2B5EF4-FFF2-40B4-BE49-F238E27FC236}">
                        <a16:creationId xmlns:a16="http://schemas.microsoft.com/office/drawing/2014/main" id="{00000000-0008-0000-0B00-00007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0" name="Shape 5875">
                    <a:extLst>
                      <a:ext uri="{FF2B5EF4-FFF2-40B4-BE49-F238E27FC236}">
                        <a16:creationId xmlns:a16="http://schemas.microsoft.com/office/drawing/2014/main" id="{00000000-0008-0000-0B00-000080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1" name="Shape 5876">
                    <a:extLst>
                      <a:ext uri="{FF2B5EF4-FFF2-40B4-BE49-F238E27FC236}">
                        <a16:creationId xmlns:a16="http://schemas.microsoft.com/office/drawing/2014/main" id="{00000000-0008-0000-0B00-00008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2" name="Shape 5877">
                    <a:extLst>
                      <a:ext uri="{FF2B5EF4-FFF2-40B4-BE49-F238E27FC236}">
                        <a16:creationId xmlns:a16="http://schemas.microsoft.com/office/drawing/2014/main" id="{00000000-0008-0000-0B00-00008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3" name="Shape 5878">
                    <a:extLst>
                      <a:ext uri="{FF2B5EF4-FFF2-40B4-BE49-F238E27FC236}">
                        <a16:creationId xmlns:a16="http://schemas.microsoft.com/office/drawing/2014/main" id="{00000000-0008-0000-0B00-00008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44" name="Shape 2">
          <a:extLst>
            <a:ext uri="{FF2B5EF4-FFF2-40B4-BE49-F238E27FC236}">
              <a16:creationId xmlns:a16="http://schemas.microsoft.com/office/drawing/2014/main" id="{00000000-0008-0000-0B00-000084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45" name="Shape 5879">
            <a:extLst>
              <a:ext uri="{FF2B5EF4-FFF2-40B4-BE49-F238E27FC236}">
                <a16:creationId xmlns:a16="http://schemas.microsoft.com/office/drawing/2014/main" id="{00000000-0008-0000-0B00-00008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6" name="Shape 6">
              <a:extLst>
                <a:ext uri="{FF2B5EF4-FFF2-40B4-BE49-F238E27FC236}">
                  <a16:creationId xmlns:a16="http://schemas.microsoft.com/office/drawing/2014/main" id="{00000000-0008-0000-0B00-00008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7" name="Shape 5880">
              <a:extLst>
                <a:ext uri="{FF2B5EF4-FFF2-40B4-BE49-F238E27FC236}">
                  <a16:creationId xmlns:a16="http://schemas.microsoft.com/office/drawing/2014/main" id="{00000000-0008-0000-0B00-00008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48" name="Shape 5881">
                <a:extLst>
                  <a:ext uri="{FF2B5EF4-FFF2-40B4-BE49-F238E27FC236}">
                    <a16:creationId xmlns:a16="http://schemas.microsoft.com/office/drawing/2014/main" id="{00000000-0008-0000-0B00-00008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49" name="Shape 5882">
                <a:extLst>
                  <a:ext uri="{FF2B5EF4-FFF2-40B4-BE49-F238E27FC236}">
                    <a16:creationId xmlns:a16="http://schemas.microsoft.com/office/drawing/2014/main" id="{00000000-0008-0000-0B00-00008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50" name="Shape 5883">
                  <a:extLst>
                    <a:ext uri="{FF2B5EF4-FFF2-40B4-BE49-F238E27FC236}">
                      <a16:creationId xmlns:a16="http://schemas.microsoft.com/office/drawing/2014/main" id="{00000000-0008-0000-0B00-00008A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51" name="Shape 5884">
                  <a:extLst>
                    <a:ext uri="{FF2B5EF4-FFF2-40B4-BE49-F238E27FC236}">
                      <a16:creationId xmlns:a16="http://schemas.microsoft.com/office/drawing/2014/main" id="{00000000-0008-0000-0B00-00008B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52" name="Shape 5885">
                    <a:extLst>
                      <a:ext uri="{FF2B5EF4-FFF2-40B4-BE49-F238E27FC236}">
                        <a16:creationId xmlns:a16="http://schemas.microsoft.com/office/drawing/2014/main" id="{00000000-0008-0000-0B00-00008C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53" name="Shape 5886">
                    <a:extLst>
                      <a:ext uri="{FF2B5EF4-FFF2-40B4-BE49-F238E27FC236}">
                        <a16:creationId xmlns:a16="http://schemas.microsoft.com/office/drawing/2014/main" id="{00000000-0008-0000-0B00-00008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4" name="Shape 5887">
                    <a:extLst>
                      <a:ext uri="{FF2B5EF4-FFF2-40B4-BE49-F238E27FC236}">
                        <a16:creationId xmlns:a16="http://schemas.microsoft.com/office/drawing/2014/main" id="{00000000-0008-0000-0B00-00008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5" name="Shape 5888">
                    <a:extLst>
                      <a:ext uri="{FF2B5EF4-FFF2-40B4-BE49-F238E27FC236}">
                        <a16:creationId xmlns:a16="http://schemas.microsoft.com/office/drawing/2014/main" id="{00000000-0008-0000-0B00-00008F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6" name="Shape 5889">
                    <a:extLst>
                      <a:ext uri="{FF2B5EF4-FFF2-40B4-BE49-F238E27FC236}">
                        <a16:creationId xmlns:a16="http://schemas.microsoft.com/office/drawing/2014/main" id="{00000000-0008-0000-0B00-00009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7" name="Shape 5890">
                    <a:extLst>
                      <a:ext uri="{FF2B5EF4-FFF2-40B4-BE49-F238E27FC236}">
                        <a16:creationId xmlns:a16="http://schemas.microsoft.com/office/drawing/2014/main" id="{00000000-0008-0000-0B00-00009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8" name="Shape 5891">
                    <a:extLst>
                      <a:ext uri="{FF2B5EF4-FFF2-40B4-BE49-F238E27FC236}">
                        <a16:creationId xmlns:a16="http://schemas.microsoft.com/office/drawing/2014/main" id="{00000000-0008-0000-0B00-00009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60" name="Shape 5892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893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63" name="Shape 5894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895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65" name="Shape 5896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66" name="Shape 5897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67" name="Shape 5898">
                    <a:extLst>
                      <a:ext uri="{FF2B5EF4-FFF2-40B4-BE49-F238E27FC236}">
                        <a16:creationId xmlns:a16="http://schemas.microsoft.com/office/drawing/2014/main" id="{00000000-0008-0000-0B00-00009B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68" name="Shape 5899">
                    <a:extLst>
                      <a:ext uri="{FF2B5EF4-FFF2-40B4-BE49-F238E27FC236}">
                        <a16:creationId xmlns:a16="http://schemas.microsoft.com/office/drawing/2014/main" id="{00000000-0008-0000-0B00-00009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69" name="Shape 5900">
                    <a:extLst>
                      <a:ext uri="{FF2B5EF4-FFF2-40B4-BE49-F238E27FC236}">
                        <a16:creationId xmlns:a16="http://schemas.microsoft.com/office/drawing/2014/main" id="{00000000-0008-0000-0B00-00009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0" name="Shape 5901">
                    <a:extLst>
                      <a:ext uri="{FF2B5EF4-FFF2-40B4-BE49-F238E27FC236}">
                        <a16:creationId xmlns:a16="http://schemas.microsoft.com/office/drawing/2014/main" id="{00000000-0008-0000-0B00-00009E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1" name="Shape 5902">
                    <a:extLst>
                      <a:ext uri="{FF2B5EF4-FFF2-40B4-BE49-F238E27FC236}">
                        <a16:creationId xmlns:a16="http://schemas.microsoft.com/office/drawing/2014/main" id="{00000000-0008-0000-0B00-00009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2" name="Shape 5903">
                    <a:extLst>
                      <a:ext uri="{FF2B5EF4-FFF2-40B4-BE49-F238E27FC236}">
                        <a16:creationId xmlns:a16="http://schemas.microsoft.com/office/drawing/2014/main" id="{00000000-0008-0000-0B00-0000A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3" name="Shape 5904">
                    <a:extLst>
                      <a:ext uri="{FF2B5EF4-FFF2-40B4-BE49-F238E27FC236}">
                        <a16:creationId xmlns:a16="http://schemas.microsoft.com/office/drawing/2014/main" id="{00000000-0008-0000-0B00-0000A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74" name="Shape 2">
          <a:extLst>
            <a:ext uri="{FF2B5EF4-FFF2-40B4-BE49-F238E27FC236}">
              <a16:creationId xmlns:a16="http://schemas.microsoft.com/office/drawing/2014/main" id="{00000000-0008-0000-0B00-0000A2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75" name="Shape 5905">
            <a:extLst>
              <a:ext uri="{FF2B5EF4-FFF2-40B4-BE49-F238E27FC236}">
                <a16:creationId xmlns:a16="http://schemas.microsoft.com/office/drawing/2014/main" id="{00000000-0008-0000-0B00-0000A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6" name="Shape 6">
              <a:extLst>
                <a:ext uri="{FF2B5EF4-FFF2-40B4-BE49-F238E27FC236}">
                  <a16:creationId xmlns:a16="http://schemas.microsoft.com/office/drawing/2014/main" id="{00000000-0008-0000-0B00-0000A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7" name="Shape 5906">
              <a:extLst>
                <a:ext uri="{FF2B5EF4-FFF2-40B4-BE49-F238E27FC236}">
                  <a16:creationId xmlns:a16="http://schemas.microsoft.com/office/drawing/2014/main" id="{00000000-0008-0000-0B00-0000A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78" name="Shape 5907">
                <a:extLst>
                  <a:ext uri="{FF2B5EF4-FFF2-40B4-BE49-F238E27FC236}">
                    <a16:creationId xmlns:a16="http://schemas.microsoft.com/office/drawing/2014/main" id="{00000000-0008-0000-0B00-0000A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9" name="Shape 5908">
                <a:extLst>
                  <a:ext uri="{FF2B5EF4-FFF2-40B4-BE49-F238E27FC236}">
                    <a16:creationId xmlns:a16="http://schemas.microsoft.com/office/drawing/2014/main" id="{00000000-0008-0000-0B00-0000A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80" name="Shape 5909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81" name="Shape 5910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82" name="Shape 5911">
                    <a:extLst>
                      <a:ext uri="{FF2B5EF4-FFF2-40B4-BE49-F238E27FC236}">
                        <a16:creationId xmlns:a16="http://schemas.microsoft.com/office/drawing/2014/main" id="{00000000-0008-0000-0B00-0000AA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83" name="Shape 5912">
                    <a:extLst>
                      <a:ext uri="{FF2B5EF4-FFF2-40B4-BE49-F238E27FC236}">
                        <a16:creationId xmlns:a16="http://schemas.microsoft.com/office/drawing/2014/main" id="{00000000-0008-0000-0B00-0000A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4" name="Shape 5913">
                    <a:extLst>
                      <a:ext uri="{FF2B5EF4-FFF2-40B4-BE49-F238E27FC236}">
                        <a16:creationId xmlns:a16="http://schemas.microsoft.com/office/drawing/2014/main" id="{00000000-0008-0000-0B00-0000A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5" name="Shape 5914">
                    <a:extLst>
                      <a:ext uri="{FF2B5EF4-FFF2-40B4-BE49-F238E27FC236}">
                        <a16:creationId xmlns:a16="http://schemas.microsoft.com/office/drawing/2014/main" id="{00000000-0008-0000-0B00-0000AD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6" name="Shape 5915">
                    <a:extLst>
                      <a:ext uri="{FF2B5EF4-FFF2-40B4-BE49-F238E27FC236}">
                        <a16:creationId xmlns:a16="http://schemas.microsoft.com/office/drawing/2014/main" id="{00000000-0008-0000-0B00-0000A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7" name="Shape 5916">
                    <a:extLst>
                      <a:ext uri="{FF2B5EF4-FFF2-40B4-BE49-F238E27FC236}">
                        <a16:creationId xmlns:a16="http://schemas.microsoft.com/office/drawing/2014/main" id="{00000000-0008-0000-0B00-0000A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8" name="Shape 5917">
                    <a:extLst>
                      <a:ext uri="{FF2B5EF4-FFF2-40B4-BE49-F238E27FC236}">
                        <a16:creationId xmlns:a16="http://schemas.microsoft.com/office/drawing/2014/main" id="{00000000-0008-0000-0B00-0000B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89" name="Shape 2">
          <a:extLst>
            <a:ext uri="{FF2B5EF4-FFF2-40B4-BE49-F238E27FC236}">
              <a16:creationId xmlns:a16="http://schemas.microsoft.com/office/drawing/2014/main" id="{00000000-0008-0000-0B00-0000B1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90" name="Shape 5918">
            <a:extLst>
              <a:ext uri="{FF2B5EF4-FFF2-40B4-BE49-F238E27FC236}">
                <a16:creationId xmlns:a16="http://schemas.microsoft.com/office/drawing/2014/main" id="{00000000-0008-0000-0B00-0000B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91" name="Shape 6">
              <a:extLst>
                <a:ext uri="{FF2B5EF4-FFF2-40B4-BE49-F238E27FC236}">
                  <a16:creationId xmlns:a16="http://schemas.microsoft.com/office/drawing/2014/main" id="{00000000-0008-0000-0B00-0000B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2" name="Shape 5919">
              <a:extLst>
                <a:ext uri="{FF2B5EF4-FFF2-40B4-BE49-F238E27FC236}">
                  <a16:creationId xmlns:a16="http://schemas.microsoft.com/office/drawing/2014/main" id="{00000000-0008-0000-0B00-0000B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93" name="Shape 5920">
                <a:extLst>
                  <a:ext uri="{FF2B5EF4-FFF2-40B4-BE49-F238E27FC236}">
                    <a16:creationId xmlns:a16="http://schemas.microsoft.com/office/drawing/2014/main" id="{00000000-0008-0000-0B00-0000B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4" name="Shape 5921">
                <a:extLst>
                  <a:ext uri="{FF2B5EF4-FFF2-40B4-BE49-F238E27FC236}">
                    <a16:creationId xmlns:a16="http://schemas.microsoft.com/office/drawing/2014/main" id="{00000000-0008-0000-0B00-0000B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95" name="Shape 5922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96" name="Shape 5923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97" name="Shape 5924">
                    <a:extLst>
                      <a:ext uri="{FF2B5EF4-FFF2-40B4-BE49-F238E27FC236}">
                        <a16:creationId xmlns:a16="http://schemas.microsoft.com/office/drawing/2014/main" id="{00000000-0008-0000-0B00-0000B9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98" name="Shape 5925">
                    <a:extLst>
                      <a:ext uri="{FF2B5EF4-FFF2-40B4-BE49-F238E27FC236}">
                        <a16:creationId xmlns:a16="http://schemas.microsoft.com/office/drawing/2014/main" id="{00000000-0008-0000-0B00-0000B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99" name="Shape 5926">
                    <a:extLst>
                      <a:ext uri="{FF2B5EF4-FFF2-40B4-BE49-F238E27FC236}">
                        <a16:creationId xmlns:a16="http://schemas.microsoft.com/office/drawing/2014/main" id="{00000000-0008-0000-0B00-0000B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0" name="Shape 5927">
                    <a:extLst>
                      <a:ext uri="{FF2B5EF4-FFF2-40B4-BE49-F238E27FC236}">
                        <a16:creationId xmlns:a16="http://schemas.microsoft.com/office/drawing/2014/main" id="{00000000-0008-0000-0B00-0000BC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1" name="Shape 5928">
                    <a:extLst>
                      <a:ext uri="{FF2B5EF4-FFF2-40B4-BE49-F238E27FC236}">
                        <a16:creationId xmlns:a16="http://schemas.microsoft.com/office/drawing/2014/main" id="{00000000-0008-0000-0B00-0000B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2" name="Shape 5929">
                    <a:extLst>
                      <a:ext uri="{FF2B5EF4-FFF2-40B4-BE49-F238E27FC236}">
                        <a16:creationId xmlns:a16="http://schemas.microsoft.com/office/drawing/2014/main" id="{00000000-0008-0000-0B00-0000B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3" name="Shape 5930">
                    <a:extLst>
                      <a:ext uri="{FF2B5EF4-FFF2-40B4-BE49-F238E27FC236}">
                        <a16:creationId xmlns:a16="http://schemas.microsoft.com/office/drawing/2014/main" id="{00000000-0008-0000-0B00-0000B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04" name="Shape 2">
          <a:extLst>
            <a:ext uri="{FF2B5EF4-FFF2-40B4-BE49-F238E27FC236}">
              <a16:creationId xmlns:a16="http://schemas.microsoft.com/office/drawing/2014/main" id="{00000000-0008-0000-0B00-0000C0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05" name="Shape 5931">
            <a:extLst>
              <a:ext uri="{FF2B5EF4-FFF2-40B4-BE49-F238E27FC236}">
                <a16:creationId xmlns:a16="http://schemas.microsoft.com/office/drawing/2014/main" id="{00000000-0008-0000-0B00-0000C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6" name="Shape 6">
              <a:extLst>
                <a:ext uri="{FF2B5EF4-FFF2-40B4-BE49-F238E27FC236}">
                  <a16:creationId xmlns:a16="http://schemas.microsoft.com/office/drawing/2014/main" id="{00000000-0008-0000-0B00-0000C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7" name="Shape 5932">
              <a:extLst>
                <a:ext uri="{FF2B5EF4-FFF2-40B4-BE49-F238E27FC236}">
                  <a16:creationId xmlns:a16="http://schemas.microsoft.com/office/drawing/2014/main" id="{00000000-0008-0000-0B00-0000C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8" name="Shape 5933">
                <a:extLst>
                  <a:ext uri="{FF2B5EF4-FFF2-40B4-BE49-F238E27FC236}">
                    <a16:creationId xmlns:a16="http://schemas.microsoft.com/office/drawing/2014/main" id="{00000000-0008-0000-0B00-0000C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9" name="Shape 5934">
                <a:extLst>
                  <a:ext uri="{FF2B5EF4-FFF2-40B4-BE49-F238E27FC236}">
                    <a16:creationId xmlns:a16="http://schemas.microsoft.com/office/drawing/2014/main" id="{00000000-0008-0000-0B00-0000C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10" name="Shape 5935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11" name="Shape 5936">
                  <a:extLst>
                    <a:ext uri="{FF2B5EF4-FFF2-40B4-BE49-F238E27FC236}">
                      <a16:creationId xmlns:a16="http://schemas.microsoft.com/office/drawing/2014/main" id="{00000000-0008-0000-0B00-0000C7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12" name="Shape 5937">
                    <a:extLst>
                      <a:ext uri="{FF2B5EF4-FFF2-40B4-BE49-F238E27FC236}">
                        <a16:creationId xmlns:a16="http://schemas.microsoft.com/office/drawing/2014/main" id="{00000000-0008-0000-0B00-0000C8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13" name="Shape 5938">
                    <a:extLst>
                      <a:ext uri="{FF2B5EF4-FFF2-40B4-BE49-F238E27FC236}">
                        <a16:creationId xmlns:a16="http://schemas.microsoft.com/office/drawing/2014/main" id="{00000000-0008-0000-0B00-0000C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4" name="Shape 5939">
                    <a:extLst>
                      <a:ext uri="{FF2B5EF4-FFF2-40B4-BE49-F238E27FC236}">
                        <a16:creationId xmlns:a16="http://schemas.microsoft.com/office/drawing/2014/main" id="{00000000-0008-0000-0B00-0000C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5" name="Shape 5940">
                    <a:extLst>
                      <a:ext uri="{FF2B5EF4-FFF2-40B4-BE49-F238E27FC236}">
                        <a16:creationId xmlns:a16="http://schemas.microsoft.com/office/drawing/2014/main" id="{00000000-0008-0000-0B00-0000CB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6" name="Shape 5941">
                    <a:extLst>
                      <a:ext uri="{FF2B5EF4-FFF2-40B4-BE49-F238E27FC236}">
                        <a16:creationId xmlns:a16="http://schemas.microsoft.com/office/drawing/2014/main" id="{00000000-0008-0000-0B00-0000C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7" name="Shape 5942">
                    <a:extLst>
                      <a:ext uri="{FF2B5EF4-FFF2-40B4-BE49-F238E27FC236}">
                        <a16:creationId xmlns:a16="http://schemas.microsoft.com/office/drawing/2014/main" id="{00000000-0008-0000-0B00-0000C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8" name="Shape 5943">
                    <a:extLst>
                      <a:ext uri="{FF2B5EF4-FFF2-40B4-BE49-F238E27FC236}">
                        <a16:creationId xmlns:a16="http://schemas.microsoft.com/office/drawing/2014/main" id="{00000000-0008-0000-0B00-0000C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19" name="Shape 2">
          <a:extLst>
            <a:ext uri="{FF2B5EF4-FFF2-40B4-BE49-F238E27FC236}">
              <a16:creationId xmlns:a16="http://schemas.microsoft.com/office/drawing/2014/main" id="{00000000-0008-0000-0B00-0000CF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20" name="Shape 5944">
            <a:extLst>
              <a:ext uri="{FF2B5EF4-FFF2-40B4-BE49-F238E27FC236}">
                <a16:creationId xmlns:a16="http://schemas.microsoft.com/office/drawing/2014/main" id="{00000000-0008-0000-0B00-0000D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1" name="Shape 6">
              <a:extLst>
                <a:ext uri="{FF2B5EF4-FFF2-40B4-BE49-F238E27FC236}">
                  <a16:creationId xmlns:a16="http://schemas.microsoft.com/office/drawing/2014/main" id="{00000000-0008-0000-0B00-0000D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2" name="Shape 5945">
              <a:extLst>
                <a:ext uri="{FF2B5EF4-FFF2-40B4-BE49-F238E27FC236}">
                  <a16:creationId xmlns:a16="http://schemas.microsoft.com/office/drawing/2014/main" id="{00000000-0008-0000-0B00-0000D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23" name="Shape 5946">
                <a:extLst>
                  <a:ext uri="{FF2B5EF4-FFF2-40B4-BE49-F238E27FC236}">
                    <a16:creationId xmlns:a16="http://schemas.microsoft.com/office/drawing/2014/main" id="{00000000-0008-0000-0B00-0000D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4" name="Shape 5947">
                <a:extLst>
                  <a:ext uri="{FF2B5EF4-FFF2-40B4-BE49-F238E27FC236}">
                    <a16:creationId xmlns:a16="http://schemas.microsoft.com/office/drawing/2014/main" id="{00000000-0008-0000-0B00-0000D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5" name="Shape 5948">
                  <a:extLst>
                    <a:ext uri="{FF2B5EF4-FFF2-40B4-BE49-F238E27FC236}">
                      <a16:creationId xmlns:a16="http://schemas.microsoft.com/office/drawing/2014/main" id="{00000000-0008-0000-0B00-0000D5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26" name="Shape 5949">
                  <a:extLst>
                    <a:ext uri="{FF2B5EF4-FFF2-40B4-BE49-F238E27FC236}">
                      <a16:creationId xmlns:a16="http://schemas.microsoft.com/office/drawing/2014/main" id="{00000000-0008-0000-0B00-0000D6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27" name="Shape 5950">
                    <a:extLst>
                      <a:ext uri="{FF2B5EF4-FFF2-40B4-BE49-F238E27FC236}">
                        <a16:creationId xmlns:a16="http://schemas.microsoft.com/office/drawing/2014/main" id="{00000000-0008-0000-0B00-0000D7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28" name="Shape 5951">
                    <a:extLst>
                      <a:ext uri="{FF2B5EF4-FFF2-40B4-BE49-F238E27FC236}">
                        <a16:creationId xmlns:a16="http://schemas.microsoft.com/office/drawing/2014/main" id="{00000000-0008-0000-0B00-0000D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29" name="Shape 5952">
                    <a:extLst>
                      <a:ext uri="{FF2B5EF4-FFF2-40B4-BE49-F238E27FC236}">
                        <a16:creationId xmlns:a16="http://schemas.microsoft.com/office/drawing/2014/main" id="{00000000-0008-0000-0B00-0000D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0" name="Shape 5953">
                    <a:extLst>
                      <a:ext uri="{FF2B5EF4-FFF2-40B4-BE49-F238E27FC236}">
                        <a16:creationId xmlns:a16="http://schemas.microsoft.com/office/drawing/2014/main" id="{00000000-0008-0000-0B00-0000DA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1" name="Shape 5954">
                    <a:extLst>
                      <a:ext uri="{FF2B5EF4-FFF2-40B4-BE49-F238E27FC236}">
                        <a16:creationId xmlns:a16="http://schemas.microsoft.com/office/drawing/2014/main" id="{00000000-0008-0000-0B00-0000D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2" name="Shape 5955">
                    <a:extLst>
                      <a:ext uri="{FF2B5EF4-FFF2-40B4-BE49-F238E27FC236}">
                        <a16:creationId xmlns:a16="http://schemas.microsoft.com/office/drawing/2014/main" id="{00000000-0008-0000-0B00-0000D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3" name="Shape 5956">
                    <a:extLst>
                      <a:ext uri="{FF2B5EF4-FFF2-40B4-BE49-F238E27FC236}">
                        <a16:creationId xmlns:a16="http://schemas.microsoft.com/office/drawing/2014/main" id="{00000000-0008-0000-0B00-0000D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34" name="Shape 2">
          <a:extLst>
            <a:ext uri="{FF2B5EF4-FFF2-40B4-BE49-F238E27FC236}">
              <a16:creationId xmlns:a16="http://schemas.microsoft.com/office/drawing/2014/main" id="{00000000-0008-0000-0B00-0000DE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35" name="Shape 5957">
            <a:extLst>
              <a:ext uri="{FF2B5EF4-FFF2-40B4-BE49-F238E27FC236}">
                <a16:creationId xmlns:a16="http://schemas.microsoft.com/office/drawing/2014/main" id="{00000000-0008-0000-0B00-0000D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6" name="Shape 6">
              <a:extLst>
                <a:ext uri="{FF2B5EF4-FFF2-40B4-BE49-F238E27FC236}">
                  <a16:creationId xmlns:a16="http://schemas.microsoft.com/office/drawing/2014/main" id="{00000000-0008-0000-0B00-0000E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37" name="Shape 5958">
              <a:extLst>
                <a:ext uri="{FF2B5EF4-FFF2-40B4-BE49-F238E27FC236}">
                  <a16:creationId xmlns:a16="http://schemas.microsoft.com/office/drawing/2014/main" id="{00000000-0008-0000-0B00-0000E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38" name="Shape 5959">
                <a:extLst>
                  <a:ext uri="{FF2B5EF4-FFF2-40B4-BE49-F238E27FC236}">
                    <a16:creationId xmlns:a16="http://schemas.microsoft.com/office/drawing/2014/main" id="{00000000-0008-0000-0B00-0000E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39" name="Shape 5960">
                <a:extLst>
                  <a:ext uri="{FF2B5EF4-FFF2-40B4-BE49-F238E27FC236}">
                    <a16:creationId xmlns:a16="http://schemas.microsoft.com/office/drawing/2014/main" id="{00000000-0008-0000-0B00-0000E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40" name="Shape 5961">
                  <a:extLst>
                    <a:ext uri="{FF2B5EF4-FFF2-40B4-BE49-F238E27FC236}">
                      <a16:creationId xmlns:a16="http://schemas.microsoft.com/office/drawing/2014/main" id="{00000000-0008-0000-0B00-0000E4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41" name="Shape 5962">
                  <a:extLst>
                    <a:ext uri="{FF2B5EF4-FFF2-40B4-BE49-F238E27FC236}">
                      <a16:creationId xmlns:a16="http://schemas.microsoft.com/office/drawing/2014/main" id="{00000000-0008-0000-0B00-0000E5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2" name="Shape 5963">
                    <a:extLst>
                      <a:ext uri="{FF2B5EF4-FFF2-40B4-BE49-F238E27FC236}">
                        <a16:creationId xmlns:a16="http://schemas.microsoft.com/office/drawing/2014/main" id="{00000000-0008-0000-0B00-0000E6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43" name="Shape 5964">
                    <a:extLst>
                      <a:ext uri="{FF2B5EF4-FFF2-40B4-BE49-F238E27FC236}">
                        <a16:creationId xmlns:a16="http://schemas.microsoft.com/office/drawing/2014/main" id="{00000000-0008-0000-0B00-0000E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4" name="Shape 5965">
                    <a:extLst>
                      <a:ext uri="{FF2B5EF4-FFF2-40B4-BE49-F238E27FC236}">
                        <a16:creationId xmlns:a16="http://schemas.microsoft.com/office/drawing/2014/main" id="{00000000-0008-0000-0B00-0000E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5" name="Shape 5966">
                    <a:extLst>
                      <a:ext uri="{FF2B5EF4-FFF2-40B4-BE49-F238E27FC236}">
                        <a16:creationId xmlns:a16="http://schemas.microsoft.com/office/drawing/2014/main" id="{00000000-0008-0000-0B00-0000E9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6" name="Shape 5967">
                    <a:extLst>
                      <a:ext uri="{FF2B5EF4-FFF2-40B4-BE49-F238E27FC236}">
                        <a16:creationId xmlns:a16="http://schemas.microsoft.com/office/drawing/2014/main" id="{00000000-0008-0000-0B00-0000E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7" name="Shape 5968">
                    <a:extLst>
                      <a:ext uri="{FF2B5EF4-FFF2-40B4-BE49-F238E27FC236}">
                        <a16:creationId xmlns:a16="http://schemas.microsoft.com/office/drawing/2014/main" id="{00000000-0008-0000-0B00-0000E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8" name="Shape 5969">
                    <a:extLst>
                      <a:ext uri="{FF2B5EF4-FFF2-40B4-BE49-F238E27FC236}">
                        <a16:creationId xmlns:a16="http://schemas.microsoft.com/office/drawing/2014/main" id="{00000000-0008-0000-0B00-0000E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49" name="Shape 2">
          <a:extLst>
            <a:ext uri="{FF2B5EF4-FFF2-40B4-BE49-F238E27FC236}">
              <a16:creationId xmlns:a16="http://schemas.microsoft.com/office/drawing/2014/main" id="{00000000-0008-0000-0B00-0000ED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50" name="Shape 5970">
            <a:extLst>
              <a:ext uri="{FF2B5EF4-FFF2-40B4-BE49-F238E27FC236}">
                <a16:creationId xmlns:a16="http://schemas.microsoft.com/office/drawing/2014/main" id="{00000000-0008-0000-0B00-0000EE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1" name="Shape 6">
              <a:extLst>
                <a:ext uri="{FF2B5EF4-FFF2-40B4-BE49-F238E27FC236}">
                  <a16:creationId xmlns:a16="http://schemas.microsoft.com/office/drawing/2014/main" id="{00000000-0008-0000-0B00-0000EF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2" name="Shape 5971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53" name="Shape 5972">
                <a:extLst>
                  <a:ext uri="{FF2B5EF4-FFF2-40B4-BE49-F238E27FC236}">
                    <a16:creationId xmlns:a16="http://schemas.microsoft.com/office/drawing/2014/main" id="{00000000-0008-0000-0B00-0000F1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4" name="Shape 5973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55" name="Shape 5974">
                  <a:extLst>
                    <a:ext uri="{FF2B5EF4-FFF2-40B4-BE49-F238E27FC236}">
                      <a16:creationId xmlns:a16="http://schemas.microsoft.com/office/drawing/2014/main" id="{00000000-0008-0000-0B00-0000F3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56" name="Shape 5975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57" name="Shape 5976">
                    <a:extLst>
                      <a:ext uri="{FF2B5EF4-FFF2-40B4-BE49-F238E27FC236}">
                        <a16:creationId xmlns:a16="http://schemas.microsoft.com/office/drawing/2014/main" id="{00000000-0008-0000-0B00-0000F5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8" name="Shape 5977">
                    <a:extLst>
                      <a:ext uri="{FF2B5EF4-FFF2-40B4-BE49-F238E27FC236}">
                        <a16:creationId xmlns:a16="http://schemas.microsoft.com/office/drawing/2014/main" id="{00000000-0008-0000-0B00-0000F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59" name="Shape 5978">
                    <a:extLst>
                      <a:ext uri="{FF2B5EF4-FFF2-40B4-BE49-F238E27FC236}">
                        <a16:creationId xmlns:a16="http://schemas.microsoft.com/office/drawing/2014/main" id="{00000000-0008-0000-0B00-0000F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0" name="Shape 5979">
                    <a:extLst>
                      <a:ext uri="{FF2B5EF4-FFF2-40B4-BE49-F238E27FC236}">
                        <a16:creationId xmlns:a16="http://schemas.microsoft.com/office/drawing/2014/main" id="{00000000-0008-0000-0B00-0000F8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1" name="Shape 5980">
                    <a:extLst>
                      <a:ext uri="{FF2B5EF4-FFF2-40B4-BE49-F238E27FC236}">
                        <a16:creationId xmlns:a16="http://schemas.microsoft.com/office/drawing/2014/main" id="{00000000-0008-0000-0B00-0000F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2" name="Shape 5981">
                    <a:extLst>
                      <a:ext uri="{FF2B5EF4-FFF2-40B4-BE49-F238E27FC236}">
                        <a16:creationId xmlns:a16="http://schemas.microsoft.com/office/drawing/2014/main" id="{00000000-0008-0000-0B00-0000F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3" name="Shape 5982">
                    <a:extLst>
                      <a:ext uri="{FF2B5EF4-FFF2-40B4-BE49-F238E27FC236}">
                        <a16:creationId xmlns:a16="http://schemas.microsoft.com/office/drawing/2014/main" id="{00000000-0008-0000-0B00-0000F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64" name="Shape 2">
          <a:extLst>
            <a:ext uri="{FF2B5EF4-FFF2-40B4-BE49-F238E27FC236}">
              <a16:creationId xmlns:a16="http://schemas.microsoft.com/office/drawing/2014/main" id="{00000000-0008-0000-0B00-0000F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65" name="Shape 5983">
            <a:extLst>
              <a:ext uri="{FF2B5EF4-FFF2-40B4-BE49-F238E27FC236}">
                <a16:creationId xmlns:a16="http://schemas.microsoft.com/office/drawing/2014/main" id="{00000000-0008-0000-0B00-0000F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6" name="Shape 6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7" name="Shape 5984">
              <a:extLst>
                <a:ext uri="{FF2B5EF4-FFF2-40B4-BE49-F238E27FC236}">
                  <a16:creationId xmlns:a16="http://schemas.microsoft.com/office/drawing/2014/main" id="{00000000-0008-0000-0B00-0000F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68" name="Shape 5985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9" name="Shape 5986">
                <a:extLst>
                  <a:ext uri="{FF2B5EF4-FFF2-40B4-BE49-F238E27FC236}">
                    <a16:creationId xmlns:a16="http://schemas.microsoft.com/office/drawing/2014/main" id="{00000000-0008-0000-0B00-00000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70" name="Shape 5987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71" name="Shape 5988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72" name="Shape 5989">
                    <a:extLst>
                      <a:ext uri="{FF2B5EF4-FFF2-40B4-BE49-F238E27FC236}">
                        <a16:creationId xmlns:a16="http://schemas.microsoft.com/office/drawing/2014/main" id="{00000000-0008-0000-0B00-00000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73" name="Shape 5990">
                    <a:extLst>
                      <a:ext uri="{FF2B5EF4-FFF2-40B4-BE49-F238E27FC236}">
                        <a16:creationId xmlns:a16="http://schemas.microsoft.com/office/drawing/2014/main" id="{00000000-0008-0000-0B00-00000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4" name="Shape 5991">
                    <a:extLst>
                      <a:ext uri="{FF2B5EF4-FFF2-40B4-BE49-F238E27FC236}">
                        <a16:creationId xmlns:a16="http://schemas.microsoft.com/office/drawing/2014/main" id="{00000000-0008-0000-0B00-00000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5" name="Shape 5992">
                    <a:extLst>
                      <a:ext uri="{FF2B5EF4-FFF2-40B4-BE49-F238E27FC236}">
                        <a16:creationId xmlns:a16="http://schemas.microsoft.com/office/drawing/2014/main" id="{00000000-0008-0000-0B00-00000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6" name="Shape 5993">
                    <a:extLst>
                      <a:ext uri="{FF2B5EF4-FFF2-40B4-BE49-F238E27FC236}">
                        <a16:creationId xmlns:a16="http://schemas.microsoft.com/office/drawing/2014/main" id="{00000000-0008-0000-0B00-00000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7" name="Shape 5994">
                    <a:extLst>
                      <a:ext uri="{FF2B5EF4-FFF2-40B4-BE49-F238E27FC236}">
                        <a16:creationId xmlns:a16="http://schemas.microsoft.com/office/drawing/2014/main" id="{00000000-0008-0000-0B00-00000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8" name="Shape 5995">
                    <a:extLst>
                      <a:ext uri="{FF2B5EF4-FFF2-40B4-BE49-F238E27FC236}">
                        <a16:creationId xmlns:a16="http://schemas.microsoft.com/office/drawing/2014/main" id="{00000000-0008-0000-0B00-00000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79" name="Shape 2">
          <a:extLst>
            <a:ext uri="{FF2B5EF4-FFF2-40B4-BE49-F238E27FC236}">
              <a16:creationId xmlns:a16="http://schemas.microsoft.com/office/drawing/2014/main" id="{00000000-0008-0000-0B00-00000B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80" name="Shape 5996">
            <a:extLst>
              <a:ext uri="{FF2B5EF4-FFF2-40B4-BE49-F238E27FC236}">
                <a16:creationId xmlns:a16="http://schemas.microsoft.com/office/drawing/2014/main" id="{00000000-0008-0000-0B00-00000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81" name="Shape 6">
              <a:extLst>
                <a:ext uri="{FF2B5EF4-FFF2-40B4-BE49-F238E27FC236}">
                  <a16:creationId xmlns:a16="http://schemas.microsoft.com/office/drawing/2014/main" id="{00000000-0008-0000-0B00-00000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82" name="Shape 5997">
              <a:extLst>
                <a:ext uri="{FF2B5EF4-FFF2-40B4-BE49-F238E27FC236}">
                  <a16:creationId xmlns:a16="http://schemas.microsoft.com/office/drawing/2014/main" id="{00000000-0008-0000-0B00-00000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83" name="Shape 5998">
                <a:extLst>
                  <a:ext uri="{FF2B5EF4-FFF2-40B4-BE49-F238E27FC236}">
                    <a16:creationId xmlns:a16="http://schemas.microsoft.com/office/drawing/2014/main" id="{00000000-0008-0000-0B00-00000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4" name="Shape 5999">
                <a:extLst>
                  <a:ext uri="{FF2B5EF4-FFF2-40B4-BE49-F238E27FC236}">
                    <a16:creationId xmlns:a16="http://schemas.microsoft.com/office/drawing/2014/main" id="{00000000-0008-0000-0B00-00001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85" name="Shape 6000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86" name="Shape 6001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87" name="Shape 6002">
                    <a:extLst>
                      <a:ext uri="{FF2B5EF4-FFF2-40B4-BE49-F238E27FC236}">
                        <a16:creationId xmlns:a16="http://schemas.microsoft.com/office/drawing/2014/main" id="{00000000-0008-0000-0B00-000013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88" name="Shape 6003">
                    <a:extLst>
                      <a:ext uri="{FF2B5EF4-FFF2-40B4-BE49-F238E27FC236}">
                        <a16:creationId xmlns:a16="http://schemas.microsoft.com/office/drawing/2014/main" id="{00000000-0008-0000-0B00-00001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9" name="Shape 6004">
                    <a:extLst>
                      <a:ext uri="{FF2B5EF4-FFF2-40B4-BE49-F238E27FC236}">
                        <a16:creationId xmlns:a16="http://schemas.microsoft.com/office/drawing/2014/main" id="{00000000-0008-0000-0B00-00001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0" name="Shape 6005">
                    <a:extLst>
                      <a:ext uri="{FF2B5EF4-FFF2-40B4-BE49-F238E27FC236}">
                        <a16:creationId xmlns:a16="http://schemas.microsoft.com/office/drawing/2014/main" id="{00000000-0008-0000-0B00-000016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1" name="Shape 6006">
                    <a:extLst>
                      <a:ext uri="{FF2B5EF4-FFF2-40B4-BE49-F238E27FC236}">
                        <a16:creationId xmlns:a16="http://schemas.microsoft.com/office/drawing/2014/main" id="{00000000-0008-0000-0B00-00001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2" name="Shape 6007">
                    <a:extLst>
                      <a:ext uri="{FF2B5EF4-FFF2-40B4-BE49-F238E27FC236}">
                        <a16:creationId xmlns:a16="http://schemas.microsoft.com/office/drawing/2014/main" id="{00000000-0008-0000-0B00-00001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3" name="Shape 6008">
                    <a:extLst>
                      <a:ext uri="{FF2B5EF4-FFF2-40B4-BE49-F238E27FC236}">
                        <a16:creationId xmlns:a16="http://schemas.microsoft.com/office/drawing/2014/main" id="{00000000-0008-0000-0B00-00001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94" name="Shape 2">
          <a:extLst>
            <a:ext uri="{FF2B5EF4-FFF2-40B4-BE49-F238E27FC236}">
              <a16:creationId xmlns:a16="http://schemas.microsoft.com/office/drawing/2014/main" id="{00000000-0008-0000-0B00-00001A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95" name="Shape 6009">
            <a:extLst>
              <a:ext uri="{FF2B5EF4-FFF2-40B4-BE49-F238E27FC236}">
                <a16:creationId xmlns:a16="http://schemas.microsoft.com/office/drawing/2014/main" id="{00000000-0008-0000-0B00-00001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6" name="Shape 6">
              <a:extLst>
                <a:ext uri="{FF2B5EF4-FFF2-40B4-BE49-F238E27FC236}">
                  <a16:creationId xmlns:a16="http://schemas.microsoft.com/office/drawing/2014/main" id="{00000000-0008-0000-0B00-00001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7" name="Shape 6010">
              <a:extLst>
                <a:ext uri="{FF2B5EF4-FFF2-40B4-BE49-F238E27FC236}">
                  <a16:creationId xmlns:a16="http://schemas.microsoft.com/office/drawing/2014/main" id="{00000000-0008-0000-0B00-00001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98" name="Shape 6011">
                <a:extLst>
                  <a:ext uri="{FF2B5EF4-FFF2-40B4-BE49-F238E27FC236}">
                    <a16:creationId xmlns:a16="http://schemas.microsoft.com/office/drawing/2014/main" id="{00000000-0008-0000-0B00-00001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9" name="Shape 6012">
                <a:extLst>
                  <a:ext uri="{FF2B5EF4-FFF2-40B4-BE49-F238E27FC236}">
                    <a16:creationId xmlns:a16="http://schemas.microsoft.com/office/drawing/2014/main" id="{00000000-0008-0000-0B00-00001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00" name="Shape 6013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01" name="Shape 6014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02" name="Shape 6015">
                    <a:extLst>
                      <a:ext uri="{FF2B5EF4-FFF2-40B4-BE49-F238E27FC236}">
                        <a16:creationId xmlns:a16="http://schemas.microsoft.com/office/drawing/2014/main" id="{00000000-0008-0000-0B00-000022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03" name="Shape 6016">
                    <a:extLst>
                      <a:ext uri="{FF2B5EF4-FFF2-40B4-BE49-F238E27FC236}">
                        <a16:creationId xmlns:a16="http://schemas.microsoft.com/office/drawing/2014/main" id="{00000000-0008-0000-0B00-00002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4" name="Shape 6017">
                    <a:extLst>
                      <a:ext uri="{FF2B5EF4-FFF2-40B4-BE49-F238E27FC236}">
                        <a16:creationId xmlns:a16="http://schemas.microsoft.com/office/drawing/2014/main" id="{00000000-0008-0000-0B00-00002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5" name="Shape 6018">
                    <a:extLst>
                      <a:ext uri="{FF2B5EF4-FFF2-40B4-BE49-F238E27FC236}">
                        <a16:creationId xmlns:a16="http://schemas.microsoft.com/office/drawing/2014/main" id="{00000000-0008-0000-0B00-000025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6" name="Shape 6019">
                    <a:extLst>
                      <a:ext uri="{FF2B5EF4-FFF2-40B4-BE49-F238E27FC236}">
                        <a16:creationId xmlns:a16="http://schemas.microsoft.com/office/drawing/2014/main" id="{00000000-0008-0000-0B00-00002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7" name="Shape 6020">
                    <a:extLst>
                      <a:ext uri="{FF2B5EF4-FFF2-40B4-BE49-F238E27FC236}">
                        <a16:creationId xmlns:a16="http://schemas.microsoft.com/office/drawing/2014/main" id="{00000000-0008-0000-0B00-00002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8" name="Shape 6021">
                    <a:extLst>
                      <a:ext uri="{FF2B5EF4-FFF2-40B4-BE49-F238E27FC236}">
                        <a16:creationId xmlns:a16="http://schemas.microsoft.com/office/drawing/2014/main" id="{00000000-0008-0000-0B00-00002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09" name="Shape 2">
          <a:extLst>
            <a:ext uri="{FF2B5EF4-FFF2-40B4-BE49-F238E27FC236}">
              <a16:creationId xmlns:a16="http://schemas.microsoft.com/office/drawing/2014/main" id="{00000000-0008-0000-0B00-000029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10" name="Shape 6022">
            <a:extLst>
              <a:ext uri="{FF2B5EF4-FFF2-40B4-BE49-F238E27FC236}">
                <a16:creationId xmlns:a16="http://schemas.microsoft.com/office/drawing/2014/main" id="{00000000-0008-0000-0B00-00002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1" name="Shape 6">
              <a:extLst>
                <a:ext uri="{FF2B5EF4-FFF2-40B4-BE49-F238E27FC236}">
                  <a16:creationId xmlns:a16="http://schemas.microsoft.com/office/drawing/2014/main" id="{00000000-0008-0000-0B00-00002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2" name="Shape 6023">
              <a:extLst>
                <a:ext uri="{FF2B5EF4-FFF2-40B4-BE49-F238E27FC236}">
                  <a16:creationId xmlns:a16="http://schemas.microsoft.com/office/drawing/2014/main" id="{00000000-0008-0000-0B00-00002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13" name="Shape 6024">
                <a:extLst>
                  <a:ext uri="{FF2B5EF4-FFF2-40B4-BE49-F238E27FC236}">
                    <a16:creationId xmlns:a16="http://schemas.microsoft.com/office/drawing/2014/main" id="{00000000-0008-0000-0B00-00002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14" name="Shape 6025">
                <a:extLst>
                  <a:ext uri="{FF2B5EF4-FFF2-40B4-BE49-F238E27FC236}">
                    <a16:creationId xmlns:a16="http://schemas.microsoft.com/office/drawing/2014/main" id="{00000000-0008-0000-0B00-00002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15" name="Shape 6026">
                  <a:extLst>
                    <a:ext uri="{FF2B5EF4-FFF2-40B4-BE49-F238E27FC236}">
                      <a16:creationId xmlns:a16="http://schemas.microsoft.com/office/drawing/2014/main" id="{00000000-0008-0000-0B00-00002F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16" name="Shape 6027">
                  <a:extLst>
                    <a:ext uri="{FF2B5EF4-FFF2-40B4-BE49-F238E27FC236}">
                      <a16:creationId xmlns:a16="http://schemas.microsoft.com/office/drawing/2014/main" id="{00000000-0008-0000-0B00-000030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17" name="Shape 6028">
                    <a:extLst>
                      <a:ext uri="{FF2B5EF4-FFF2-40B4-BE49-F238E27FC236}">
                        <a16:creationId xmlns:a16="http://schemas.microsoft.com/office/drawing/2014/main" id="{00000000-0008-0000-0B00-000031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18" name="Shape 6029">
                    <a:extLst>
                      <a:ext uri="{FF2B5EF4-FFF2-40B4-BE49-F238E27FC236}">
                        <a16:creationId xmlns:a16="http://schemas.microsoft.com/office/drawing/2014/main" id="{00000000-0008-0000-0B00-00003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19" name="Shape 6030">
                    <a:extLst>
                      <a:ext uri="{FF2B5EF4-FFF2-40B4-BE49-F238E27FC236}">
                        <a16:creationId xmlns:a16="http://schemas.microsoft.com/office/drawing/2014/main" id="{00000000-0008-0000-0B00-00003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0" name="Shape 6031">
                    <a:extLst>
                      <a:ext uri="{FF2B5EF4-FFF2-40B4-BE49-F238E27FC236}">
                        <a16:creationId xmlns:a16="http://schemas.microsoft.com/office/drawing/2014/main" id="{00000000-0008-0000-0B00-000034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1" name="Shape 6032">
                    <a:extLst>
                      <a:ext uri="{FF2B5EF4-FFF2-40B4-BE49-F238E27FC236}">
                        <a16:creationId xmlns:a16="http://schemas.microsoft.com/office/drawing/2014/main" id="{00000000-0008-0000-0B00-00003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2" name="Shape 6033">
                    <a:extLst>
                      <a:ext uri="{FF2B5EF4-FFF2-40B4-BE49-F238E27FC236}">
                        <a16:creationId xmlns:a16="http://schemas.microsoft.com/office/drawing/2014/main" id="{00000000-0008-0000-0B00-00003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3" name="Shape 6034">
                    <a:extLst>
                      <a:ext uri="{FF2B5EF4-FFF2-40B4-BE49-F238E27FC236}">
                        <a16:creationId xmlns:a16="http://schemas.microsoft.com/office/drawing/2014/main" id="{00000000-0008-0000-0B00-00003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24" name="Shape 2">
          <a:extLst>
            <a:ext uri="{FF2B5EF4-FFF2-40B4-BE49-F238E27FC236}">
              <a16:creationId xmlns:a16="http://schemas.microsoft.com/office/drawing/2014/main" id="{00000000-0008-0000-0B00-000038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25" name="Shape 6035">
            <a:extLst>
              <a:ext uri="{FF2B5EF4-FFF2-40B4-BE49-F238E27FC236}">
                <a16:creationId xmlns:a16="http://schemas.microsoft.com/office/drawing/2014/main" id="{00000000-0008-0000-0B00-00003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26" name="Shape 6">
              <a:extLst>
                <a:ext uri="{FF2B5EF4-FFF2-40B4-BE49-F238E27FC236}">
                  <a16:creationId xmlns:a16="http://schemas.microsoft.com/office/drawing/2014/main" id="{00000000-0008-0000-0B00-00003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27" name="Shape 6036">
              <a:extLst>
                <a:ext uri="{FF2B5EF4-FFF2-40B4-BE49-F238E27FC236}">
                  <a16:creationId xmlns:a16="http://schemas.microsoft.com/office/drawing/2014/main" id="{00000000-0008-0000-0B00-00003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28" name="Shape 6037">
                <a:extLst>
                  <a:ext uri="{FF2B5EF4-FFF2-40B4-BE49-F238E27FC236}">
                    <a16:creationId xmlns:a16="http://schemas.microsoft.com/office/drawing/2014/main" id="{00000000-0008-0000-0B00-00003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9" name="Shape 6038">
                <a:extLst>
                  <a:ext uri="{FF2B5EF4-FFF2-40B4-BE49-F238E27FC236}">
                    <a16:creationId xmlns:a16="http://schemas.microsoft.com/office/drawing/2014/main" id="{00000000-0008-0000-0B00-00003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30" name="Shape 6039">
                  <a:extLst>
                    <a:ext uri="{FF2B5EF4-FFF2-40B4-BE49-F238E27FC236}">
                      <a16:creationId xmlns:a16="http://schemas.microsoft.com/office/drawing/2014/main" id="{00000000-0008-0000-0B00-00003E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31" name="Shape 6040">
                  <a:extLst>
                    <a:ext uri="{FF2B5EF4-FFF2-40B4-BE49-F238E27FC236}">
                      <a16:creationId xmlns:a16="http://schemas.microsoft.com/office/drawing/2014/main" id="{00000000-0008-0000-0B00-00003F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32" name="Shape 6041">
                    <a:extLst>
                      <a:ext uri="{FF2B5EF4-FFF2-40B4-BE49-F238E27FC236}">
                        <a16:creationId xmlns:a16="http://schemas.microsoft.com/office/drawing/2014/main" id="{00000000-0008-0000-0B00-000040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33" name="Shape 6042">
                    <a:extLst>
                      <a:ext uri="{FF2B5EF4-FFF2-40B4-BE49-F238E27FC236}">
                        <a16:creationId xmlns:a16="http://schemas.microsoft.com/office/drawing/2014/main" id="{00000000-0008-0000-0B00-00004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4" name="Shape 6043">
                    <a:extLst>
                      <a:ext uri="{FF2B5EF4-FFF2-40B4-BE49-F238E27FC236}">
                        <a16:creationId xmlns:a16="http://schemas.microsoft.com/office/drawing/2014/main" id="{00000000-0008-0000-0B00-00004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5" name="Shape 6044">
                    <a:extLst>
                      <a:ext uri="{FF2B5EF4-FFF2-40B4-BE49-F238E27FC236}">
                        <a16:creationId xmlns:a16="http://schemas.microsoft.com/office/drawing/2014/main" id="{00000000-0008-0000-0B00-000043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6" name="Shape 6045">
                    <a:extLst>
                      <a:ext uri="{FF2B5EF4-FFF2-40B4-BE49-F238E27FC236}">
                        <a16:creationId xmlns:a16="http://schemas.microsoft.com/office/drawing/2014/main" id="{00000000-0008-0000-0B00-00004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7" name="Shape 6046">
                    <a:extLst>
                      <a:ext uri="{FF2B5EF4-FFF2-40B4-BE49-F238E27FC236}">
                        <a16:creationId xmlns:a16="http://schemas.microsoft.com/office/drawing/2014/main" id="{00000000-0008-0000-0B00-00004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8" name="Shape 6047">
                    <a:extLst>
                      <a:ext uri="{FF2B5EF4-FFF2-40B4-BE49-F238E27FC236}">
                        <a16:creationId xmlns:a16="http://schemas.microsoft.com/office/drawing/2014/main" id="{00000000-0008-0000-0B00-00004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39" name="Shape 2">
          <a:extLst>
            <a:ext uri="{FF2B5EF4-FFF2-40B4-BE49-F238E27FC236}">
              <a16:creationId xmlns:a16="http://schemas.microsoft.com/office/drawing/2014/main" id="{00000000-0008-0000-0B00-000047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40" name="Shape 6048">
            <a:extLst>
              <a:ext uri="{FF2B5EF4-FFF2-40B4-BE49-F238E27FC236}">
                <a16:creationId xmlns:a16="http://schemas.microsoft.com/office/drawing/2014/main" id="{00000000-0008-0000-0B00-00004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1" name="Shape 6">
              <a:extLst>
                <a:ext uri="{FF2B5EF4-FFF2-40B4-BE49-F238E27FC236}">
                  <a16:creationId xmlns:a16="http://schemas.microsoft.com/office/drawing/2014/main" id="{00000000-0008-0000-0B00-00004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2" name="Shape 6049">
              <a:extLst>
                <a:ext uri="{FF2B5EF4-FFF2-40B4-BE49-F238E27FC236}">
                  <a16:creationId xmlns:a16="http://schemas.microsoft.com/office/drawing/2014/main" id="{00000000-0008-0000-0B00-00004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43" name="Shape 6050">
                <a:extLst>
                  <a:ext uri="{FF2B5EF4-FFF2-40B4-BE49-F238E27FC236}">
                    <a16:creationId xmlns:a16="http://schemas.microsoft.com/office/drawing/2014/main" id="{00000000-0008-0000-0B00-00004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4" name="Shape 6051">
                <a:extLst>
                  <a:ext uri="{FF2B5EF4-FFF2-40B4-BE49-F238E27FC236}">
                    <a16:creationId xmlns:a16="http://schemas.microsoft.com/office/drawing/2014/main" id="{00000000-0008-0000-0B00-00004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45" name="Shape 6052">
                  <a:extLst>
                    <a:ext uri="{FF2B5EF4-FFF2-40B4-BE49-F238E27FC236}">
                      <a16:creationId xmlns:a16="http://schemas.microsoft.com/office/drawing/2014/main" id="{00000000-0008-0000-0B00-00004D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46" name="Shape 6053">
                  <a:extLst>
                    <a:ext uri="{FF2B5EF4-FFF2-40B4-BE49-F238E27FC236}">
                      <a16:creationId xmlns:a16="http://schemas.microsoft.com/office/drawing/2014/main" id="{00000000-0008-0000-0B00-00004E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47" name="Shape 6054">
                    <a:extLst>
                      <a:ext uri="{FF2B5EF4-FFF2-40B4-BE49-F238E27FC236}">
                        <a16:creationId xmlns:a16="http://schemas.microsoft.com/office/drawing/2014/main" id="{00000000-0008-0000-0B00-00004F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48" name="Shape 6055">
                    <a:extLst>
                      <a:ext uri="{FF2B5EF4-FFF2-40B4-BE49-F238E27FC236}">
                        <a16:creationId xmlns:a16="http://schemas.microsoft.com/office/drawing/2014/main" id="{00000000-0008-0000-0B00-00005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49" name="Shape 6056">
                    <a:extLst>
                      <a:ext uri="{FF2B5EF4-FFF2-40B4-BE49-F238E27FC236}">
                        <a16:creationId xmlns:a16="http://schemas.microsoft.com/office/drawing/2014/main" id="{00000000-0008-0000-0B00-00005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0" name="Shape 6057">
                    <a:extLst>
                      <a:ext uri="{FF2B5EF4-FFF2-40B4-BE49-F238E27FC236}">
                        <a16:creationId xmlns:a16="http://schemas.microsoft.com/office/drawing/2014/main" id="{00000000-0008-0000-0B00-000052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1" name="Shape 6058">
                    <a:extLst>
                      <a:ext uri="{FF2B5EF4-FFF2-40B4-BE49-F238E27FC236}">
                        <a16:creationId xmlns:a16="http://schemas.microsoft.com/office/drawing/2014/main" id="{00000000-0008-0000-0B00-00005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2" name="Shape 6059">
                    <a:extLst>
                      <a:ext uri="{FF2B5EF4-FFF2-40B4-BE49-F238E27FC236}">
                        <a16:creationId xmlns:a16="http://schemas.microsoft.com/office/drawing/2014/main" id="{00000000-0008-0000-0B00-00005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3" name="Shape 6060">
                    <a:extLst>
                      <a:ext uri="{FF2B5EF4-FFF2-40B4-BE49-F238E27FC236}">
                        <a16:creationId xmlns:a16="http://schemas.microsoft.com/office/drawing/2014/main" id="{00000000-0008-0000-0B00-00005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55" name="Shape 6061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6062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8" name="Shape 6063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6064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60" name="Shape 6065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61" name="Shape 6066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62" name="Shape 6067">
                    <a:extLst>
                      <a:ext uri="{FF2B5EF4-FFF2-40B4-BE49-F238E27FC236}">
                        <a16:creationId xmlns:a16="http://schemas.microsoft.com/office/drawing/2014/main" id="{00000000-0008-0000-0B00-00005E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63" name="Shape 6068">
                    <a:extLst>
                      <a:ext uri="{FF2B5EF4-FFF2-40B4-BE49-F238E27FC236}">
                        <a16:creationId xmlns:a16="http://schemas.microsoft.com/office/drawing/2014/main" id="{00000000-0008-0000-0B00-00005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4" name="Shape 6069">
                    <a:extLst>
                      <a:ext uri="{FF2B5EF4-FFF2-40B4-BE49-F238E27FC236}">
                        <a16:creationId xmlns:a16="http://schemas.microsoft.com/office/drawing/2014/main" id="{00000000-0008-0000-0B00-00006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5" name="Shape 6070">
                    <a:extLst>
                      <a:ext uri="{FF2B5EF4-FFF2-40B4-BE49-F238E27FC236}">
                        <a16:creationId xmlns:a16="http://schemas.microsoft.com/office/drawing/2014/main" id="{00000000-0008-0000-0B00-000061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6" name="Shape 6071">
                    <a:extLst>
                      <a:ext uri="{FF2B5EF4-FFF2-40B4-BE49-F238E27FC236}">
                        <a16:creationId xmlns:a16="http://schemas.microsoft.com/office/drawing/2014/main" id="{00000000-0008-0000-0B00-00006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7" name="Shape 6072">
                    <a:extLst>
                      <a:ext uri="{FF2B5EF4-FFF2-40B4-BE49-F238E27FC236}">
                        <a16:creationId xmlns:a16="http://schemas.microsoft.com/office/drawing/2014/main" id="{00000000-0008-0000-0B00-00006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8" name="Shape 6073">
                    <a:extLst>
                      <a:ext uri="{FF2B5EF4-FFF2-40B4-BE49-F238E27FC236}">
                        <a16:creationId xmlns:a16="http://schemas.microsoft.com/office/drawing/2014/main" id="{00000000-0008-0000-0B00-00006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69" name="Shape 2">
          <a:extLst>
            <a:ext uri="{FF2B5EF4-FFF2-40B4-BE49-F238E27FC236}">
              <a16:creationId xmlns:a16="http://schemas.microsoft.com/office/drawing/2014/main" id="{00000000-0008-0000-0B00-000065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70" name="Shape 6074">
            <a:extLst>
              <a:ext uri="{FF2B5EF4-FFF2-40B4-BE49-F238E27FC236}">
                <a16:creationId xmlns:a16="http://schemas.microsoft.com/office/drawing/2014/main" id="{00000000-0008-0000-0B00-00006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71" name="Shape 6">
              <a:extLst>
                <a:ext uri="{FF2B5EF4-FFF2-40B4-BE49-F238E27FC236}">
                  <a16:creationId xmlns:a16="http://schemas.microsoft.com/office/drawing/2014/main" id="{00000000-0008-0000-0B00-00006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2" name="Shape 6075">
              <a:extLst>
                <a:ext uri="{FF2B5EF4-FFF2-40B4-BE49-F238E27FC236}">
                  <a16:creationId xmlns:a16="http://schemas.microsoft.com/office/drawing/2014/main" id="{00000000-0008-0000-0B00-00006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73" name="Shape 6076">
                <a:extLst>
                  <a:ext uri="{FF2B5EF4-FFF2-40B4-BE49-F238E27FC236}">
                    <a16:creationId xmlns:a16="http://schemas.microsoft.com/office/drawing/2014/main" id="{00000000-0008-0000-0B00-00006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4" name="Shape 6077">
                <a:extLst>
                  <a:ext uri="{FF2B5EF4-FFF2-40B4-BE49-F238E27FC236}">
                    <a16:creationId xmlns:a16="http://schemas.microsoft.com/office/drawing/2014/main" id="{00000000-0008-0000-0B00-00006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5" name="Shape 6078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76" name="Shape 6079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77" name="Shape 6080">
                    <a:extLst>
                      <a:ext uri="{FF2B5EF4-FFF2-40B4-BE49-F238E27FC236}">
                        <a16:creationId xmlns:a16="http://schemas.microsoft.com/office/drawing/2014/main" id="{00000000-0008-0000-0B00-00006D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78" name="Shape 6081">
                    <a:extLst>
                      <a:ext uri="{FF2B5EF4-FFF2-40B4-BE49-F238E27FC236}">
                        <a16:creationId xmlns:a16="http://schemas.microsoft.com/office/drawing/2014/main" id="{00000000-0008-0000-0B00-00006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79" name="Shape 6082">
                    <a:extLst>
                      <a:ext uri="{FF2B5EF4-FFF2-40B4-BE49-F238E27FC236}">
                        <a16:creationId xmlns:a16="http://schemas.microsoft.com/office/drawing/2014/main" id="{00000000-0008-0000-0B00-00006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0" name="Shape 6083">
                    <a:extLst>
                      <a:ext uri="{FF2B5EF4-FFF2-40B4-BE49-F238E27FC236}">
                        <a16:creationId xmlns:a16="http://schemas.microsoft.com/office/drawing/2014/main" id="{00000000-0008-0000-0B00-000070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1" name="Shape 6084">
                    <a:extLst>
                      <a:ext uri="{FF2B5EF4-FFF2-40B4-BE49-F238E27FC236}">
                        <a16:creationId xmlns:a16="http://schemas.microsoft.com/office/drawing/2014/main" id="{00000000-0008-0000-0B00-00007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2" name="Shape 6085">
                    <a:extLst>
                      <a:ext uri="{FF2B5EF4-FFF2-40B4-BE49-F238E27FC236}">
                        <a16:creationId xmlns:a16="http://schemas.microsoft.com/office/drawing/2014/main" id="{00000000-0008-0000-0B00-00007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3" name="Shape 6086">
                    <a:extLst>
                      <a:ext uri="{FF2B5EF4-FFF2-40B4-BE49-F238E27FC236}">
                        <a16:creationId xmlns:a16="http://schemas.microsoft.com/office/drawing/2014/main" id="{00000000-0008-0000-0B00-00007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84" name="Shape 2">
          <a:extLst>
            <a:ext uri="{FF2B5EF4-FFF2-40B4-BE49-F238E27FC236}">
              <a16:creationId xmlns:a16="http://schemas.microsoft.com/office/drawing/2014/main" id="{00000000-0008-0000-0B00-000074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85" name="Shape 6087">
            <a:extLst>
              <a:ext uri="{FF2B5EF4-FFF2-40B4-BE49-F238E27FC236}">
                <a16:creationId xmlns:a16="http://schemas.microsoft.com/office/drawing/2014/main" id="{00000000-0008-0000-0B00-00007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6" name="Shape 6">
              <a:extLst>
                <a:ext uri="{FF2B5EF4-FFF2-40B4-BE49-F238E27FC236}">
                  <a16:creationId xmlns:a16="http://schemas.microsoft.com/office/drawing/2014/main" id="{00000000-0008-0000-0B00-00007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7" name="Shape 6088">
              <a:extLst>
                <a:ext uri="{FF2B5EF4-FFF2-40B4-BE49-F238E27FC236}">
                  <a16:creationId xmlns:a16="http://schemas.microsoft.com/office/drawing/2014/main" id="{00000000-0008-0000-0B00-00007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88" name="Shape 6089">
                <a:extLst>
                  <a:ext uri="{FF2B5EF4-FFF2-40B4-BE49-F238E27FC236}">
                    <a16:creationId xmlns:a16="http://schemas.microsoft.com/office/drawing/2014/main" id="{00000000-0008-0000-0B00-00007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9" name="Shape 6090">
                <a:extLst>
                  <a:ext uri="{FF2B5EF4-FFF2-40B4-BE49-F238E27FC236}">
                    <a16:creationId xmlns:a16="http://schemas.microsoft.com/office/drawing/2014/main" id="{00000000-0008-0000-0B00-00007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90" name="Shape 6091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91" name="Shape 6092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2" name="Shape 6093">
                    <a:extLst>
                      <a:ext uri="{FF2B5EF4-FFF2-40B4-BE49-F238E27FC236}">
                        <a16:creationId xmlns:a16="http://schemas.microsoft.com/office/drawing/2014/main" id="{00000000-0008-0000-0B00-00007C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93" name="Shape 6094">
                    <a:extLst>
                      <a:ext uri="{FF2B5EF4-FFF2-40B4-BE49-F238E27FC236}">
                        <a16:creationId xmlns:a16="http://schemas.microsoft.com/office/drawing/2014/main" id="{00000000-0008-0000-0B00-00007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4" name="Shape 6095">
                    <a:extLst>
                      <a:ext uri="{FF2B5EF4-FFF2-40B4-BE49-F238E27FC236}">
                        <a16:creationId xmlns:a16="http://schemas.microsoft.com/office/drawing/2014/main" id="{00000000-0008-0000-0B00-00007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5" name="Shape 6096">
                    <a:extLst>
                      <a:ext uri="{FF2B5EF4-FFF2-40B4-BE49-F238E27FC236}">
                        <a16:creationId xmlns:a16="http://schemas.microsoft.com/office/drawing/2014/main" id="{00000000-0008-0000-0B00-00007F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6" name="Shape 6097">
                    <a:extLst>
                      <a:ext uri="{FF2B5EF4-FFF2-40B4-BE49-F238E27FC236}">
                        <a16:creationId xmlns:a16="http://schemas.microsoft.com/office/drawing/2014/main" id="{00000000-0008-0000-0B00-00008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7" name="Shape 6098">
                    <a:extLst>
                      <a:ext uri="{FF2B5EF4-FFF2-40B4-BE49-F238E27FC236}">
                        <a16:creationId xmlns:a16="http://schemas.microsoft.com/office/drawing/2014/main" id="{00000000-0008-0000-0B00-00008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8" name="Shape 6099">
                    <a:extLst>
                      <a:ext uri="{FF2B5EF4-FFF2-40B4-BE49-F238E27FC236}">
                        <a16:creationId xmlns:a16="http://schemas.microsoft.com/office/drawing/2014/main" id="{00000000-0008-0000-0B00-00008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99" name="Shape 2">
          <a:extLst>
            <a:ext uri="{FF2B5EF4-FFF2-40B4-BE49-F238E27FC236}">
              <a16:creationId xmlns:a16="http://schemas.microsoft.com/office/drawing/2014/main" id="{00000000-0008-0000-0B00-000083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300" name="Shape 6100">
            <a:extLst>
              <a:ext uri="{FF2B5EF4-FFF2-40B4-BE49-F238E27FC236}">
                <a16:creationId xmlns:a16="http://schemas.microsoft.com/office/drawing/2014/main" id="{00000000-0008-0000-0B00-00008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1" name="Shape 6">
              <a:extLst>
                <a:ext uri="{FF2B5EF4-FFF2-40B4-BE49-F238E27FC236}">
                  <a16:creationId xmlns:a16="http://schemas.microsoft.com/office/drawing/2014/main" id="{00000000-0008-0000-0B00-00008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2" name="Shape 6101">
              <a:extLst>
                <a:ext uri="{FF2B5EF4-FFF2-40B4-BE49-F238E27FC236}">
                  <a16:creationId xmlns:a16="http://schemas.microsoft.com/office/drawing/2014/main" id="{00000000-0008-0000-0B00-00008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03" name="Shape 6102">
                <a:extLst>
                  <a:ext uri="{FF2B5EF4-FFF2-40B4-BE49-F238E27FC236}">
                    <a16:creationId xmlns:a16="http://schemas.microsoft.com/office/drawing/2014/main" id="{00000000-0008-0000-0B00-00008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04" name="Shape 6103">
                <a:extLst>
                  <a:ext uri="{FF2B5EF4-FFF2-40B4-BE49-F238E27FC236}">
                    <a16:creationId xmlns:a16="http://schemas.microsoft.com/office/drawing/2014/main" id="{00000000-0008-0000-0B00-00008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05" name="Shape 6104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06" name="Shape 6105">
                  <a:extLst>
                    <a:ext uri="{FF2B5EF4-FFF2-40B4-BE49-F238E27FC236}">
                      <a16:creationId xmlns:a16="http://schemas.microsoft.com/office/drawing/2014/main" id="{00000000-0008-0000-0B00-00008A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07" name="Shape 6106">
                    <a:extLst>
                      <a:ext uri="{FF2B5EF4-FFF2-40B4-BE49-F238E27FC236}">
                        <a16:creationId xmlns:a16="http://schemas.microsoft.com/office/drawing/2014/main" id="{00000000-0008-0000-0B00-00008B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8" name="Shape 6107">
                    <a:extLst>
                      <a:ext uri="{FF2B5EF4-FFF2-40B4-BE49-F238E27FC236}">
                        <a16:creationId xmlns:a16="http://schemas.microsoft.com/office/drawing/2014/main" id="{00000000-0008-0000-0B00-00008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09" name="Shape 6108">
                    <a:extLst>
                      <a:ext uri="{FF2B5EF4-FFF2-40B4-BE49-F238E27FC236}">
                        <a16:creationId xmlns:a16="http://schemas.microsoft.com/office/drawing/2014/main" id="{00000000-0008-0000-0B00-00008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0" name="Shape 6109">
                    <a:extLst>
                      <a:ext uri="{FF2B5EF4-FFF2-40B4-BE49-F238E27FC236}">
                        <a16:creationId xmlns:a16="http://schemas.microsoft.com/office/drawing/2014/main" id="{00000000-0008-0000-0B00-00008E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1" name="Shape 6110">
                    <a:extLst>
                      <a:ext uri="{FF2B5EF4-FFF2-40B4-BE49-F238E27FC236}">
                        <a16:creationId xmlns:a16="http://schemas.microsoft.com/office/drawing/2014/main" id="{00000000-0008-0000-0B00-00008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2" name="Shape 6111">
                    <a:extLst>
                      <a:ext uri="{FF2B5EF4-FFF2-40B4-BE49-F238E27FC236}">
                        <a16:creationId xmlns:a16="http://schemas.microsoft.com/office/drawing/2014/main" id="{00000000-0008-0000-0B00-00009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3" name="Shape 6112">
                    <a:extLst>
                      <a:ext uri="{FF2B5EF4-FFF2-40B4-BE49-F238E27FC236}">
                        <a16:creationId xmlns:a16="http://schemas.microsoft.com/office/drawing/2014/main" id="{00000000-0008-0000-0B00-00009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14" name="Shape 2">
          <a:extLst>
            <a:ext uri="{FF2B5EF4-FFF2-40B4-BE49-F238E27FC236}">
              <a16:creationId xmlns:a16="http://schemas.microsoft.com/office/drawing/2014/main" id="{00000000-0008-0000-0B00-000092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15" name="Shape 6113">
            <a:extLst>
              <a:ext uri="{FF2B5EF4-FFF2-40B4-BE49-F238E27FC236}">
                <a16:creationId xmlns:a16="http://schemas.microsoft.com/office/drawing/2014/main" id="{00000000-0008-0000-0B00-00009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16" name="Shape 6">
              <a:extLst>
                <a:ext uri="{FF2B5EF4-FFF2-40B4-BE49-F238E27FC236}">
                  <a16:creationId xmlns:a16="http://schemas.microsoft.com/office/drawing/2014/main" id="{00000000-0008-0000-0B00-00009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17" name="Shape 6114">
              <a:extLst>
                <a:ext uri="{FF2B5EF4-FFF2-40B4-BE49-F238E27FC236}">
                  <a16:creationId xmlns:a16="http://schemas.microsoft.com/office/drawing/2014/main" id="{00000000-0008-0000-0B00-00009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18" name="Shape 6115">
                <a:extLst>
                  <a:ext uri="{FF2B5EF4-FFF2-40B4-BE49-F238E27FC236}">
                    <a16:creationId xmlns:a16="http://schemas.microsoft.com/office/drawing/2014/main" id="{00000000-0008-0000-0B00-00009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9" name="Shape 6116">
                <a:extLst>
                  <a:ext uri="{FF2B5EF4-FFF2-40B4-BE49-F238E27FC236}">
                    <a16:creationId xmlns:a16="http://schemas.microsoft.com/office/drawing/2014/main" id="{00000000-0008-0000-0B00-00009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20" name="Shape 6117">
                  <a:extLst>
                    <a:ext uri="{FF2B5EF4-FFF2-40B4-BE49-F238E27FC236}">
                      <a16:creationId xmlns:a16="http://schemas.microsoft.com/office/drawing/2014/main" id="{00000000-0008-0000-0B00-000098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21" name="Shape 6118">
                  <a:extLst>
                    <a:ext uri="{FF2B5EF4-FFF2-40B4-BE49-F238E27FC236}">
                      <a16:creationId xmlns:a16="http://schemas.microsoft.com/office/drawing/2014/main" id="{00000000-0008-0000-0B00-000099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22" name="Shape 6119">
                    <a:extLst>
                      <a:ext uri="{FF2B5EF4-FFF2-40B4-BE49-F238E27FC236}">
                        <a16:creationId xmlns:a16="http://schemas.microsoft.com/office/drawing/2014/main" id="{00000000-0008-0000-0B00-00009A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23" name="Shape 6120">
                    <a:extLst>
                      <a:ext uri="{FF2B5EF4-FFF2-40B4-BE49-F238E27FC236}">
                        <a16:creationId xmlns:a16="http://schemas.microsoft.com/office/drawing/2014/main" id="{00000000-0008-0000-0B00-00009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4" name="Shape 6121">
                    <a:extLst>
                      <a:ext uri="{FF2B5EF4-FFF2-40B4-BE49-F238E27FC236}">
                        <a16:creationId xmlns:a16="http://schemas.microsoft.com/office/drawing/2014/main" id="{00000000-0008-0000-0B00-00009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5" name="Shape 6122">
                    <a:extLst>
                      <a:ext uri="{FF2B5EF4-FFF2-40B4-BE49-F238E27FC236}">
                        <a16:creationId xmlns:a16="http://schemas.microsoft.com/office/drawing/2014/main" id="{00000000-0008-0000-0B00-00009D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6" name="Shape 6123">
                    <a:extLst>
                      <a:ext uri="{FF2B5EF4-FFF2-40B4-BE49-F238E27FC236}">
                        <a16:creationId xmlns:a16="http://schemas.microsoft.com/office/drawing/2014/main" id="{00000000-0008-0000-0B00-00009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7" name="Shape 6124">
                    <a:extLst>
                      <a:ext uri="{FF2B5EF4-FFF2-40B4-BE49-F238E27FC236}">
                        <a16:creationId xmlns:a16="http://schemas.microsoft.com/office/drawing/2014/main" id="{00000000-0008-0000-0B00-00009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8" name="Shape 6125">
                    <a:extLst>
                      <a:ext uri="{FF2B5EF4-FFF2-40B4-BE49-F238E27FC236}">
                        <a16:creationId xmlns:a16="http://schemas.microsoft.com/office/drawing/2014/main" id="{00000000-0008-0000-0B00-0000A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29" name="Shape 2">
          <a:extLst>
            <a:ext uri="{FF2B5EF4-FFF2-40B4-BE49-F238E27FC236}">
              <a16:creationId xmlns:a16="http://schemas.microsoft.com/office/drawing/2014/main" id="{00000000-0008-0000-0B00-0000A1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30" name="Shape 6126">
            <a:extLst>
              <a:ext uri="{FF2B5EF4-FFF2-40B4-BE49-F238E27FC236}">
                <a16:creationId xmlns:a16="http://schemas.microsoft.com/office/drawing/2014/main" id="{00000000-0008-0000-0B00-0000A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1" name="Shape 6">
              <a:extLst>
                <a:ext uri="{FF2B5EF4-FFF2-40B4-BE49-F238E27FC236}">
                  <a16:creationId xmlns:a16="http://schemas.microsoft.com/office/drawing/2014/main" id="{00000000-0008-0000-0B00-0000A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2" name="Shape 6127">
              <a:extLst>
                <a:ext uri="{FF2B5EF4-FFF2-40B4-BE49-F238E27FC236}">
                  <a16:creationId xmlns:a16="http://schemas.microsoft.com/office/drawing/2014/main" id="{00000000-0008-0000-0B00-0000A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33" name="Shape 6128">
                <a:extLst>
                  <a:ext uri="{FF2B5EF4-FFF2-40B4-BE49-F238E27FC236}">
                    <a16:creationId xmlns:a16="http://schemas.microsoft.com/office/drawing/2014/main" id="{00000000-0008-0000-0B00-0000A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4" name="Shape 6129">
                <a:extLst>
                  <a:ext uri="{FF2B5EF4-FFF2-40B4-BE49-F238E27FC236}">
                    <a16:creationId xmlns:a16="http://schemas.microsoft.com/office/drawing/2014/main" id="{00000000-0008-0000-0B00-0000A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35" name="Shape 6130">
                  <a:extLst>
                    <a:ext uri="{FF2B5EF4-FFF2-40B4-BE49-F238E27FC236}">
                      <a16:creationId xmlns:a16="http://schemas.microsoft.com/office/drawing/2014/main" id="{00000000-0008-0000-0B00-0000A7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36" name="Shape 6131">
                  <a:extLst>
                    <a:ext uri="{FF2B5EF4-FFF2-40B4-BE49-F238E27FC236}">
                      <a16:creationId xmlns:a16="http://schemas.microsoft.com/office/drawing/2014/main" id="{00000000-0008-0000-0B00-0000A8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37" name="Shape 6132">
                    <a:extLst>
                      <a:ext uri="{FF2B5EF4-FFF2-40B4-BE49-F238E27FC236}">
                        <a16:creationId xmlns:a16="http://schemas.microsoft.com/office/drawing/2014/main" id="{00000000-0008-0000-0B00-0000A9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38" name="Shape 6133">
                    <a:extLst>
                      <a:ext uri="{FF2B5EF4-FFF2-40B4-BE49-F238E27FC236}">
                        <a16:creationId xmlns:a16="http://schemas.microsoft.com/office/drawing/2014/main" id="{00000000-0008-0000-0B00-0000A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9" name="Shape 6134">
                    <a:extLst>
                      <a:ext uri="{FF2B5EF4-FFF2-40B4-BE49-F238E27FC236}">
                        <a16:creationId xmlns:a16="http://schemas.microsoft.com/office/drawing/2014/main" id="{00000000-0008-0000-0B00-0000A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0" name="Shape 6135">
                    <a:extLst>
                      <a:ext uri="{FF2B5EF4-FFF2-40B4-BE49-F238E27FC236}">
                        <a16:creationId xmlns:a16="http://schemas.microsoft.com/office/drawing/2014/main" id="{00000000-0008-0000-0B00-0000A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1" name="Shape 6136">
                    <a:extLst>
                      <a:ext uri="{FF2B5EF4-FFF2-40B4-BE49-F238E27FC236}">
                        <a16:creationId xmlns:a16="http://schemas.microsoft.com/office/drawing/2014/main" id="{00000000-0008-0000-0B00-0000A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2" name="Shape 6137">
                    <a:extLst>
                      <a:ext uri="{FF2B5EF4-FFF2-40B4-BE49-F238E27FC236}">
                        <a16:creationId xmlns:a16="http://schemas.microsoft.com/office/drawing/2014/main" id="{00000000-0008-0000-0B00-0000A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3" name="Shape 6138">
                    <a:extLst>
                      <a:ext uri="{FF2B5EF4-FFF2-40B4-BE49-F238E27FC236}">
                        <a16:creationId xmlns:a16="http://schemas.microsoft.com/office/drawing/2014/main" id="{00000000-0008-0000-0B00-0000AF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7344" name="Shape 2">
          <a:extLst>
            <a:ext uri="{FF2B5EF4-FFF2-40B4-BE49-F238E27FC236}">
              <a16:creationId xmlns:a16="http://schemas.microsoft.com/office/drawing/2014/main" id="{00000000-0008-0000-0B00-0000B01C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7345" name="Shape 6139">
            <a:extLst>
              <a:ext uri="{FF2B5EF4-FFF2-40B4-BE49-F238E27FC236}">
                <a16:creationId xmlns:a16="http://schemas.microsoft.com/office/drawing/2014/main" id="{00000000-0008-0000-0B00-0000B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6" name="Shape 6">
              <a:extLst>
                <a:ext uri="{FF2B5EF4-FFF2-40B4-BE49-F238E27FC236}">
                  <a16:creationId xmlns:a16="http://schemas.microsoft.com/office/drawing/2014/main" id="{00000000-0008-0000-0B00-0000B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7" name="Shape 6140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48" name="Shape 6141">
                <a:extLst>
                  <a:ext uri="{FF2B5EF4-FFF2-40B4-BE49-F238E27FC236}">
                    <a16:creationId xmlns:a16="http://schemas.microsoft.com/office/drawing/2014/main" id="{00000000-0008-0000-0B00-0000B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49" name="Shape 614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50" name="Shape 6143">
                  <a:extLst>
                    <a:ext uri="{FF2B5EF4-FFF2-40B4-BE49-F238E27FC236}">
                      <a16:creationId xmlns:a16="http://schemas.microsoft.com/office/drawing/2014/main" id="{00000000-0008-0000-0B00-0000B6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51" name="Shape 614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52" name="Shape 6145">
                    <a:extLst>
                      <a:ext uri="{FF2B5EF4-FFF2-40B4-BE49-F238E27FC236}">
                        <a16:creationId xmlns:a16="http://schemas.microsoft.com/office/drawing/2014/main" id="{00000000-0008-0000-0B00-0000B8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53" name="Shape 6146">
                    <a:extLst>
                      <a:ext uri="{FF2B5EF4-FFF2-40B4-BE49-F238E27FC236}">
                        <a16:creationId xmlns:a16="http://schemas.microsoft.com/office/drawing/2014/main" id="{00000000-0008-0000-0B00-0000B9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4" name="Shape 6147">
                    <a:extLst>
                      <a:ext uri="{FF2B5EF4-FFF2-40B4-BE49-F238E27FC236}">
                        <a16:creationId xmlns:a16="http://schemas.microsoft.com/office/drawing/2014/main" id="{00000000-0008-0000-0B00-0000B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5" name="Shape 6148">
                    <a:extLst>
                      <a:ext uri="{FF2B5EF4-FFF2-40B4-BE49-F238E27FC236}">
                        <a16:creationId xmlns:a16="http://schemas.microsoft.com/office/drawing/2014/main" id="{00000000-0008-0000-0B00-0000B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6" name="Shape 6149">
                    <a:extLst>
                      <a:ext uri="{FF2B5EF4-FFF2-40B4-BE49-F238E27FC236}">
                        <a16:creationId xmlns:a16="http://schemas.microsoft.com/office/drawing/2014/main" id="{00000000-0008-0000-0B00-0000B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7" name="Shape 6150">
                    <a:extLst>
                      <a:ext uri="{FF2B5EF4-FFF2-40B4-BE49-F238E27FC236}">
                        <a16:creationId xmlns:a16="http://schemas.microsoft.com/office/drawing/2014/main" id="{00000000-0008-0000-0B00-0000B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8" name="Shape 6151">
                    <a:extLst>
                      <a:ext uri="{FF2B5EF4-FFF2-40B4-BE49-F238E27FC236}">
                        <a16:creationId xmlns:a16="http://schemas.microsoft.com/office/drawing/2014/main" id="{00000000-0008-0000-0B00-0000B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7359" name="Shape 2">
          <a:extLst>
            <a:ext uri="{FF2B5EF4-FFF2-40B4-BE49-F238E27FC236}">
              <a16:creationId xmlns:a16="http://schemas.microsoft.com/office/drawing/2014/main" id="{00000000-0008-0000-0B00-0000BF1C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7360" name="Shape 6152">
            <a:extLst>
              <a:ext uri="{FF2B5EF4-FFF2-40B4-BE49-F238E27FC236}">
                <a16:creationId xmlns:a16="http://schemas.microsoft.com/office/drawing/2014/main" id="{00000000-0008-0000-0B00-0000C01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361" name="Shape 6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2" name="Shape 6153">
              <a:extLst>
                <a:ext uri="{FF2B5EF4-FFF2-40B4-BE49-F238E27FC236}">
                  <a16:creationId xmlns:a16="http://schemas.microsoft.com/office/drawing/2014/main" id="{00000000-0008-0000-0B00-0000C21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363" name="Shape 615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4" name="Shape 6155">
                <a:extLst>
                  <a:ext uri="{FF2B5EF4-FFF2-40B4-BE49-F238E27FC236}">
                    <a16:creationId xmlns:a16="http://schemas.microsoft.com/office/drawing/2014/main" id="{00000000-0008-0000-0B00-0000C41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365" name="Shape 615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66" name="Shape 615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367" name="Shape 6158">
                    <a:extLst>
                      <a:ext uri="{FF2B5EF4-FFF2-40B4-BE49-F238E27FC236}">
                        <a16:creationId xmlns:a16="http://schemas.microsoft.com/office/drawing/2014/main" id="{00000000-0008-0000-0B00-0000C7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68" name="Shape 6159">
                    <a:extLst>
                      <a:ext uri="{FF2B5EF4-FFF2-40B4-BE49-F238E27FC236}">
                        <a16:creationId xmlns:a16="http://schemas.microsoft.com/office/drawing/2014/main" id="{00000000-0008-0000-0B00-0000C8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69" name="Shape 6160">
                    <a:extLst>
                      <a:ext uri="{FF2B5EF4-FFF2-40B4-BE49-F238E27FC236}">
                        <a16:creationId xmlns:a16="http://schemas.microsoft.com/office/drawing/2014/main" id="{00000000-0008-0000-0B00-0000C9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0" name="Shape 6161">
                    <a:extLst>
                      <a:ext uri="{FF2B5EF4-FFF2-40B4-BE49-F238E27FC236}">
                        <a16:creationId xmlns:a16="http://schemas.microsoft.com/office/drawing/2014/main" id="{00000000-0008-0000-0B00-0000CA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1" name="Shape 6162">
                    <a:extLst>
                      <a:ext uri="{FF2B5EF4-FFF2-40B4-BE49-F238E27FC236}">
                        <a16:creationId xmlns:a16="http://schemas.microsoft.com/office/drawing/2014/main" id="{00000000-0008-0000-0B00-0000CB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2" name="Shape 6163">
                    <a:extLst>
                      <a:ext uri="{FF2B5EF4-FFF2-40B4-BE49-F238E27FC236}">
                        <a16:creationId xmlns:a16="http://schemas.microsoft.com/office/drawing/2014/main" id="{00000000-0008-0000-0B00-0000CC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3" name="Shape 6164">
                    <a:extLst>
                      <a:ext uri="{FF2B5EF4-FFF2-40B4-BE49-F238E27FC236}">
                        <a16:creationId xmlns:a16="http://schemas.microsoft.com/office/drawing/2014/main" id="{00000000-0008-0000-0B00-0000CD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74" name="Shape 2">
          <a:extLst>
            <a:ext uri="{FF2B5EF4-FFF2-40B4-BE49-F238E27FC236}">
              <a16:creationId xmlns:a16="http://schemas.microsoft.com/office/drawing/2014/main" id="{00000000-0008-0000-0B00-0000CE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75" name="Shape 6165">
            <a:extLst>
              <a:ext uri="{FF2B5EF4-FFF2-40B4-BE49-F238E27FC236}">
                <a16:creationId xmlns:a16="http://schemas.microsoft.com/office/drawing/2014/main" id="{00000000-0008-0000-0B00-0000C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6" name="Shape 6">
              <a:extLst>
                <a:ext uri="{FF2B5EF4-FFF2-40B4-BE49-F238E27FC236}">
                  <a16:creationId xmlns:a16="http://schemas.microsoft.com/office/drawing/2014/main" id="{00000000-0008-0000-0B00-0000D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7" name="Shape 6166">
              <a:extLst>
                <a:ext uri="{FF2B5EF4-FFF2-40B4-BE49-F238E27FC236}">
                  <a16:creationId xmlns:a16="http://schemas.microsoft.com/office/drawing/2014/main" id="{00000000-0008-0000-0B00-0000D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78" name="Shape 6167">
                <a:extLst>
                  <a:ext uri="{FF2B5EF4-FFF2-40B4-BE49-F238E27FC236}">
                    <a16:creationId xmlns:a16="http://schemas.microsoft.com/office/drawing/2014/main" id="{00000000-0008-0000-0B00-0000D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9" name="Shape 6168">
                <a:extLst>
                  <a:ext uri="{FF2B5EF4-FFF2-40B4-BE49-F238E27FC236}">
                    <a16:creationId xmlns:a16="http://schemas.microsoft.com/office/drawing/2014/main" id="{00000000-0008-0000-0B00-0000D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80" name="Shape 616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81" name="Shape 617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82" name="Shape 6171">
                    <a:extLst>
                      <a:ext uri="{FF2B5EF4-FFF2-40B4-BE49-F238E27FC236}">
                        <a16:creationId xmlns:a16="http://schemas.microsoft.com/office/drawing/2014/main" id="{00000000-0008-0000-0B00-0000D6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83" name="Shape 6172">
                    <a:extLst>
                      <a:ext uri="{FF2B5EF4-FFF2-40B4-BE49-F238E27FC236}">
                        <a16:creationId xmlns:a16="http://schemas.microsoft.com/office/drawing/2014/main" id="{00000000-0008-0000-0B00-0000D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4" name="Shape 6173">
                    <a:extLst>
                      <a:ext uri="{FF2B5EF4-FFF2-40B4-BE49-F238E27FC236}">
                        <a16:creationId xmlns:a16="http://schemas.microsoft.com/office/drawing/2014/main" id="{00000000-0008-0000-0B00-0000D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5" name="Shape 6174">
                    <a:extLst>
                      <a:ext uri="{FF2B5EF4-FFF2-40B4-BE49-F238E27FC236}">
                        <a16:creationId xmlns:a16="http://schemas.microsoft.com/office/drawing/2014/main" id="{00000000-0008-0000-0B00-0000D9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6" name="Shape 6175">
                    <a:extLst>
                      <a:ext uri="{FF2B5EF4-FFF2-40B4-BE49-F238E27FC236}">
                        <a16:creationId xmlns:a16="http://schemas.microsoft.com/office/drawing/2014/main" id="{00000000-0008-0000-0B00-0000D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7" name="Shape 6176">
                    <a:extLst>
                      <a:ext uri="{FF2B5EF4-FFF2-40B4-BE49-F238E27FC236}">
                        <a16:creationId xmlns:a16="http://schemas.microsoft.com/office/drawing/2014/main" id="{00000000-0008-0000-0B00-0000D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8" name="Shape 6177">
                    <a:extLst>
                      <a:ext uri="{FF2B5EF4-FFF2-40B4-BE49-F238E27FC236}">
                        <a16:creationId xmlns:a16="http://schemas.microsoft.com/office/drawing/2014/main" id="{00000000-0008-0000-0B00-0000D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89" name="Shape 2">
          <a:extLst>
            <a:ext uri="{FF2B5EF4-FFF2-40B4-BE49-F238E27FC236}">
              <a16:creationId xmlns:a16="http://schemas.microsoft.com/office/drawing/2014/main" id="{00000000-0008-0000-0B00-0000DD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90" name="Shape 6178">
            <a:extLst>
              <a:ext uri="{FF2B5EF4-FFF2-40B4-BE49-F238E27FC236}">
                <a16:creationId xmlns:a16="http://schemas.microsoft.com/office/drawing/2014/main" id="{00000000-0008-0000-0B00-0000D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1" name="Shape 6">
              <a:extLst>
                <a:ext uri="{FF2B5EF4-FFF2-40B4-BE49-F238E27FC236}">
                  <a16:creationId xmlns:a16="http://schemas.microsoft.com/office/drawing/2014/main" id="{00000000-0008-0000-0B00-0000D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2" name="Shape 6179">
              <a:extLst>
                <a:ext uri="{FF2B5EF4-FFF2-40B4-BE49-F238E27FC236}">
                  <a16:creationId xmlns:a16="http://schemas.microsoft.com/office/drawing/2014/main" id="{00000000-0008-0000-0B00-0000E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93" name="Shape 6180">
                <a:extLst>
                  <a:ext uri="{FF2B5EF4-FFF2-40B4-BE49-F238E27FC236}">
                    <a16:creationId xmlns:a16="http://schemas.microsoft.com/office/drawing/2014/main" id="{00000000-0008-0000-0B00-0000E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94" name="Shape 6181">
                <a:extLst>
                  <a:ext uri="{FF2B5EF4-FFF2-40B4-BE49-F238E27FC236}">
                    <a16:creationId xmlns:a16="http://schemas.microsoft.com/office/drawing/2014/main" id="{00000000-0008-0000-0B00-0000E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95" name="Shape 618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96" name="Shape 618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97" name="Shape 6184">
                    <a:extLst>
                      <a:ext uri="{FF2B5EF4-FFF2-40B4-BE49-F238E27FC236}">
                        <a16:creationId xmlns:a16="http://schemas.microsoft.com/office/drawing/2014/main" id="{00000000-0008-0000-0B00-0000E5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98" name="Shape 6185">
                    <a:extLst>
                      <a:ext uri="{FF2B5EF4-FFF2-40B4-BE49-F238E27FC236}">
                        <a16:creationId xmlns:a16="http://schemas.microsoft.com/office/drawing/2014/main" id="{00000000-0008-0000-0B00-0000E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99" name="Shape 6186">
                    <a:extLst>
                      <a:ext uri="{FF2B5EF4-FFF2-40B4-BE49-F238E27FC236}">
                        <a16:creationId xmlns:a16="http://schemas.microsoft.com/office/drawing/2014/main" id="{00000000-0008-0000-0B00-0000E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0" name="Shape 6187">
                    <a:extLst>
                      <a:ext uri="{FF2B5EF4-FFF2-40B4-BE49-F238E27FC236}">
                        <a16:creationId xmlns:a16="http://schemas.microsoft.com/office/drawing/2014/main" id="{00000000-0008-0000-0B00-0000E8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1" name="Shape 6188">
                    <a:extLst>
                      <a:ext uri="{FF2B5EF4-FFF2-40B4-BE49-F238E27FC236}">
                        <a16:creationId xmlns:a16="http://schemas.microsoft.com/office/drawing/2014/main" id="{00000000-0008-0000-0B00-0000E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2" name="Shape 6189">
                    <a:extLst>
                      <a:ext uri="{FF2B5EF4-FFF2-40B4-BE49-F238E27FC236}">
                        <a16:creationId xmlns:a16="http://schemas.microsoft.com/office/drawing/2014/main" id="{00000000-0008-0000-0B00-0000E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3" name="Shape 6190">
                    <a:extLst>
                      <a:ext uri="{FF2B5EF4-FFF2-40B4-BE49-F238E27FC236}">
                        <a16:creationId xmlns:a16="http://schemas.microsoft.com/office/drawing/2014/main" id="{00000000-0008-0000-0B00-0000E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04" name="Shape 2">
          <a:extLst>
            <a:ext uri="{FF2B5EF4-FFF2-40B4-BE49-F238E27FC236}">
              <a16:creationId xmlns:a16="http://schemas.microsoft.com/office/drawing/2014/main" id="{00000000-0008-0000-0B00-0000EC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05" name="Shape 6191">
            <a:extLst>
              <a:ext uri="{FF2B5EF4-FFF2-40B4-BE49-F238E27FC236}">
                <a16:creationId xmlns:a16="http://schemas.microsoft.com/office/drawing/2014/main" id="{00000000-0008-0000-0B00-0000E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06" name="Shape 6">
              <a:extLst>
                <a:ext uri="{FF2B5EF4-FFF2-40B4-BE49-F238E27FC236}">
                  <a16:creationId xmlns:a16="http://schemas.microsoft.com/office/drawing/2014/main" id="{00000000-0008-0000-0B00-0000E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7" name="Shape 6192">
              <a:extLst>
                <a:ext uri="{FF2B5EF4-FFF2-40B4-BE49-F238E27FC236}">
                  <a16:creationId xmlns:a16="http://schemas.microsoft.com/office/drawing/2014/main" id="{00000000-0008-0000-0B00-0000E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8" name="Shape 6193">
                <a:extLst>
                  <a:ext uri="{FF2B5EF4-FFF2-40B4-BE49-F238E27FC236}">
                    <a16:creationId xmlns:a16="http://schemas.microsoft.com/office/drawing/2014/main" id="{00000000-0008-0000-0B00-0000F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9" name="Shape 6194">
                <a:extLst>
                  <a:ext uri="{FF2B5EF4-FFF2-40B4-BE49-F238E27FC236}">
                    <a16:creationId xmlns:a16="http://schemas.microsoft.com/office/drawing/2014/main" id="{00000000-0008-0000-0B00-0000F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10" name="Shape 6195">
                  <a:extLst>
                    <a:ext uri="{FF2B5EF4-FFF2-40B4-BE49-F238E27FC236}">
                      <a16:creationId xmlns:a16="http://schemas.microsoft.com/office/drawing/2014/main" id="{00000000-0008-0000-0B00-0000F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11" name="Shape 6196">
                  <a:extLst>
                    <a:ext uri="{FF2B5EF4-FFF2-40B4-BE49-F238E27FC236}">
                      <a16:creationId xmlns:a16="http://schemas.microsoft.com/office/drawing/2014/main" id="{00000000-0008-0000-0B00-0000F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12" name="Shape 6197">
                    <a:extLst>
                      <a:ext uri="{FF2B5EF4-FFF2-40B4-BE49-F238E27FC236}">
                        <a16:creationId xmlns:a16="http://schemas.microsoft.com/office/drawing/2014/main" id="{00000000-0008-0000-0B00-0000F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13" name="Shape 6198">
                    <a:extLst>
                      <a:ext uri="{FF2B5EF4-FFF2-40B4-BE49-F238E27FC236}">
                        <a16:creationId xmlns:a16="http://schemas.microsoft.com/office/drawing/2014/main" id="{00000000-0008-0000-0B00-0000F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4" name="Shape 6199">
                    <a:extLst>
                      <a:ext uri="{FF2B5EF4-FFF2-40B4-BE49-F238E27FC236}">
                        <a16:creationId xmlns:a16="http://schemas.microsoft.com/office/drawing/2014/main" id="{00000000-0008-0000-0B00-0000F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5" name="Shape 6200">
                    <a:extLst>
                      <a:ext uri="{FF2B5EF4-FFF2-40B4-BE49-F238E27FC236}">
                        <a16:creationId xmlns:a16="http://schemas.microsoft.com/office/drawing/2014/main" id="{00000000-0008-0000-0B00-0000F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6" name="Shape 6201">
                    <a:extLst>
                      <a:ext uri="{FF2B5EF4-FFF2-40B4-BE49-F238E27FC236}">
                        <a16:creationId xmlns:a16="http://schemas.microsoft.com/office/drawing/2014/main" id="{00000000-0008-0000-0B00-0000F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7" name="Shape 6202">
                    <a:extLst>
                      <a:ext uri="{FF2B5EF4-FFF2-40B4-BE49-F238E27FC236}">
                        <a16:creationId xmlns:a16="http://schemas.microsoft.com/office/drawing/2014/main" id="{00000000-0008-0000-0B00-0000F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8" name="Shape 6203">
                    <a:extLst>
                      <a:ext uri="{FF2B5EF4-FFF2-40B4-BE49-F238E27FC236}">
                        <a16:creationId xmlns:a16="http://schemas.microsoft.com/office/drawing/2014/main" id="{00000000-0008-0000-0B00-0000F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19" name="Shape 2">
          <a:extLst>
            <a:ext uri="{FF2B5EF4-FFF2-40B4-BE49-F238E27FC236}">
              <a16:creationId xmlns:a16="http://schemas.microsoft.com/office/drawing/2014/main" id="{00000000-0008-0000-0B00-0000FB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20" name="Shape 6204">
            <a:extLst>
              <a:ext uri="{FF2B5EF4-FFF2-40B4-BE49-F238E27FC236}">
                <a16:creationId xmlns:a16="http://schemas.microsoft.com/office/drawing/2014/main" id="{00000000-0008-0000-0B00-0000F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21" name="Shape 6">
              <a:extLst>
                <a:ext uri="{FF2B5EF4-FFF2-40B4-BE49-F238E27FC236}">
                  <a16:creationId xmlns:a16="http://schemas.microsoft.com/office/drawing/2014/main" id="{00000000-0008-0000-0B00-0000F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2" name="Shape 6205">
              <a:extLst>
                <a:ext uri="{FF2B5EF4-FFF2-40B4-BE49-F238E27FC236}">
                  <a16:creationId xmlns:a16="http://schemas.microsoft.com/office/drawing/2014/main" id="{00000000-0008-0000-0B00-0000F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23" name="Shape 6206">
                <a:extLst>
                  <a:ext uri="{FF2B5EF4-FFF2-40B4-BE49-F238E27FC236}">
                    <a16:creationId xmlns:a16="http://schemas.microsoft.com/office/drawing/2014/main" id="{00000000-0008-0000-0B00-0000F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4" name="Shape 6207">
                <a:extLst>
                  <a:ext uri="{FF2B5EF4-FFF2-40B4-BE49-F238E27FC236}">
                    <a16:creationId xmlns:a16="http://schemas.microsoft.com/office/drawing/2014/main" id="{00000000-0008-0000-0B00-00000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5" name="Shape 6208">
                  <a:extLst>
                    <a:ext uri="{FF2B5EF4-FFF2-40B4-BE49-F238E27FC236}">
                      <a16:creationId xmlns:a16="http://schemas.microsoft.com/office/drawing/2014/main" id="{00000000-0008-0000-0B00-00000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26" name="Shape 6209">
                  <a:extLst>
                    <a:ext uri="{FF2B5EF4-FFF2-40B4-BE49-F238E27FC236}">
                      <a16:creationId xmlns:a16="http://schemas.microsoft.com/office/drawing/2014/main" id="{00000000-0008-0000-0B00-00000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27" name="Shape 6210">
                    <a:extLst>
                      <a:ext uri="{FF2B5EF4-FFF2-40B4-BE49-F238E27FC236}">
                        <a16:creationId xmlns:a16="http://schemas.microsoft.com/office/drawing/2014/main" id="{00000000-0008-0000-0B00-00000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28" name="Shape 6211">
                    <a:extLst>
                      <a:ext uri="{FF2B5EF4-FFF2-40B4-BE49-F238E27FC236}">
                        <a16:creationId xmlns:a16="http://schemas.microsoft.com/office/drawing/2014/main" id="{00000000-0008-0000-0B00-00000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29" name="Shape 6212">
                    <a:extLst>
                      <a:ext uri="{FF2B5EF4-FFF2-40B4-BE49-F238E27FC236}">
                        <a16:creationId xmlns:a16="http://schemas.microsoft.com/office/drawing/2014/main" id="{00000000-0008-0000-0B00-00000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0" name="Shape 6213">
                    <a:extLst>
                      <a:ext uri="{FF2B5EF4-FFF2-40B4-BE49-F238E27FC236}">
                        <a16:creationId xmlns:a16="http://schemas.microsoft.com/office/drawing/2014/main" id="{00000000-0008-0000-0B00-00000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1" name="Shape 6214">
                    <a:extLst>
                      <a:ext uri="{FF2B5EF4-FFF2-40B4-BE49-F238E27FC236}">
                        <a16:creationId xmlns:a16="http://schemas.microsoft.com/office/drawing/2014/main" id="{00000000-0008-0000-0B00-00000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2" name="Shape 6215">
                    <a:extLst>
                      <a:ext uri="{FF2B5EF4-FFF2-40B4-BE49-F238E27FC236}">
                        <a16:creationId xmlns:a16="http://schemas.microsoft.com/office/drawing/2014/main" id="{00000000-0008-0000-0B00-00000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3" name="Shape 6216">
                    <a:extLst>
                      <a:ext uri="{FF2B5EF4-FFF2-40B4-BE49-F238E27FC236}">
                        <a16:creationId xmlns:a16="http://schemas.microsoft.com/office/drawing/2014/main" id="{00000000-0008-0000-0B00-00000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34" name="Shape 2">
          <a:extLst>
            <a:ext uri="{FF2B5EF4-FFF2-40B4-BE49-F238E27FC236}">
              <a16:creationId xmlns:a16="http://schemas.microsoft.com/office/drawing/2014/main" id="{00000000-0008-0000-0B00-00000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35" name="Shape 6217">
            <a:extLst>
              <a:ext uri="{FF2B5EF4-FFF2-40B4-BE49-F238E27FC236}">
                <a16:creationId xmlns:a16="http://schemas.microsoft.com/office/drawing/2014/main" id="{00000000-0008-0000-0B00-00000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6" name="Shape 6">
              <a:extLst>
                <a:ext uri="{FF2B5EF4-FFF2-40B4-BE49-F238E27FC236}">
                  <a16:creationId xmlns:a16="http://schemas.microsoft.com/office/drawing/2014/main" id="{00000000-0008-0000-0B00-00000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7" name="Shape 6218">
              <a:extLst>
                <a:ext uri="{FF2B5EF4-FFF2-40B4-BE49-F238E27FC236}">
                  <a16:creationId xmlns:a16="http://schemas.microsoft.com/office/drawing/2014/main" id="{00000000-0008-0000-0B00-00000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38" name="Shape 6219">
                <a:extLst>
                  <a:ext uri="{FF2B5EF4-FFF2-40B4-BE49-F238E27FC236}">
                    <a16:creationId xmlns:a16="http://schemas.microsoft.com/office/drawing/2014/main" id="{00000000-0008-0000-0B00-00000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39" name="Shape 6220">
                <a:extLst>
                  <a:ext uri="{FF2B5EF4-FFF2-40B4-BE49-F238E27FC236}">
                    <a16:creationId xmlns:a16="http://schemas.microsoft.com/office/drawing/2014/main" id="{00000000-0008-0000-0B00-00000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40" name="Shape 6221">
                  <a:extLst>
                    <a:ext uri="{FF2B5EF4-FFF2-40B4-BE49-F238E27FC236}">
                      <a16:creationId xmlns:a16="http://schemas.microsoft.com/office/drawing/2014/main" id="{00000000-0008-0000-0B00-000010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41" name="Shape 6222">
                  <a:extLst>
                    <a:ext uri="{FF2B5EF4-FFF2-40B4-BE49-F238E27FC236}">
                      <a16:creationId xmlns:a16="http://schemas.microsoft.com/office/drawing/2014/main" id="{00000000-0008-0000-0B00-000011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2" name="Shape 6223">
                    <a:extLst>
                      <a:ext uri="{FF2B5EF4-FFF2-40B4-BE49-F238E27FC236}">
                        <a16:creationId xmlns:a16="http://schemas.microsoft.com/office/drawing/2014/main" id="{00000000-0008-0000-0B00-000012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43" name="Shape 6224">
                    <a:extLst>
                      <a:ext uri="{FF2B5EF4-FFF2-40B4-BE49-F238E27FC236}">
                        <a16:creationId xmlns:a16="http://schemas.microsoft.com/office/drawing/2014/main" id="{00000000-0008-0000-0B00-00001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4" name="Shape 6225">
                    <a:extLst>
                      <a:ext uri="{FF2B5EF4-FFF2-40B4-BE49-F238E27FC236}">
                        <a16:creationId xmlns:a16="http://schemas.microsoft.com/office/drawing/2014/main" id="{00000000-0008-0000-0B00-00001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5" name="Shape 6226">
                    <a:extLst>
                      <a:ext uri="{FF2B5EF4-FFF2-40B4-BE49-F238E27FC236}">
                        <a16:creationId xmlns:a16="http://schemas.microsoft.com/office/drawing/2014/main" id="{00000000-0008-0000-0B00-000015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6" name="Shape 6227">
                    <a:extLst>
                      <a:ext uri="{FF2B5EF4-FFF2-40B4-BE49-F238E27FC236}">
                        <a16:creationId xmlns:a16="http://schemas.microsoft.com/office/drawing/2014/main" id="{00000000-0008-0000-0B00-00001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7" name="Shape 6228">
                    <a:extLst>
                      <a:ext uri="{FF2B5EF4-FFF2-40B4-BE49-F238E27FC236}">
                        <a16:creationId xmlns:a16="http://schemas.microsoft.com/office/drawing/2014/main" id="{00000000-0008-0000-0B00-00001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8" name="Shape 6229">
                    <a:extLst>
                      <a:ext uri="{FF2B5EF4-FFF2-40B4-BE49-F238E27FC236}">
                        <a16:creationId xmlns:a16="http://schemas.microsoft.com/office/drawing/2014/main" id="{00000000-0008-0000-0B00-00001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50" name="Shape 6230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231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53" name="Shape 6232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233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55" name="Shape 6234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56" name="Shape 6235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57" name="Shape 6236">
                    <a:extLst>
                      <a:ext uri="{FF2B5EF4-FFF2-40B4-BE49-F238E27FC236}">
                        <a16:creationId xmlns:a16="http://schemas.microsoft.com/office/drawing/2014/main" id="{00000000-0008-0000-0B00-000021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8" name="Shape 6237">
                    <a:extLst>
                      <a:ext uri="{FF2B5EF4-FFF2-40B4-BE49-F238E27FC236}">
                        <a16:creationId xmlns:a16="http://schemas.microsoft.com/office/drawing/2014/main" id="{00000000-0008-0000-0B00-00002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59" name="Shape 6238">
                    <a:extLst>
                      <a:ext uri="{FF2B5EF4-FFF2-40B4-BE49-F238E27FC236}">
                        <a16:creationId xmlns:a16="http://schemas.microsoft.com/office/drawing/2014/main" id="{00000000-0008-0000-0B00-00002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0" name="Shape 6239">
                    <a:extLst>
                      <a:ext uri="{FF2B5EF4-FFF2-40B4-BE49-F238E27FC236}">
                        <a16:creationId xmlns:a16="http://schemas.microsoft.com/office/drawing/2014/main" id="{00000000-0008-0000-0B00-000024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1" name="Shape 6240">
                    <a:extLst>
                      <a:ext uri="{FF2B5EF4-FFF2-40B4-BE49-F238E27FC236}">
                        <a16:creationId xmlns:a16="http://schemas.microsoft.com/office/drawing/2014/main" id="{00000000-0008-0000-0B00-00002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2" name="Shape 6241">
                    <a:extLst>
                      <a:ext uri="{FF2B5EF4-FFF2-40B4-BE49-F238E27FC236}">
                        <a16:creationId xmlns:a16="http://schemas.microsoft.com/office/drawing/2014/main" id="{00000000-0008-0000-0B00-00002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3" name="Shape 6242">
                    <a:extLst>
                      <a:ext uri="{FF2B5EF4-FFF2-40B4-BE49-F238E27FC236}">
                        <a16:creationId xmlns:a16="http://schemas.microsoft.com/office/drawing/2014/main" id="{00000000-0008-0000-0B00-00002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64" name="Shape 2">
          <a:extLst>
            <a:ext uri="{FF2B5EF4-FFF2-40B4-BE49-F238E27FC236}">
              <a16:creationId xmlns:a16="http://schemas.microsoft.com/office/drawing/2014/main" id="{00000000-0008-0000-0B00-000028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65" name="Shape 6243">
            <a:extLst>
              <a:ext uri="{FF2B5EF4-FFF2-40B4-BE49-F238E27FC236}">
                <a16:creationId xmlns:a16="http://schemas.microsoft.com/office/drawing/2014/main" id="{00000000-0008-0000-0B00-00002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6" name="Shape 6">
              <a:extLst>
                <a:ext uri="{FF2B5EF4-FFF2-40B4-BE49-F238E27FC236}">
                  <a16:creationId xmlns:a16="http://schemas.microsoft.com/office/drawing/2014/main" id="{00000000-0008-0000-0B00-00002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7" name="Shape 6244">
              <a:extLst>
                <a:ext uri="{FF2B5EF4-FFF2-40B4-BE49-F238E27FC236}">
                  <a16:creationId xmlns:a16="http://schemas.microsoft.com/office/drawing/2014/main" id="{00000000-0008-0000-0B00-00002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68" name="Shape 6245">
                <a:extLst>
                  <a:ext uri="{FF2B5EF4-FFF2-40B4-BE49-F238E27FC236}">
                    <a16:creationId xmlns:a16="http://schemas.microsoft.com/office/drawing/2014/main" id="{00000000-0008-0000-0B00-00002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9" name="Shape 6246">
                <a:extLst>
                  <a:ext uri="{FF2B5EF4-FFF2-40B4-BE49-F238E27FC236}">
                    <a16:creationId xmlns:a16="http://schemas.microsoft.com/office/drawing/2014/main" id="{00000000-0008-0000-0B00-00002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70" name="Shape 6247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71" name="Shape 6248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72" name="Shape 6249">
                    <a:extLst>
                      <a:ext uri="{FF2B5EF4-FFF2-40B4-BE49-F238E27FC236}">
                        <a16:creationId xmlns:a16="http://schemas.microsoft.com/office/drawing/2014/main" id="{00000000-0008-0000-0B00-000030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73" name="Shape 6250">
                    <a:extLst>
                      <a:ext uri="{FF2B5EF4-FFF2-40B4-BE49-F238E27FC236}">
                        <a16:creationId xmlns:a16="http://schemas.microsoft.com/office/drawing/2014/main" id="{00000000-0008-0000-0B00-00003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4" name="Shape 6251">
                    <a:extLst>
                      <a:ext uri="{FF2B5EF4-FFF2-40B4-BE49-F238E27FC236}">
                        <a16:creationId xmlns:a16="http://schemas.microsoft.com/office/drawing/2014/main" id="{00000000-0008-0000-0B00-00003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5" name="Shape 6252">
                    <a:extLst>
                      <a:ext uri="{FF2B5EF4-FFF2-40B4-BE49-F238E27FC236}">
                        <a16:creationId xmlns:a16="http://schemas.microsoft.com/office/drawing/2014/main" id="{00000000-0008-0000-0B00-000033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6" name="Shape 6253">
                    <a:extLst>
                      <a:ext uri="{FF2B5EF4-FFF2-40B4-BE49-F238E27FC236}">
                        <a16:creationId xmlns:a16="http://schemas.microsoft.com/office/drawing/2014/main" id="{00000000-0008-0000-0B00-00003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7" name="Shape 6254">
                    <a:extLst>
                      <a:ext uri="{FF2B5EF4-FFF2-40B4-BE49-F238E27FC236}">
                        <a16:creationId xmlns:a16="http://schemas.microsoft.com/office/drawing/2014/main" id="{00000000-0008-0000-0B00-00003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8" name="Shape 6255">
                    <a:extLst>
                      <a:ext uri="{FF2B5EF4-FFF2-40B4-BE49-F238E27FC236}">
                        <a16:creationId xmlns:a16="http://schemas.microsoft.com/office/drawing/2014/main" id="{00000000-0008-0000-0B00-00003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79" name="Shape 2">
          <a:extLst>
            <a:ext uri="{FF2B5EF4-FFF2-40B4-BE49-F238E27FC236}">
              <a16:creationId xmlns:a16="http://schemas.microsoft.com/office/drawing/2014/main" id="{00000000-0008-0000-0B00-000037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80" name="Shape 6256">
            <a:extLst>
              <a:ext uri="{FF2B5EF4-FFF2-40B4-BE49-F238E27FC236}">
                <a16:creationId xmlns:a16="http://schemas.microsoft.com/office/drawing/2014/main" id="{00000000-0008-0000-0B00-00003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81" name="Shape 6">
              <a:extLst>
                <a:ext uri="{FF2B5EF4-FFF2-40B4-BE49-F238E27FC236}">
                  <a16:creationId xmlns:a16="http://schemas.microsoft.com/office/drawing/2014/main" id="{00000000-0008-0000-0B00-00003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82" name="Shape 6257">
              <a:extLst>
                <a:ext uri="{FF2B5EF4-FFF2-40B4-BE49-F238E27FC236}">
                  <a16:creationId xmlns:a16="http://schemas.microsoft.com/office/drawing/2014/main" id="{00000000-0008-0000-0B00-00003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83" name="Shape 6258">
                <a:extLst>
                  <a:ext uri="{FF2B5EF4-FFF2-40B4-BE49-F238E27FC236}">
                    <a16:creationId xmlns:a16="http://schemas.microsoft.com/office/drawing/2014/main" id="{00000000-0008-0000-0B00-00003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4" name="Shape 6259">
                <a:extLst>
                  <a:ext uri="{FF2B5EF4-FFF2-40B4-BE49-F238E27FC236}">
                    <a16:creationId xmlns:a16="http://schemas.microsoft.com/office/drawing/2014/main" id="{00000000-0008-0000-0B00-00003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85" name="Shape 6260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86" name="Shape 6261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87" name="Shape 6262">
                    <a:extLst>
                      <a:ext uri="{FF2B5EF4-FFF2-40B4-BE49-F238E27FC236}">
                        <a16:creationId xmlns:a16="http://schemas.microsoft.com/office/drawing/2014/main" id="{00000000-0008-0000-0B00-00003F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88" name="Shape 6263">
                    <a:extLst>
                      <a:ext uri="{FF2B5EF4-FFF2-40B4-BE49-F238E27FC236}">
                        <a16:creationId xmlns:a16="http://schemas.microsoft.com/office/drawing/2014/main" id="{00000000-0008-0000-0B00-00004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9" name="Shape 6264">
                    <a:extLst>
                      <a:ext uri="{FF2B5EF4-FFF2-40B4-BE49-F238E27FC236}">
                        <a16:creationId xmlns:a16="http://schemas.microsoft.com/office/drawing/2014/main" id="{00000000-0008-0000-0B00-00004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0" name="Shape 6265">
                    <a:extLst>
                      <a:ext uri="{FF2B5EF4-FFF2-40B4-BE49-F238E27FC236}">
                        <a16:creationId xmlns:a16="http://schemas.microsoft.com/office/drawing/2014/main" id="{00000000-0008-0000-0B00-000042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1" name="Shape 6266">
                    <a:extLst>
                      <a:ext uri="{FF2B5EF4-FFF2-40B4-BE49-F238E27FC236}">
                        <a16:creationId xmlns:a16="http://schemas.microsoft.com/office/drawing/2014/main" id="{00000000-0008-0000-0B00-00004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2" name="Shape 6267">
                    <a:extLst>
                      <a:ext uri="{FF2B5EF4-FFF2-40B4-BE49-F238E27FC236}">
                        <a16:creationId xmlns:a16="http://schemas.microsoft.com/office/drawing/2014/main" id="{00000000-0008-0000-0B00-00004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3" name="Shape 6268">
                    <a:extLst>
                      <a:ext uri="{FF2B5EF4-FFF2-40B4-BE49-F238E27FC236}">
                        <a16:creationId xmlns:a16="http://schemas.microsoft.com/office/drawing/2014/main" id="{00000000-0008-0000-0B00-00004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94" name="Shape 2">
          <a:extLst>
            <a:ext uri="{FF2B5EF4-FFF2-40B4-BE49-F238E27FC236}">
              <a16:creationId xmlns:a16="http://schemas.microsoft.com/office/drawing/2014/main" id="{00000000-0008-0000-0B00-000046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95" name="Shape 6269">
            <a:extLst>
              <a:ext uri="{FF2B5EF4-FFF2-40B4-BE49-F238E27FC236}">
                <a16:creationId xmlns:a16="http://schemas.microsoft.com/office/drawing/2014/main" id="{00000000-0008-0000-0B00-00004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6" name="Shape 6">
              <a:extLst>
                <a:ext uri="{FF2B5EF4-FFF2-40B4-BE49-F238E27FC236}">
                  <a16:creationId xmlns:a16="http://schemas.microsoft.com/office/drawing/2014/main" id="{00000000-0008-0000-0B00-00004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7" name="Shape 6270">
              <a:extLst>
                <a:ext uri="{FF2B5EF4-FFF2-40B4-BE49-F238E27FC236}">
                  <a16:creationId xmlns:a16="http://schemas.microsoft.com/office/drawing/2014/main" id="{00000000-0008-0000-0B00-00004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98" name="Shape 6271">
                <a:extLst>
                  <a:ext uri="{FF2B5EF4-FFF2-40B4-BE49-F238E27FC236}">
                    <a16:creationId xmlns:a16="http://schemas.microsoft.com/office/drawing/2014/main" id="{00000000-0008-0000-0B00-00004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9" name="Shape 6272">
                <a:extLst>
                  <a:ext uri="{FF2B5EF4-FFF2-40B4-BE49-F238E27FC236}">
                    <a16:creationId xmlns:a16="http://schemas.microsoft.com/office/drawing/2014/main" id="{00000000-0008-0000-0B00-00004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00" name="Shape 6273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01" name="Shape 6274">
                  <a:extLst>
                    <a:ext uri="{FF2B5EF4-FFF2-40B4-BE49-F238E27FC236}">
                      <a16:creationId xmlns:a16="http://schemas.microsoft.com/office/drawing/2014/main" id="{00000000-0008-0000-0B00-00004D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02" name="Shape 6275">
                    <a:extLst>
                      <a:ext uri="{FF2B5EF4-FFF2-40B4-BE49-F238E27FC236}">
                        <a16:creationId xmlns:a16="http://schemas.microsoft.com/office/drawing/2014/main" id="{00000000-0008-0000-0B00-00004E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03" name="Shape 6276">
                    <a:extLst>
                      <a:ext uri="{FF2B5EF4-FFF2-40B4-BE49-F238E27FC236}">
                        <a16:creationId xmlns:a16="http://schemas.microsoft.com/office/drawing/2014/main" id="{00000000-0008-0000-0B00-00004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4" name="Shape 6277">
                    <a:extLst>
                      <a:ext uri="{FF2B5EF4-FFF2-40B4-BE49-F238E27FC236}">
                        <a16:creationId xmlns:a16="http://schemas.microsoft.com/office/drawing/2014/main" id="{00000000-0008-0000-0B00-00005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5" name="Shape 6278">
                    <a:extLst>
                      <a:ext uri="{FF2B5EF4-FFF2-40B4-BE49-F238E27FC236}">
                        <a16:creationId xmlns:a16="http://schemas.microsoft.com/office/drawing/2014/main" id="{00000000-0008-0000-0B00-000051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6" name="Shape 6279">
                    <a:extLst>
                      <a:ext uri="{FF2B5EF4-FFF2-40B4-BE49-F238E27FC236}">
                        <a16:creationId xmlns:a16="http://schemas.microsoft.com/office/drawing/2014/main" id="{00000000-0008-0000-0B00-00005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7" name="Shape 6280">
                    <a:extLst>
                      <a:ext uri="{FF2B5EF4-FFF2-40B4-BE49-F238E27FC236}">
                        <a16:creationId xmlns:a16="http://schemas.microsoft.com/office/drawing/2014/main" id="{00000000-0008-0000-0B00-00005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8" name="Shape 6281">
                    <a:extLst>
                      <a:ext uri="{FF2B5EF4-FFF2-40B4-BE49-F238E27FC236}">
                        <a16:creationId xmlns:a16="http://schemas.microsoft.com/office/drawing/2014/main" id="{00000000-0008-0000-0B00-00005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09" name="Shape 2">
          <a:extLst>
            <a:ext uri="{FF2B5EF4-FFF2-40B4-BE49-F238E27FC236}">
              <a16:creationId xmlns:a16="http://schemas.microsoft.com/office/drawing/2014/main" id="{00000000-0008-0000-0B00-000055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10" name="Shape 6282">
            <a:extLst>
              <a:ext uri="{FF2B5EF4-FFF2-40B4-BE49-F238E27FC236}">
                <a16:creationId xmlns:a16="http://schemas.microsoft.com/office/drawing/2014/main" id="{00000000-0008-0000-0B00-00005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1" name="Shape 6">
              <a:extLst>
                <a:ext uri="{FF2B5EF4-FFF2-40B4-BE49-F238E27FC236}">
                  <a16:creationId xmlns:a16="http://schemas.microsoft.com/office/drawing/2014/main" id="{00000000-0008-0000-0B00-00005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2" name="Shape 6283">
              <a:extLst>
                <a:ext uri="{FF2B5EF4-FFF2-40B4-BE49-F238E27FC236}">
                  <a16:creationId xmlns:a16="http://schemas.microsoft.com/office/drawing/2014/main" id="{00000000-0008-0000-0B00-00005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13" name="Shape 6284">
                <a:extLst>
                  <a:ext uri="{FF2B5EF4-FFF2-40B4-BE49-F238E27FC236}">
                    <a16:creationId xmlns:a16="http://schemas.microsoft.com/office/drawing/2014/main" id="{00000000-0008-0000-0B00-00005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4" name="Shape 6285">
                <a:extLst>
                  <a:ext uri="{FF2B5EF4-FFF2-40B4-BE49-F238E27FC236}">
                    <a16:creationId xmlns:a16="http://schemas.microsoft.com/office/drawing/2014/main" id="{00000000-0008-0000-0B00-00005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15" name="Shape 6286">
                  <a:extLst>
                    <a:ext uri="{FF2B5EF4-FFF2-40B4-BE49-F238E27FC236}">
                      <a16:creationId xmlns:a16="http://schemas.microsoft.com/office/drawing/2014/main" id="{00000000-0008-0000-0B00-00005B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16" name="Shape 6287">
                  <a:extLst>
                    <a:ext uri="{FF2B5EF4-FFF2-40B4-BE49-F238E27FC236}">
                      <a16:creationId xmlns:a16="http://schemas.microsoft.com/office/drawing/2014/main" id="{00000000-0008-0000-0B00-00005C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17" name="Shape 6288">
                    <a:extLst>
                      <a:ext uri="{FF2B5EF4-FFF2-40B4-BE49-F238E27FC236}">
                        <a16:creationId xmlns:a16="http://schemas.microsoft.com/office/drawing/2014/main" id="{00000000-0008-0000-0B00-00005D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18" name="Shape 6289">
                    <a:extLst>
                      <a:ext uri="{FF2B5EF4-FFF2-40B4-BE49-F238E27FC236}">
                        <a16:creationId xmlns:a16="http://schemas.microsoft.com/office/drawing/2014/main" id="{00000000-0008-0000-0B00-00005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19" name="Shape 6290">
                    <a:extLst>
                      <a:ext uri="{FF2B5EF4-FFF2-40B4-BE49-F238E27FC236}">
                        <a16:creationId xmlns:a16="http://schemas.microsoft.com/office/drawing/2014/main" id="{00000000-0008-0000-0B00-00005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0" name="Shape 6291">
                    <a:extLst>
                      <a:ext uri="{FF2B5EF4-FFF2-40B4-BE49-F238E27FC236}">
                        <a16:creationId xmlns:a16="http://schemas.microsoft.com/office/drawing/2014/main" id="{00000000-0008-0000-0B00-000060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1" name="Shape 6292">
                    <a:extLst>
                      <a:ext uri="{FF2B5EF4-FFF2-40B4-BE49-F238E27FC236}">
                        <a16:creationId xmlns:a16="http://schemas.microsoft.com/office/drawing/2014/main" id="{00000000-0008-0000-0B00-00006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2" name="Shape 6293">
                    <a:extLst>
                      <a:ext uri="{FF2B5EF4-FFF2-40B4-BE49-F238E27FC236}">
                        <a16:creationId xmlns:a16="http://schemas.microsoft.com/office/drawing/2014/main" id="{00000000-0008-0000-0B00-00006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3" name="Shape 6294">
                    <a:extLst>
                      <a:ext uri="{FF2B5EF4-FFF2-40B4-BE49-F238E27FC236}">
                        <a16:creationId xmlns:a16="http://schemas.microsoft.com/office/drawing/2014/main" id="{00000000-0008-0000-0B00-00006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24" name="Shape 2">
          <a:extLst>
            <a:ext uri="{FF2B5EF4-FFF2-40B4-BE49-F238E27FC236}">
              <a16:creationId xmlns:a16="http://schemas.microsoft.com/office/drawing/2014/main" id="{00000000-0008-0000-0B00-000064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25" name="Shape 6295">
            <a:extLst>
              <a:ext uri="{FF2B5EF4-FFF2-40B4-BE49-F238E27FC236}">
                <a16:creationId xmlns:a16="http://schemas.microsoft.com/office/drawing/2014/main" id="{00000000-0008-0000-0B00-00006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6" name="Shape 6">
              <a:extLst>
                <a:ext uri="{FF2B5EF4-FFF2-40B4-BE49-F238E27FC236}">
                  <a16:creationId xmlns:a16="http://schemas.microsoft.com/office/drawing/2014/main" id="{00000000-0008-0000-0B00-00006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27" name="Shape 6296">
              <a:extLst>
                <a:ext uri="{FF2B5EF4-FFF2-40B4-BE49-F238E27FC236}">
                  <a16:creationId xmlns:a16="http://schemas.microsoft.com/office/drawing/2014/main" id="{00000000-0008-0000-0B00-00006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28" name="Shape 6297">
                <a:extLst>
                  <a:ext uri="{FF2B5EF4-FFF2-40B4-BE49-F238E27FC236}">
                    <a16:creationId xmlns:a16="http://schemas.microsoft.com/office/drawing/2014/main" id="{00000000-0008-0000-0B00-00006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29" name="Shape 6298">
                <a:extLst>
                  <a:ext uri="{FF2B5EF4-FFF2-40B4-BE49-F238E27FC236}">
                    <a16:creationId xmlns:a16="http://schemas.microsoft.com/office/drawing/2014/main" id="{00000000-0008-0000-0B00-00006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30" name="Shape 6299">
                  <a:extLst>
                    <a:ext uri="{FF2B5EF4-FFF2-40B4-BE49-F238E27FC236}">
                      <a16:creationId xmlns:a16="http://schemas.microsoft.com/office/drawing/2014/main" id="{00000000-0008-0000-0B00-00006A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31" name="Shape 6300">
                  <a:extLst>
                    <a:ext uri="{FF2B5EF4-FFF2-40B4-BE49-F238E27FC236}">
                      <a16:creationId xmlns:a16="http://schemas.microsoft.com/office/drawing/2014/main" id="{00000000-0008-0000-0B00-00006B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32" name="Shape 6301">
                    <a:extLst>
                      <a:ext uri="{FF2B5EF4-FFF2-40B4-BE49-F238E27FC236}">
                        <a16:creationId xmlns:a16="http://schemas.microsoft.com/office/drawing/2014/main" id="{00000000-0008-0000-0B00-00006C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33" name="Shape 6302">
                    <a:extLst>
                      <a:ext uri="{FF2B5EF4-FFF2-40B4-BE49-F238E27FC236}">
                        <a16:creationId xmlns:a16="http://schemas.microsoft.com/office/drawing/2014/main" id="{00000000-0008-0000-0B00-00006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4" name="Shape 6303">
                    <a:extLst>
                      <a:ext uri="{FF2B5EF4-FFF2-40B4-BE49-F238E27FC236}">
                        <a16:creationId xmlns:a16="http://schemas.microsoft.com/office/drawing/2014/main" id="{00000000-0008-0000-0B00-00006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5" name="Shape 6304">
                    <a:extLst>
                      <a:ext uri="{FF2B5EF4-FFF2-40B4-BE49-F238E27FC236}">
                        <a16:creationId xmlns:a16="http://schemas.microsoft.com/office/drawing/2014/main" id="{00000000-0008-0000-0B00-00006F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6" name="Shape 6305">
                    <a:extLst>
                      <a:ext uri="{FF2B5EF4-FFF2-40B4-BE49-F238E27FC236}">
                        <a16:creationId xmlns:a16="http://schemas.microsoft.com/office/drawing/2014/main" id="{00000000-0008-0000-0B00-00007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7" name="Shape 6306">
                    <a:extLst>
                      <a:ext uri="{FF2B5EF4-FFF2-40B4-BE49-F238E27FC236}">
                        <a16:creationId xmlns:a16="http://schemas.microsoft.com/office/drawing/2014/main" id="{00000000-0008-0000-0B00-00007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8" name="Shape 6307">
                    <a:extLst>
                      <a:ext uri="{FF2B5EF4-FFF2-40B4-BE49-F238E27FC236}">
                        <a16:creationId xmlns:a16="http://schemas.microsoft.com/office/drawing/2014/main" id="{00000000-0008-0000-0B00-00007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39" name="Shape 2">
          <a:extLst>
            <a:ext uri="{FF2B5EF4-FFF2-40B4-BE49-F238E27FC236}">
              <a16:creationId xmlns:a16="http://schemas.microsoft.com/office/drawing/2014/main" id="{00000000-0008-0000-0B00-000073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40" name="Shape 6308">
            <a:extLst>
              <a:ext uri="{FF2B5EF4-FFF2-40B4-BE49-F238E27FC236}">
                <a16:creationId xmlns:a16="http://schemas.microsoft.com/office/drawing/2014/main" id="{00000000-0008-0000-0B00-00007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1" name="Shape 6">
              <a:extLst>
                <a:ext uri="{FF2B5EF4-FFF2-40B4-BE49-F238E27FC236}">
                  <a16:creationId xmlns:a16="http://schemas.microsoft.com/office/drawing/2014/main" id="{00000000-0008-0000-0B00-00007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2" name="Shape 6309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43" name="Shape 6310">
                <a:extLst>
                  <a:ext uri="{FF2B5EF4-FFF2-40B4-BE49-F238E27FC236}">
                    <a16:creationId xmlns:a16="http://schemas.microsoft.com/office/drawing/2014/main" id="{00000000-0008-0000-0B00-00007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4" name="Shape 6311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45" name="Shape 6312">
                  <a:extLst>
                    <a:ext uri="{FF2B5EF4-FFF2-40B4-BE49-F238E27FC236}">
                      <a16:creationId xmlns:a16="http://schemas.microsoft.com/office/drawing/2014/main" id="{00000000-0008-0000-0B00-000079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46" name="Shape 6313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47" name="Shape 6314">
                    <a:extLst>
                      <a:ext uri="{FF2B5EF4-FFF2-40B4-BE49-F238E27FC236}">
                        <a16:creationId xmlns:a16="http://schemas.microsoft.com/office/drawing/2014/main" id="{00000000-0008-0000-0B00-00007B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48" name="Shape 6315">
                    <a:extLst>
                      <a:ext uri="{FF2B5EF4-FFF2-40B4-BE49-F238E27FC236}">
                        <a16:creationId xmlns:a16="http://schemas.microsoft.com/office/drawing/2014/main" id="{00000000-0008-0000-0B00-00007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49" name="Shape 6316">
                    <a:extLst>
                      <a:ext uri="{FF2B5EF4-FFF2-40B4-BE49-F238E27FC236}">
                        <a16:creationId xmlns:a16="http://schemas.microsoft.com/office/drawing/2014/main" id="{00000000-0008-0000-0B00-00007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0" name="Shape 6317">
                    <a:extLst>
                      <a:ext uri="{FF2B5EF4-FFF2-40B4-BE49-F238E27FC236}">
                        <a16:creationId xmlns:a16="http://schemas.microsoft.com/office/drawing/2014/main" id="{00000000-0008-0000-0B00-00007E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1" name="Shape 6318">
                    <a:extLst>
                      <a:ext uri="{FF2B5EF4-FFF2-40B4-BE49-F238E27FC236}">
                        <a16:creationId xmlns:a16="http://schemas.microsoft.com/office/drawing/2014/main" id="{00000000-0008-0000-0B00-00007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2" name="Shape 6319">
                    <a:extLst>
                      <a:ext uri="{FF2B5EF4-FFF2-40B4-BE49-F238E27FC236}">
                        <a16:creationId xmlns:a16="http://schemas.microsoft.com/office/drawing/2014/main" id="{00000000-0008-0000-0B00-00008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3" name="Shape 6320">
                    <a:extLst>
                      <a:ext uri="{FF2B5EF4-FFF2-40B4-BE49-F238E27FC236}">
                        <a16:creationId xmlns:a16="http://schemas.microsoft.com/office/drawing/2014/main" id="{00000000-0008-0000-0B00-00008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54" name="Shape 2">
          <a:extLst>
            <a:ext uri="{FF2B5EF4-FFF2-40B4-BE49-F238E27FC236}">
              <a16:creationId xmlns:a16="http://schemas.microsoft.com/office/drawing/2014/main" id="{00000000-0008-0000-0B00-000082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55" name="Shape 6321">
            <a:extLst>
              <a:ext uri="{FF2B5EF4-FFF2-40B4-BE49-F238E27FC236}">
                <a16:creationId xmlns:a16="http://schemas.microsoft.com/office/drawing/2014/main" id="{00000000-0008-0000-0B00-00008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6" name="Shape 6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7" name="Shape 6322">
              <a:extLst>
                <a:ext uri="{FF2B5EF4-FFF2-40B4-BE49-F238E27FC236}">
                  <a16:creationId xmlns:a16="http://schemas.microsoft.com/office/drawing/2014/main" id="{00000000-0008-0000-0B00-00008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8" name="Shape 6323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9" name="Shape 6324">
                <a:extLst>
                  <a:ext uri="{FF2B5EF4-FFF2-40B4-BE49-F238E27FC236}">
                    <a16:creationId xmlns:a16="http://schemas.microsoft.com/office/drawing/2014/main" id="{00000000-0008-0000-0B00-00008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60" name="Shape 6325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61" name="Shape 6326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62" name="Shape 6327">
                    <a:extLst>
                      <a:ext uri="{FF2B5EF4-FFF2-40B4-BE49-F238E27FC236}">
                        <a16:creationId xmlns:a16="http://schemas.microsoft.com/office/drawing/2014/main" id="{00000000-0008-0000-0B00-00008A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63" name="Shape 6328">
                    <a:extLst>
                      <a:ext uri="{FF2B5EF4-FFF2-40B4-BE49-F238E27FC236}">
                        <a16:creationId xmlns:a16="http://schemas.microsoft.com/office/drawing/2014/main" id="{00000000-0008-0000-0B00-00008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4" name="Shape 6329">
                    <a:extLst>
                      <a:ext uri="{FF2B5EF4-FFF2-40B4-BE49-F238E27FC236}">
                        <a16:creationId xmlns:a16="http://schemas.microsoft.com/office/drawing/2014/main" id="{00000000-0008-0000-0B00-00008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5" name="Shape 6330">
                    <a:extLst>
                      <a:ext uri="{FF2B5EF4-FFF2-40B4-BE49-F238E27FC236}">
                        <a16:creationId xmlns:a16="http://schemas.microsoft.com/office/drawing/2014/main" id="{00000000-0008-0000-0B00-00008D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6" name="Shape 6331">
                    <a:extLst>
                      <a:ext uri="{FF2B5EF4-FFF2-40B4-BE49-F238E27FC236}">
                        <a16:creationId xmlns:a16="http://schemas.microsoft.com/office/drawing/2014/main" id="{00000000-0008-0000-0B00-00008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7" name="Shape 6332">
                    <a:extLst>
                      <a:ext uri="{FF2B5EF4-FFF2-40B4-BE49-F238E27FC236}">
                        <a16:creationId xmlns:a16="http://schemas.microsoft.com/office/drawing/2014/main" id="{00000000-0008-0000-0B00-00008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8" name="Shape 6333">
                    <a:extLst>
                      <a:ext uri="{FF2B5EF4-FFF2-40B4-BE49-F238E27FC236}">
                        <a16:creationId xmlns:a16="http://schemas.microsoft.com/office/drawing/2014/main" id="{00000000-0008-0000-0B00-00009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69" name="Shape 2">
          <a:extLst>
            <a:ext uri="{FF2B5EF4-FFF2-40B4-BE49-F238E27FC236}">
              <a16:creationId xmlns:a16="http://schemas.microsoft.com/office/drawing/2014/main" id="{00000000-0008-0000-0B00-000091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70" name="Shape 6334">
            <a:extLst>
              <a:ext uri="{FF2B5EF4-FFF2-40B4-BE49-F238E27FC236}">
                <a16:creationId xmlns:a16="http://schemas.microsoft.com/office/drawing/2014/main" id="{00000000-0008-0000-0B00-00009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71" name="Shape 6">
              <a:extLst>
                <a:ext uri="{FF2B5EF4-FFF2-40B4-BE49-F238E27FC236}">
                  <a16:creationId xmlns:a16="http://schemas.microsoft.com/office/drawing/2014/main" id="{00000000-0008-0000-0B00-00009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72" name="Shape 6335">
              <a:extLst>
                <a:ext uri="{FF2B5EF4-FFF2-40B4-BE49-F238E27FC236}">
                  <a16:creationId xmlns:a16="http://schemas.microsoft.com/office/drawing/2014/main" id="{00000000-0008-0000-0B00-00009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73" name="Shape 6336">
                <a:extLst>
                  <a:ext uri="{FF2B5EF4-FFF2-40B4-BE49-F238E27FC236}">
                    <a16:creationId xmlns:a16="http://schemas.microsoft.com/office/drawing/2014/main" id="{00000000-0008-0000-0B00-00009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4" name="Shape 6337">
                <a:extLst>
                  <a:ext uri="{FF2B5EF4-FFF2-40B4-BE49-F238E27FC236}">
                    <a16:creationId xmlns:a16="http://schemas.microsoft.com/office/drawing/2014/main" id="{00000000-0008-0000-0B00-00009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5" name="Shape 6338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76" name="Shape 6339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77" name="Shape 6340">
                    <a:extLst>
                      <a:ext uri="{FF2B5EF4-FFF2-40B4-BE49-F238E27FC236}">
                        <a16:creationId xmlns:a16="http://schemas.microsoft.com/office/drawing/2014/main" id="{00000000-0008-0000-0B00-000099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78" name="Shape 6341">
                    <a:extLst>
                      <a:ext uri="{FF2B5EF4-FFF2-40B4-BE49-F238E27FC236}">
                        <a16:creationId xmlns:a16="http://schemas.microsoft.com/office/drawing/2014/main" id="{00000000-0008-0000-0B00-00009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79" name="Shape 6342">
                    <a:extLst>
                      <a:ext uri="{FF2B5EF4-FFF2-40B4-BE49-F238E27FC236}">
                        <a16:creationId xmlns:a16="http://schemas.microsoft.com/office/drawing/2014/main" id="{00000000-0008-0000-0B00-00009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0" name="Shape 6343">
                    <a:extLst>
                      <a:ext uri="{FF2B5EF4-FFF2-40B4-BE49-F238E27FC236}">
                        <a16:creationId xmlns:a16="http://schemas.microsoft.com/office/drawing/2014/main" id="{00000000-0008-0000-0B00-00009C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1" name="Shape 6344">
                    <a:extLst>
                      <a:ext uri="{FF2B5EF4-FFF2-40B4-BE49-F238E27FC236}">
                        <a16:creationId xmlns:a16="http://schemas.microsoft.com/office/drawing/2014/main" id="{00000000-0008-0000-0B00-00009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2" name="Shape 6345">
                    <a:extLst>
                      <a:ext uri="{FF2B5EF4-FFF2-40B4-BE49-F238E27FC236}">
                        <a16:creationId xmlns:a16="http://schemas.microsoft.com/office/drawing/2014/main" id="{00000000-0008-0000-0B00-00009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3" name="Shape 6346">
                    <a:extLst>
                      <a:ext uri="{FF2B5EF4-FFF2-40B4-BE49-F238E27FC236}">
                        <a16:creationId xmlns:a16="http://schemas.microsoft.com/office/drawing/2014/main" id="{00000000-0008-0000-0B00-00009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84" name="Shape 2">
          <a:extLst>
            <a:ext uri="{FF2B5EF4-FFF2-40B4-BE49-F238E27FC236}">
              <a16:creationId xmlns:a16="http://schemas.microsoft.com/office/drawing/2014/main" id="{00000000-0008-0000-0B00-0000A0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85" name="Shape 6347">
            <a:extLst>
              <a:ext uri="{FF2B5EF4-FFF2-40B4-BE49-F238E27FC236}">
                <a16:creationId xmlns:a16="http://schemas.microsoft.com/office/drawing/2014/main" id="{00000000-0008-0000-0B00-0000A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6" name="Shape 6">
              <a:extLst>
                <a:ext uri="{FF2B5EF4-FFF2-40B4-BE49-F238E27FC236}">
                  <a16:creationId xmlns:a16="http://schemas.microsoft.com/office/drawing/2014/main" id="{00000000-0008-0000-0B00-0000A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7" name="Shape 6348">
              <a:extLst>
                <a:ext uri="{FF2B5EF4-FFF2-40B4-BE49-F238E27FC236}">
                  <a16:creationId xmlns:a16="http://schemas.microsoft.com/office/drawing/2014/main" id="{00000000-0008-0000-0B00-0000A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88" name="Shape 6349">
                <a:extLst>
                  <a:ext uri="{FF2B5EF4-FFF2-40B4-BE49-F238E27FC236}">
                    <a16:creationId xmlns:a16="http://schemas.microsoft.com/office/drawing/2014/main" id="{00000000-0008-0000-0B00-0000A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9" name="Shape 6350">
                <a:extLst>
                  <a:ext uri="{FF2B5EF4-FFF2-40B4-BE49-F238E27FC236}">
                    <a16:creationId xmlns:a16="http://schemas.microsoft.com/office/drawing/2014/main" id="{00000000-0008-0000-0B00-0000A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90" name="Shape 6351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91" name="Shape 6352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2" name="Shape 6353">
                    <a:extLst>
                      <a:ext uri="{FF2B5EF4-FFF2-40B4-BE49-F238E27FC236}">
                        <a16:creationId xmlns:a16="http://schemas.microsoft.com/office/drawing/2014/main" id="{00000000-0008-0000-0B00-0000A8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93" name="Shape 6354">
                    <a:extLst>
                      <a:ext uri="{FF2B5EF4-FFF2-40B4-BE49-F238E27FC236}">
                        <a16:creationId xmlns:a16="http://schemas.microsoft.com/office/drawing/2014/main" id="{00000000-0008-0000-0B00-0000A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4" name="Shape 6355">
                    <a:extLst>
                      <a:ext uri="{FF2B5EF4-FFF2-40B4-BE49-F238E27FC236}">
                        <a16:creationId xmlns:a16="http://schemas.microsoft.com/office/drawing/2014/main" id="{00000000-0008-0000-0B00-0000A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5" name="Shape 6356">
                    <a:extLst>
                      <a:ext uri="{FF2B5EF4-FFF2-40B4-BE49-F238E27FC236}">
                        <a16:creationId xmlns:a16="http://schemas.microsoft.com/office/drawing/2014/main" id="{00000000-0008-0000-0B00-0000AB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6" name="Shape 6357">
                    <a:extLst>
                      <a:ext uri="{FF2B5EF4-FFF2-40B4-BE49-F238E27FC236}">
                        <a16:creationId xmlns:a16="http://schemas.microsoft.com/office/drawing/2014/main" id="{00000000-0008-0000-0B00-0000A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7" name="Shape 6358">
                    <a:extLst>
                      <a:ext uri="{FF2B5EF4-FFF2-40B4-BE49-F238E27FC236}">
                        <a16:creationId xmlns:a16="http://schemas.microsoft.com/office/drawing/2014/main" id="{00000000-0008-0000-0B00-0000A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8" name="Shape 6359">
                    <a:extLst>
                      <a:ext uri="{FF2B5EF4-FFF2-40B4-BE49-F238E27FC236}">
                        <a16:creationId xmlns:a16="http://schemas.microsoft.com/office/drawing/2014/main" id="{00000000-0008-0000-0B00-0000A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99" name="Shape 2">
          <a:extLst>
            <a:ext uri="{FF2B5EF4-FFF2-40B4-BE49-F238E27FC236}">
              <a16:creationId xmlns:a16="http://schemas.microsoft.com/office/drawing/2014/main" id="{00000000-0008-0000-0B00-0000AF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00" name="Shape 6360">
            <a:extLst>
              <a:ext uri="{FF2B5EF4-FFF2-40B4-BE49-F238E27FC236}">
                <a16:creationId xmlns:a16="http://schemas.microsoft.com/office/drawing/2014/main" id="{00000000-0008-0000-0B00-0000B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1" name="Shape 6">
              <a:extLst>
                <a:ext uri="{FF2B5EF4-FFF2-40B4-BE49-F238E27FC236}">
                  <a16:creationId xmlns:a16="http://schemas.microsoft.com/office/drawing/2014/main" id="{00000000-0008-0000-0B00-0000B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2" name="Shape 6361">
              <a:extLst>
                <a:ext uri="{FF2B5EF4-FFF2-40B4-BE49-F238E27FC236}">
                  <a16:creationId xmlns:a16="http://schemas.microsoft.com/office/drawing/2014/main" id="{00000000-0008-0000-0B00-0000B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03" name="Shape 6362">
                <a:extLst>
                  <a:ext uri="{FF2B5EF4-FFF2-40B4-BE49-F238E27FC236}">
                    <a16:creationId xmlns:a16="http://schemas.microsoft.com/office/drawing/2014/main" id="{00000000-0008-0000-0B00-0000B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04" name="Shape 6363">
                <a:extLst>
                  <a:ext uri="{FF2B5EF4-FFF2-40B4-BE49-F238E27FC236}">
                    <a16:creationId xmlns:a16="http://schemas.microsoft.com/office/drawing/2014/main" id="{00000000-0008-0000-0B00-0000B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05" name="Shape 6364">
                  <a:extLst>
                    <a:ext uri="{FF2B5EF4-FFF2-40B4-BE49-F238E27FC236}">
                      <a16:creationId xmlns:a16="http://schemas.microsoft.com/office/drawing/2014/main" id="{00000000-0008-0000-0B00-0000B5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06" name="Shape 6365">
                  <a:extLst>
                    <a:ext uri="{FF2B5EF4-FFF2-40B4-BE49-F238E27FC236}">
                      <a16:creationId xmlns:a16="http://schemas.microsoft.com/office/drawing/2014/main" id="{00000000-0008-0000-0B00-0000B6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07" name="Shape 6366">
                    <a:extLst>
                      <a:ext uri="{FF2B5EF4-FFF2-40B4-BE49-F238E27FC236}">
                        <a16:creationId xmlns:a16="http://schemas.microsoft.com/office/drawing/2014/main" id="{00000000-0008-0000-0B00-0000B7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8" name="Shape 6367">
                    <a:extLst>
                      <a:ext uri="{FF2B5EF4-FFF2-40B4-BE49-F238E27FC236}">
                        <a16:creationId xmlns:a16="http://schemas.microsoft.com/office/drawing/2014/main" id="{00000000-0008-0000-0B00-0000B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09" name="Shape 6368">
                    <a:extLst>
                      <a:ext uri="{FF2B5EF4-FFF2-40B4-BE49-F238E27FC236}">
                        <a16:creationId xmlns:a16="http://schemas.microsoft.com/office/drawing/2014/main" id="{00000000-0008-0000-0B00-0000B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0" name="Shape 6369">
                    <a:extLst>
                      <a:ext uri="{FF2B5EF4-FFF2-40B4-BE49-F238E27FC236}">
                        <a16:creationId xmlns:a16="http://schemas.microsoft.com/office/drawing/2014/main" id="{00000000-0008-0000-0B00-0000BA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1" name="Shape 6370">
                    <a:extLst>
                      <a:ext uri="{FF2B5EF4-FFF2-40B4-BE49-F238E27FC236}">
                        <a16:creationId xmlns:a16="http://schemas.microsoft.com/office/drawing/2014/main" id="{00000000-0008-0000-0B00-0000B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2" name="Shape 6371">
                    <a:extLst>
                      <a:ext uri="{FF2B5EF4-FFF2-40B4-BE49-F238E27FC236}">
                        <a16:creationId xmlns:a16="http://schemas.microsoft.com/office/drawing/2014/main" id="{00000000-0008-0000-0B00-0000B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3" name="Shape 6372">
                    <a:extLst>
                      <a:ext uri="{FF2B5EF4-FFF2-40B4-BE49-F238E27FC236}">
                        <a16:creationId xmlns:a16="http://schemas.microsoft.com/office/drawing/2014/main" id="{00000000-0008-0000-0B00-0000B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14" name="Shape 2">
          <a:extLst>
            <a:ext uri="{FF2B5EF4-FFF2-40B4-BE49-F238E27FC236}">
              <a16:creationId xmlns:a16="http://schemas.microsoft.com/office/drawing/2014/main" id="{00000000-0008-0000-0B00-0000BE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15" name="Shape 6373">
            <a:extLst>
              <a:ext uri="{FF2B5EF4-FFF2-40B4-BE49-F238E27FC236}">
                <a16:creationId xmlns:a16="http://schemas.microsoft.com/office/drawing/2014/main" id="{00000000-0008-0000-0B00-0000B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16" name="Shape 6">
              <a:extLst>
                <a:ext uri="{FF2B5EF4-FFF2-40B4-BE49-F238E27FC236}">
                  <a16:creationId xmlns:a16="http://schemas.microsoft.com/office/drawing/2014/main" id="{00000000-0008-0000-0B00-0000C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17" name="Shape 6374">
              <a:extLst>
                <a:ext uri="{FF2B5EF4-FFF2-40B4-BE49-F238E27FC236}">
                  <a16:creationId xmlns:a16="http://schemas.microsoft.com/office/drawing/2014/main" id="{00000000-0008-0000-0B00-0000C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18" name="Shape 6375">
                <a:extLst>
                  <a:ext uri="{FF2B5EF4-FFF2-40B4-BE49-F238E27FC236}">
                    <a16:creationId xmlns:a16="http://schemas.microsoft.com/office/drawing/2014/main" id="{00000000-0008-0000-0B00-0000C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9" name="Shape 6376">
                <a:extLst>
                  <a:ext uri="{FF2B5EF4-FFF2-40B4-BE49-F238E27FC236}">
                    <a16:creationId xmlns:a16="http://schemas.microsoft.com/office/drawing/2014/main" id="{00000000-0008-0000-0B00-0000C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20" name="Shape 6377">
                  <a:extLst>
                    <a:ext uri="{FF2B5EF4-FFF2-40B4-BE49-F238E27FC236}">
                      <a16:creationId xmlns:a16="http://schemas.microsoft.com/office/drawing/2014/main" id="{00000000-0008-0000-0B00-0000C4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21" name="Shape 6378">
                  <a:extLst>
                    <a:ext uri="{FF2B5EF4-FFF2-40B4-BE49-F238E27FC236}">
                      <a16:creationId xmlns:a16="http://schemas.microsoft.com/office/drawing/2014/main" id="{00000000-0008-0000-0B00-0000C5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22" name="Shape 6379">
                    <a:extLst>
                      <a:ext uri="{FF2B5EF4-FFF2-40B4-BE49-F238E27FC236}">
                        <a16:creationId xmlns:a16="http://schemas.microsoft.com/office/drawing/2014/main" id="{00000000-0008-0000-0B00-0000C6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23" name="Shape 6380">
                    <a:extLst>
                      <a:ext uri="{FF2B5EF4-FFF2-40B4-BE49-F238E27FC236}">
                        <a16:creationId xmlns:a16="http://schemas.microsoft.com/office/drawing/2014/main" id="{00000000-0008-0000-0B00-0000C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4" name="Shape 6381">
                    <a:extLst>
                      <a:ext uri="{FF2B5EF4-FFF2-40B4-BE49-F238E27FC236}">
                        <a16:creationId xmlns:a16="http://schemas.microsoft.com/office/drawing/2014/main" id="{00000000-0008-0000-0B00-0000C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5" name="Shape 6382">
                    <a:extLst>
                      <a:ext uri="{FF2B5EF4-FFF2-40B4-BE49-F238E27FC236}">
                        <a16:creationId xmlns:a16="http://schemas.microsoft.com/office/drawing/2014/main" id="{00000000-0008-0000-0B00-0000C9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6" name="Shape 6383">
                    <a:extLst>
                      <a:ext uri="{FF2B5EF4-FFF2-40B4-BE49-F238E27FC236}">
                        <a16:creationId xmlns:a16="http://schemas.microsoft.com/office/drawing/2014/main" id="{00000000-0008-0000-0B00-0000C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7" name="Shape 6384">
                    <a:extLst>
                      <a:ext uri="{FF2B5EF4-FFF2-40B4-BE49-F238E27FC236}">
                        <a16:creationId xmlns:a16="http://schemas.microsoft.com/office/drawing/2014/main" id="{00000000-0008-0000-0B00-0000C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8" name="Shape 6385">
                    <a:extLst>
                      <a:ext uri="{FF2B5EF4-FFF2-40B4-BE49-F238E27FC236}">
                        <a16:creationId xmlns:a16="http://schemas.microsoft.com/office/drawing/2014/main" id="{00000000-0008-0000-0B00-0000C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29" name="Shape 2">
          <a:extLst>
            <a:ext uri="{FF2B5EF4-FFF2-40B4-BE49-F238E27FC236}">
              <a16:creationId xmlns:a16="http://schemas.microsoft.com/office/drawing/2014/main" id="{00000000-0008-0000-0B00-0000CD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30" name="Shape 6386">
            <a:extLst>
              <a:ext uri="{FF2B5EF4-FFF2-40B4-BE49-F238E27FC236}">
                <a16:creationId xmlns:a16="http://schemas.microsoft.com/office/drawing/2014/main" id="{00000000-0008-0000-0B00-0000C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1" name="Shape 6">
              <a:extLst>
                <a:ext uri="{FF2B5EF4-FFF2-40B4-BE49-F238E27FC236}">
                  <a16:creationId xmlns:a16="http://schemas.microsoft.com/office/drawing/2014/main" id="{00000000-0008-0000-0B00-0000C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2" name="Shape 6387">
              <a:extLst>
                <a:ext uri="{FF2B5EF4-FFF2-40B4-BE49-F238E27FC236}">
                  <a16:creationId xmlns:a16="http://schemas.microsoft.com/office/drawing/2014/main" id="{00000000-0008-0000-0B00-0000D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33" name="Shape 6388">
                <a:extLst>
                  <a:ext uri="{FF2B5EF4-FFF2-40B4-BE49-F238E27FC236}">
                    <a16:creationId xmlns:a16="http://schemas.microsoft.com/office/drawing/2014/main" id="{00000000-0008-0000-0B00-0000D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4" name="Shape 6389">
                <a:extLst>
                  <a:ext uri="{FF2B5EF4-FFF2-40B4-BE49-F238E27FC236}">
                    <a16:creationId xmlns:a16="http://schemas.microsoft.com/office/drawing/2014/main" id="{00000000-0008-0000-0B00-0000D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35" name="Shape 6390">
                  <a:extLst>
                    <a:ext uri="{FF2B5EF4-FFF2-40B4-BE49-F238E27FC236}">
                      <a16:creationId xmlns:a16="http://schemas.microsoft.com/office/drawing/2014/main" id="{00000000-0008-0000-0B00-0000D3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36" name="Shape 6391">
                  <a:extLst>
                    <a:ext uri="{FF2B5EF4-FFF2-40B4-BE49-F238E27FC236}">
                      <a16:creationId xmlns:a16="http://schemas.microsoft.com/office/drawing/2014/main" id="{00000000-0008-0000-0B00-0000D4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37" name="Shape 6392">
                    <a:extLst>
                      <a:ext uri="{FF2B5EF4-FFF2-40B4-BE49-F238E27FC236}">
                        <a16:creationId xmlns:a16="http://schemas.microsoft.com/office/drawing/2014/main" id="{00000000-0008-0000-0B00-0000D5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38" name="Shape 6393">
                    <a:extLst>
                      <a:ext uri="{FF2B5EF4-FFF2-40B4-BE49-F238E27FC236}">
                        <a16:creationId xmlns:a16="http://schemas.microsoft.com/office/drawing/2014/main" id="{00000000-0008-0000-0B00-0000D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9" name="Shape 6394">
                    <a:extLst>
                      <a:ext uri="{FF2B5EF4-FFF2-40B4-BE49-F238E27FC236}">
                        <a16:creationId xmlns:a16="http://schemas.microsoft.com/office/drawing/2014/main" id="{00000000-0008-0000-0B00-0000D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0" name="Shape 6395">
                    <a:extLst>
                      <a:ext uri="{FF2B5EF4-FFF2-40B4-BE49-F238E27FC236}">
                        <a16:creationId xmlns:a16="http://schemas.microsoft.com/office/drawing/2014/main" id="{00000000-0008-0000-0B00-0000D8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1" name="Shape 6396">
                    <a:extLst>
                      <a:ext uri="{FF2B5EF4-FFF2-40B4-BE49-F238E27FC236}">
                        <a16:creationId xmlns:a16="http://schemas.microsoft.com/office/drawing/2014/main" id="{00000000-0008-0000-0B00-0000D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2" name="Shape 6397">
                    <a:extLst>
                      <a:ext uri="{FF2B5EF4-FFF2-40B4-BE49-F238E27FC236}">
                        <a16:creationId xmlns:a16="http://schemas.microsoft.com/office/drawing/2014/main" id="{00000000-0008-0000-0B00-0000D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3" name="Shape 6398">
                    <a:extLst>
                      <a:ext uri="{FF2B5EF4-FFF2-40B4-BE49-F238E27FC236}">
                        <a16:creationId xmlns:a16="http://schemas.microsoft.com/office/drawing/2014/main" id="{00000000-0008-0000-0B00-0000D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45" name="Shape 6399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400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48" name="Shape 6401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402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50" name="Shape 6403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51" name="Shape 6404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52" name="Shape 6405">
                    <a:extLst>
                      <a:ext uri="{FF2B5EF4-FFF2-40B4-BE49-F238E27FC236}">
                        <a16:creationId xmlns:a16="http://schemas.microsoft.com/office/drawing/2014/main" id="{00000000-0008-0000-0B00-0000E4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53" name="Shape 6406">
                    <a:extLst>
                      <a:ext uri="{FF2B5EF4-FFF2-40B4-BE49-F238E27FC236}">
                        <a16:creationId xmlns:a16="http://schemas.microsoft.com/office/drawing/2014/main" id="{00000000-0008-0000-0B00-0000E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4" name="Shape 6407">
                    <a:extLst>
                      <a:ext uri="{FF2B5EF4-FFF2-40B4-BE49-F238E27FC236}">
                        <a16:creationId xmlns:a16="http://schemas.microsoft.com/office/drawing/2014/main" id="{00000000-0008-0000-0B00-0000E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5" name="Shape 6408">
                    <a:extLst>
                      <a:ext uri="{FF2B5EF4-FFF2-40B4-BE49-F238E27FC236}">
                        <a16:creationId xmlns:a16="http://schemas.microsoft.com/office/drawing/2014/main" id="{00000000-0008-0000-0B00-0000E7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6" name="Shape 6409">
                    <a:extLst>
                      <a:ext uri="{FF2B5EF4-FFF2-40B4-BE49-F238E27FC236}">
                        <a16:creationId xmlns:a16="http://schemas.microsoft.com/office/drawing/2014/main" id="{00000000-0008-0000-0B00-0000E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7" name="Shape 6410">
                    <a:extLst>
                      <a:ext uri="{FF2B5EF4-FFF2-40B4-BE49-F238E27FC236}">
                        <a16:creationId xmlns:a16="http://schemas.microsoft.com/office/drawing/2014/main" id="{00000000-0008-0000-0B00-0000E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8" name="Shape 6411">
                    <a:extLst>
                      <a:ext uri="{FF2B5EF4-FFF2-40B4-BE49-F238E27FC236}">
                        <a16:creationId xmlns:a16="http://schemas.microsoft.com/office/drawing/2014/main" id="{00000000-0008-0000-0B00-0000E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59" name="Shape 2">
          <a:extLst>
            <a:ext uri="{FF2B5EF4-FFF2-40B4-BE49-F238E27FC236}">
              <a16:creationId xmlns:a16="http://schemas.microsoft.com/office/drawing/2014/main" id="{00000000-0008-0000-0B00-0000EB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60" name="Shape 6412">
            <a:extLst>
              <a:ext uri="{FF2B5EF4-FFF2-40B4-BE49-F238E27FC236}">
                <a16:creationId xmlns:a16="http://schemas.microsoft.com/office/drawing/2014/main" id="{00000000-0008-0000-0B00-0000E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61" name="Shape 6">
              <a:extLst>
                <a:ext uri="{FF2B5EF4-FFF2-40B4-BE49-F238E27FC236}">
                  <a16:creationId xmlns:a16="http://schemas.microsoft.com/office/drawing/2014/main" id="{00000000-0008-0000-0B00-0000E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2" name="Shape 6413">
              <a:extLst>
                <a:ext uri="{FF2B5EF4-FFF2-40B4-BE49-F238E27FC236}">
                  <a16:creationId xmlns:a16="http://schemas.microsoft.com/office/drawing/2014/main" id="{00000000-0008-0000-0B00-0000E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63" name="Shape 6414">
                <a:extLst>
                  <a:ext uri="{FF2B5EF4-FFF2-40B4-BE49-F238E27FC236}">
                    <a16:creationId xmlns:a16="http://schemas.microsoft.com/office/drawing/2014/main" id="{00000000-0008-0000-0B00-0000E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4" name="Shape 6415">
                <a:extLst>
                  <a:ext uri="{FF2B5EF4-FFF2-40B4-BE49-F238E27FC236}">
                    <a16:creationId xmlns:a16="http://schemas.microsoft.com/office/drawing/2014/main" id="{00000000-0008-0000-0B00-0000F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65" name="Shape 6416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66" name="Shape 6417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67" name="Shape 6418">
                    <a:extLst>
                      <a:ext uri="{FF2B5EF4-FFF2-40B4-BE49-F238E27FC236}">
                        <a16:creationId xmlns:a16="http://schemas.microsoft.com/office/drawing/2014/main" id="{00000000-0008-0000-0B00-0000F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68" name="Shape 6419">
                    <a:extLst>
                      <a:ext uri="{FF2B5EF4-FFF2-40B4-BE49-F238E27FC236}">
                        <a16:creationId xmlns:a16="http://schemas.microsoft.com/office/drawing/2014/main" id="{00000000-0008-0000-0B00-0000F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69" name="Shape 6420">
                    <a:extLst>
                      <a:ext uri="{FF2B5EF4-FFF2-40B4-BE49-F238E27FC236}">
                        <a16:creationId xmlns:a16="http://schemas.microsoft.com/office/drawing/2014/main" id="{00000000-0008-0000-0B00-0000F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0" name="Shape 6421">
                    <a:extLst>
                      <a:ext uri="{FF2B5EF4-FFF2-40B4-BE49-F238E27FC236}">
                        <a16:creationId xmlns:a16="http://schemas.microsoft.com/office/drawing/2014/main" id="{00000000-0008-0000-0B00-0000F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1" name="Shape 6422">
                    <a:extLst>
                      <a:ext uri="{FF2B5EF4-FFF2-40B4-BE49-F238E27FC236}">
                        <a16:creationId xmlns:a16="http://schemas.microsoft.com/office/drawing/2014/main" id="{00000000-0008-0000-0B00-0000F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2" name="Shape 6423">
                    <a:extLst>
                      <a:ext uri="{FF2B5EF4-FFF2-40B4-BE49-F238E27FC236}">
                        <a16:creationId xmlns:a16="http://schemas.microsoft.com/office/drawing/2014/main" id="{00000000-0008-0000-0B00-0000F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3" name="Shape 6424">
                    <a:extLst>
                      <a:ext uri="{FF2B5EF4-FFF2-40B4-BE49-F238E27FC236}">
                        <a16:creationId xmlns:a16="http://schemas.microsoft.com/office/drawing/2014/main" id="{00000000-0008-0000-0B00-0000F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74" name="Shape 2">
          <a:extLst>
            <a:ext uri="{FF2B5EF4-FFF2-40B4-BE49-F238E27FC236}">
              <a16:creationId xmlns:a16="http://schemas.microsoft.com/office/drawing/2014/main" id="{00000000-0008-0000-0B00-0000F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75" name="Shape 6425">
            <a:extLst>
              <a:ext uri="{FF2B5EF4-FFF2-40B4-BE49-F238E27FC236}">
                <a16:creationId xmlns:a16="http://schemas.microsoft.com/office/drawing/2014/main" id="{00000000-0008-0000-0B00-0000F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6" name="Shape 6">
              <a:extLst>
                <a:ext uri="{FF2B5EF4-FFF2-40B4-BE49-F238E27FC236}">
                  <a16:creationId xmlns:a16="http://schemas.microsoft.com/office/drawing/2014/main" id="{00000000-0008-0000-0B00-0000F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7" name="Shape 6426">
              <a:extLst>
                <a:ext uri="{FF2B5EF4-FFF2-40B4-BE49-F238E27FC236}">
                  <a16:creationId xmlns:a16="http://schemas.microsoft.com/office/drawing/2014/main" id="{00000000-0008-0000-0B00-0000F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78" name="Shape 6427">
                <a:extLst>
                  <a:ext uri="{FF2B5EF4-FFF2-40B4-BE49-F238E27FC236}">
                    <a16:creationId xmlns:a16="http://schemas.microsoft.com/office/drawing/2014/main" id="{00000000-0008-0000-0B00-0000F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9" name="Shape 6428">
                <a:extLst>
                  <a:ext uri="{FF2B5EF4-FFF2-40B4-BE49-F238E27FC236}">
                    <a16:creationId xmlns:a16="http://schemas.microsoft.com/office/drawing/2014/main" id="{00000000-0008-0000-0B00-0000F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80" name="Shape 6429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81" name="Shape 6430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82" name="Shape 6431">
                    <a:extLst>
                      <a:ext uri="{FF2B5EF4-FFF2-40B4-BE49-F238E27FC236}">
                        <a16:creationId xmlns:a16="http://schemas.microsoft.com/office/drawing/2014/main" id="{00000000-0008-0000-0B00-00000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83" name="Shape 6432">
                    <a:extLst>
                      <a:ext uri="{FF2B5EF4-FFF2-40B4-BE49-F238E27FC236}">
                        <a16:creationId xmlns:a16="http://schemas.microsoft.com/office/drawing/2014/main" id="{00000000-0008-0000-0B00-00000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4" name="Shape 6433">
                    <a:extLst>
                      <a:ext uri="{FF2B5EF4-FFF2-40B4-BE49-F238E27FC236}">
                        <a16:creationId xmlns:a16="http://schemas.microsoft.com/office/drawing/2014/main" id="{00000000-0008-0000-0B00-00000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5" name="Shape 6434">
                    <a:extLst>
                      <a:ext uri="{FF2B5EF4-FFF2-40B4-BE49-F238E27FC236}">
                        <a16:creationId xmlns:a16="http://schemas.microsoft.com/office/drawing/2014/main" id="{00000000-0008-0000-0B00-00000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6" name="Shape 6435">
                    <a:extLst>
                      <a:ext uri="{FF2B5EF4-FFF2-40B4-BE49-F238E27FC236}">
                        <a16:creationId xmlns:a16="http://schemas.microsoft.com/office/drawing/2014/main" id="{00000000-0008-0000-0B00-00000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7" name="Shape 6436">
                    <a:extLst>
                      <a:ext uri="{FF2B5EF4-FFF2-40B4-BE49-F238E27FC236}">
                        <a16:creationId xmlns:a16="http://schemas.microsoft.com/office/drawing/2014/main" id="{00000000-0008-0000-0B00-00000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8" name="Shape 6437">
                    <a:extLst>
                      <a:ext uri="{FF2B5EF4-FFF2-40B4-BE49-F238E27FC236}">
                        <a16:creationId xmlns:a16="http://schemas.microsoft.com/office/drawing/2014/main" id="{00000000-0008-0000-0B00-00000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89" name="Shape 2">
          <a:extLst>
            <a:ext uri="{FF2B5EF4-FFF2-40B4-BE49-F238E27FC236}">
              <a16:creationId xmlns:a16="http://schemas.microsoft.com/office/drawing/2014/main" id="{00000000-0008-0000-0B00-0000091E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90" name="Shape 6438">
            <a:extLst>
              <a:ext uri="{FF2B5EF4-FFF2-40B4-BE49-F238E27FC236}">
                <a16:creationId xmlns:a16="http://schemas.microsoft.com/office/drawing/2014/main" id="{00000000-0008-0000-0B00-00000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1" name="Shape 6">
              <a:extLst>
                <a:ext uri="{FF2B5EF4-FFF2-40B4-BE49-F238E27FC236}">
                  <a16:creationId xmlns:a16="http://schemas.microsoft.com/office/drawing/2014/main" id="{00000000-0008-0000-0B00-00000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2" name="Shape 6439">
              <a:extLst>
                <a:ext uri="{FF2B5EF4-FFF2-40B4-BE49-F238E27FC236}">
                  <a16:creationId xmlns:a16="http://schemas.microsoft.com/office/drawing/2014/main" id="{00000000-0008-0000-0B00-00000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93" name="Shape 6440">
                <a:extLst>
                  <a:ext uri="{FF2B5EF4-FFF2-40B4-BE49-F238E27FC236}">
                    <a16:creationId xmlns:a16="http://schemas.microsoft.com/office/drawing/2014/main" id="{00000000-0008-0000-0B00-00000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94" name="Shape 6441">
                <a:extLst>
                  <a:ext uri="{FF2B5EF4-FFF2-40B4-BE49-F238E27FC236}">
                    <a16:creationId xmlns:a16="http://schemas.microsoft.com/office/drawing/2014/main" id="{00000000-0008-0000-0B00-00000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95" name="Shape 6442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96" name="Shape 6443">
                  <a:extLst>
                    <a:ext uri="{FF2B5EF4-FFF2-40B4-BE49-F238E27FC236}">
                      <a16:creationId xmlns:a16="http://schemas.microsoft.com/office/drawing/2014/main" id="{00000000-0008-0000-0B00-000010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97" name="Shape 6444">
                    <a:extLst>
                      <a:ext uri="{FF2B5EF4-FFF2-40B4-BE49-F238E27FC236}">
                        <a16:creationId xmlns:a16="http://schemas.microsoft.com/office/drawing/2014/main" id="{00000000-0008-0000-0B00-000011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98" name="Shape 6445">
                    <a:extLst>
                      <a:ext uri="{FF2B5EF4-FFF2-40B4-BE49-F238E27FC236}">
                        <a16:creationId xmlns:a16="http://schemas.microsoft.com/office/drawing/2014/main" id="{00000000-0008-0000-0B00-00001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99" name="Shape 6446">
                    <a:extLst>
                      <a:ext uri="{FF2B5EF4-FFF2-40B4-BE49-F238E27FC236}">
                        <a16:creationId xmlns:a16="http://schemas.microsoft.com/office/drawing/2014/main" id="{00000000-0008-0000-0B00-00001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0" name="Shape 6447">
                    <a:extLst>
                      <a:ext uri="{FF2B5EF4-FFF2-40B4-BE49-F238E27FC236}">
                        <a16:creationId xmlns:a16="http://schemas.microsoft.com/office/drawing/2014/main" id="{00000000-0008-0000-0B00-000014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1" name="Shape 6448">
                    <a:extLst>
                      <a:ext uri="{FF2B5EF4-FFF2-40B4-BE49-F238E27FC236}">
                        <a16:creationId xmlns:a16="http://schemas.microsoft.com/office/drawing/2014/main" id="{00000000-0008-0000-0B00-00001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2" name="Shape 6449">
                    <a:extLst>
                      <a:ext uri="{FF2B5EF4-FFF2-40B4-BE49-F238E27FC236}">
                        <a16:creationId xmlns:a16="http://schemas.microsoft.com/office/drawing/2014/main" id="{00000000-0008-0000-0B00-00001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3" name="Shape 6450">
                    <a:extLst>
                      <a:ext uri="{FF2B5EF4-FFF2-40B4-BE49-F238E27FC236}">
                        <a16:creationId xmlns:a16="http://schemas.microsoft.com/office/drawing/2014/main" id="{00000000-0008-0000-0B00-00001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04" name="Shape 2">
          <a:extLst>
            <a:ext uri="{FF2B5EF4-FFF2-40B4-BE49-F238E27FC236}">
              <a16:creationId xmlns:a16="http://schemas.microsoft.com/office/drawing/2014/main" id="{00000000-0008-0000-0B00-000018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05" name="Shape 6451">
            <a:extLst>
              <a:ext uri="{FF2B5EF4-FFF2-40B4-BE49-F238E27FC236}">
                <a16:creationId xmlns:a16="http://schemas.microsoft.com/office/drawing/2014/main" id="{00000000-0008-0000-0B00-00001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06" name="Shape 6">
              <a:extLst>
                <a:ext uri="{FF2B5EF4-FFF2-40B4-BE49-F238E27FC236}">
                  <a16:creationId xmlns:a16="http://schemas.microsoft.com/office/drawing/2014/main" id="{00000000-0008-0000-0B00-00001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07" name="Shape 6452">
              <a:extLst>
                <a:ext uri="{FF2B5EF4-FFF2-40B4-BE49-F238E27FC236}">
                  <a16:creationId xmlns:a16="http://schemas.microsoft.com/office/drawing/2014/main" id="{00000000-0008-0000-0B00-00001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08" name="Shape 6453">
                <a:extLst>
                  <a:ext uri="{FF2B5EF4-FFF2-40B4-BE49-F238E27FC236}">
                    <a16:creationId xmlns:a16="http://schemas.microsoft.com/office/drawing/2014/main" id="{00000000-0008-0000-0B00-00001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9" name="Shape 6454">
                <a:extLst>
                  <a:ext uri="{FF2B5EF4-FFF2-40B4-BE49-F238E27FC236}">
                    <a16:creationId xmlns:a16="http://schemas.microsoft.com/office/drawing/2014/main" id="{00000000-0008-0000-0B00-00001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10" name="Shape 6455">
                  <a:extLst>
                    <a:ext uri="{FF2B5EF4-FFF2-40B4-BE49-F238E27FC236}">
                      <a16:creationId xmlns:a16="http://schemas.microsoft.com/office/drawing/2014/main" id="{00000000-0008-0000-0B00-00001E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11" name="Shape 6456">
                  <a:extLst>
                    <a:ext uri="{FF2B5EF4-FFF2-40B4-BE49-F238E27FC236}">
                      <a16:creationId xmlns:a16="http://schemas.microsoft.com/office/drawing/2014/main" id="{00000000-0008-0000-0B00-00001F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12" name="Shape 6457">
                    <a:extLst>
                      <a:ext uri="{FF2B5EF4-FFF2-40B4-BE49-F238E27FC236}">
                        <a16:creationId xmlns:a16="http://schemas.microsoft.com/office/drawing/2014/main" id="{00000000-0008-0000-0B00-000020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13" name="Shape 6458">
                    <a:extLst>
                      <a:ext uri="{FF2B5EF4-FFF2-40B4-BE49-F238E27FC236}">
                        <a16:creationId xmlns:a16="http://schemas.microsoft.com/office/drawing/2014/main" id="{00000000-0008-0000-0B00-00002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4" name="Shape 6459">
                    <a:extLst>
                      <a:ext uri="{FF2B5EF4-FFF2-40B4-BE49-F238E27FC236}">
                        <a16:creationId xmlns:a16="http://schemas.microsoft.com/office/drawing/2014/main" id="{00000000-0008-0000-0B00-00002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5" name="Shape 6460">
                    <a:extLst>
                      <a:ext uri="{FF2B5EF4-FFF2-40B4-BE49-F238E27FC236}">
                        <a16:creationId xmlns:a16="http://schemas.microsoft.com/office/drawing/2014/main" id="{00000000-0008-0000-0B00-000023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6" name="Shape 6461">
                    <a:extLst>
                      <a:ext uri="{FF2B5EF4-FFF2-40B4-BE49-F238E27FC236}">
                        <a16:creationId xmlns:a16="http://schemas.microsoft.com/office/drawing/2014/main" id="{00000000-0008-0000-0B00-00002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7" name="Shape 6462">
                    <a:extLst>
                      <a:ext uri="{FF2B5EF4-FFF2-40B4-BE49-F238E27FC236}">
                        <a16:creationId xmlns:a16="http://schemas.microsoft.com/office/drawing/2014/main" id="{00000000-0008-0000-0B00-00002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8" name="Shape 6463">
                    <a:extLst>
                      <a:ext uri="{FF2B5EF4-FFF2-40B4-BE49-F238E27FC236}">
                        <a16:creationId xmlns:a16="http://schemas.microsoft.com/office/drawing/2014/main" id="{00000000-0008-0000-0B00-00002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19" name="Shape 2">
          <a:extLst>
            <a:ext uri="{FF2B5EF4-FFF2-40B4-BE49-F238E27FC236}">
              <a16:creationId xmlns:a16="http://schemas.microsoft.com/office/drawing/2014/main" id="{00000000-0008-0000-0B00-000027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20" name="Shape 6464">
            <a:extLst>
              <a:ext uri="{FF2B5EF4-FFF2-40B4-BE49-F238E27FC236}">
                <a16:creationId xmlns:a16="http://schemas.microsoft.com/office/drawing/2014/main" id="{00000000-0008-0000-0B00-00002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1" name="Shape 6">
              <a:extLst>
                <a:ext uri="{FF2B5EF4-FFF2-40B4-BE49-F238E27FC236}">
                  <a16:creationId xmlns:a16="http://schemas.microsoft.com/office/drawing/2014/main" id="{00000000-0008-0000-0B00-00002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2" name="Shape 6465">
              <a:extLst>
                <a:ext uri="{FF2B5EF4-FFF2-40B4-BE49-F238E27FC236}">
                  <a16:creationId xmlns:a16="http://schemas.microsoft.com/office/drawing/2014/main" id="{00000000-0008-0000-0B00-00002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23" name="Shape 6466">
                <a:extLst>
                  <a:ext uri="{FF2B5EF4-FFF2-40B4-BE49-F238E27FC236}">
                    <a16:creationId xmlns:a16="http://schemas.microsoft.com/office/drawing/2014/main" id="{00000000-0008-0000-0B00-00002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4" name="Shape 6467">
                <a:extLst>
                  <a:ext uri="{FF2B5EF4-FFF2-40B4-BE49-F238E27FC236}">
                    <a16:creationId xmlns:a16="http://schemas.microsoft.com/office/drawing/2014/main" id="{00000000-0008-0000-0B00-00002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25" name="Shape 6468">
                  <a:extLst>
                    <a:ext uri="{FF2B5EF4-FFF2-40B4-BE49-F238E27FC236}">
                      <a16:creationId xmlns:a16="http://schemas.microsoft.com/office/drawing/2014/main" id="{00000000-0008-0000-0B00-00002D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26" name="Shape 6469">
                  <a:extLst>
                    <a:ext uri="{FF2B5EF4-FFF2-40B4-BE49-F238E27FC236}">
                      <a16:creationId xmlns:a16="http://schemas.microsoft.com/office/drawing/2014/main" id="{00000000-0008-0000-0B00-00002E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27" name="Shape 6470">
                    <a:extLst>
                      <a:ext uri="{FF2B5EF4-FFF2-40B4-BE49-F238E27FC236}">
                        <a16:creationId xmlns:a16="http://schemas.microsoft.com/office/drawing/2014/main" id="{00000000-0008-0000-0B00-00002F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28" name="Shape 6471">
                    <a:extLst>
                      <a:ext uri="{FF2B5EF4-FFF2-40B4-BE49-F238E27FC236}">
                        <a16:creationId xmlns:a16="http://schemas.microsoft.com/office/drawing/2014/main" id="{00000000-0008-0000-0B00-00003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29" name="Shape 6472">
                    <a:extLst>
                      <a:ext uri="{FF2B5EF4-FFF2-40B4-BE49-F238E27FC236}">
                        <a16:creationId xmlns:a16="http://schemas.microsoft.com/office/drawing/2014/main" id="{00000000-0008-0000-0B00-00003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0" name="Shape 6473">
                    <a:extLst>
                      <a:ext uri="{FF2B5EF4-FFF2-40B4-BE49-F238E27FC236}">
                        <a16:creationId xmlns:a16="http://schemas.microsoft.com/office/drawing/2014/main" id="{00000000-0008-0000-0B00-00003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1" name="Shape 6474">
                    <a:extLst>
                      <a:ext uri="{FF2B5EF4-FFF2-40B4-BE49-F238E27FC236}">
                        <a16:creationId xmlns:a16="http://schemas.microsoft.com/office/drawing/2014/main" id="{00000000-0008-0000-0B00-00003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2" name="Shape 6475">
                    <a:extLst>
                      <a:ext uri="{FF2B5EF4-FFF2-40B4-BE49-F238E27FC236}">
                        <a16:creationId xmlns:a16="http://schemas.microsoft.com/office/drawing/2014/main" id="{00000000-0008-0000-0B00-00003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3" name="Shape 6476">
                    <a:extLst>
                      <a:ext uri="{FF2B5EF4-FFF2-40B4-BE49-F238E27FC236}">
                        <a16:creationId xmlns:a16="http://schemas.microsoft.com/office/drawing/2014/main" id="{00000000-0008-0000-0B00-000035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7734" name="Shape 2">
          <a:extLst>
            <a:ext uri="{FF2B5EF4-FFF2-40B4-BE49-F238E27FC236}">
              <a16:creationId xmlns:a16="http://schemas.microsoft.com/office/drawing/2014/main" id="{00000000-0008-0000-0B00-0000361E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7735" name="Shape 6477">
            <a:extLst>
              <a:ext uri="{FF2B5EF4-FFF2-40B4-BE49-F238E27FC236}">
                <a16:creationId xmlns:a16="http://schemas.microsoft.com/office/drawing/2014/main" id="{00000000-0008-0000-0B00-00003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6" name="Shape 6">
              <a:extLst>
                <a:ext uri="{FF2B5EF4-FFF2-40B4-BE49-F238E27FC236}">
                  <a16:creationId xmlns:a16="http://schemas.microsoft.com/office/drawing/2014/main" id="{00000000-0008-0000-0B00-00003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7" name="Shape 6478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38" name="Shape 6479">
                <a:extLst>
                  <a:ext uri="{FF2B5EF4-FFF2-40B4-BE49-F238E27FC236}">
                    <a16:creationId xmlns:a16="http://schemas.microsoft.com/office/drawing/2014/main" id="{00000000-0008-0000-0B00-00003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39" name="Shape 6480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40" name="Shape 6481">
                  <a:extLst>
                    <a:ext uri="{FF2B5EF4-FFF2-40B4-BE49-F238E27FC236}">
                      <a16:creationId xmlns:a16="http://schemas.microsoft.com/office/drawing/2014/main" id="{00000000-0008-0000-0B00-00003C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41" name="Shape 6482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42" name="Shape 6483">
                    <a:extLst>
                      <a:ext uri="{FF2B5EF4-FFF2-40B4-BE49-F238E27FC236}">
                        <a16:creationId xmlns:a16="http://schemas.microsoft.com/office/drawing/2014/main" id="{00000000-0008-0000-0B00-00003E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43" name="Shape 6484">
                    <a:extLst>
                      <a:ext uri="{FF2B5EF4-FFF2-40B4-BE49-F238E27FC236}">
                        <a16:creationId xmlns:a16="http://schemas.microsoft.com/office/drawing/2014/main" id="{00000000-0008-0000-0B00-00003F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4" name="Shape 6485">
                    <a:extLst>
                      <a:ext uri="{FF2B5EF4-FFF2-40B4-BE49-F238E27FC236}">
                        <a16:creationId xmlns:a16="http://schemas.microsoft.com/office/drawing/2014/main" id="{00000000-0008-0000-0B00-00004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5" name="Shape 6486">
                    <a:extLst>
                      <a:ext uri="{FF2B5EF4-FFF2-40B4-BE49-F238E27FC236}">
                        <a16:creationId xmlns:a16="http://schemas.microsoft.com/office/drawing/2014/main" id="{00000000-0008-0000-0B00-00004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6" name="Shape 6487">
                    <a:extLst>
                      <a:ext uri="{FF2B5EF4-FFF2-40B4-BE49-F238E27FC236}">
                        <a16:creationId xmlns:a16="http://schemas.microsoft.com/office/drawing/2014/main" id="{00000000-0008-0000-0B00-00004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7" name="Shape 6488">
                    <a:extLst>
                      <a:ext uri="{FF2B5EF4-FFF2-40B4-BE49-F238E27FC236}">
                        <a16:creationId xmlns:a16="http://schemas.microsoft.com/office/drawing/2014/main" id="{00000000-0008-0000-0B00-00004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8" name="Shape 6489">
                    <a:extLst>
                      <a:ext uri="{FF2B5EF4-FFF2-40B4-BE49-F238E27FC236}">
                        <a16:creationId xmlns:a16="http://schemas.microsoft.com/office/drawing/2014/main" id="{00000000-0008-0000-0B00-00004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7749" name="Shape 2">
          <a:extLst>
            <a:ext uri="{FF2B5EF4-FFF2-40B4-BE49-F238E27FC236}">
              <a16:creationId xmlns:a16="http://schemas.microsoft.com/office/drawing/2014/main" id="{00000000-0008-0000-0B00-0000451E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7750" name="Shape 6490">
            <a:extLst>
              <a:ext uri="{FF2B5EF4-FFF2-40B4-BE49-F238E27FC236}">
                <a16:creationId xmlns:a16="http://schemas.microsoft.com/office/drawing/2014/main" id="{00000000-0008-0000-0B00-000046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51" name="Shape 6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2" name="Shape 6491">
              <a:extLst>
                <a:ext uri="{FF2B5EF4-FFF2-40B4-BE49-F238E27FC236}">
                  <a16:creationId xmlns:a16="http://schemas.microsoft.com/office/drawing/2014/main" id="{00000000-0008-0000-0B00-000048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753" name="Shape 6492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4" name="Shape 6493">
                <a:extLst>
                  <a:ext uri="{FF2B5EF4-FFF2-40B4-BE49-F238E27FC236}">
                    <a16:creationId xmlns:a16="http://schemas.microsoft.com/office/drawing/2014/main" id="{00000000-0008-0000-0B00-00004A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755" name="Shape 6494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56" name="Shape 6495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757" name="Shape 6496">
                    <a:extLst>
                      <a:ext uri="{FF2B5EF4-FFF2-40B4-BE49-F238E27FC236}">
                        <a16:creationId xmlns:a16="http://schemas.microsoft.com/office/drawing/2014/main" id="{00000000-0008-0000-0B00-00004D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58" name="Shape 6497">
                    <a:extLst>
                      <a:ext uri="{FF2B5EF4-FFF2-40B4-BE49-F238E27FC236}">
                        <a16:creationId xmlns:a16="http://schemas.microsoft.com/office/drawing/2014/main" id="{00000000-0008-0000-0B00-00004E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59" name="Shape 6498">
                    <a:extLst>
                      <a:ext uri="{FF2B5EF4-FFF2-40B4-BE49-F238E27FC236}">
                        <a16:creationId xmlns:a16="http://schemas.microsoft.com/office/drawing/2014/main" id="{00000000-0008-0000-0B00-00004F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0" name="Shape 6499">
                    <a:extLst>
                      <a:ext uri="{FF2B5EF4-FFF2-40B4-BE49-F238E27FC236}">
                        <a16:creationId xmlns:a16="http://schemas.microsoft.com/office/drawing/2014/main" id="{00000000-0008-0000-0B00-000050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1" name="Shape 6500">
                    <a:extLst>
                      <a:ext uri="{FF2B5EF4-FFF2-40B4-BE49-F238E27FC236}">
                        <a16:creationId xmlns:a16="http://schemas.microsoft.com/office/drawing/2014/main" id="{00000000-0008-0000-0B00-000051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2" name="Shape 6501">
                    <a:extLst>
                      <a:ext uri="{FF2B5EF4-FFF2-40B4-BE49-F238E27FC236}">
                        <a16:creationId xmlns:a16="http://schemas.microsoft.com/office/drawing/2014/main" id="{00000000-0008-0000-0B00-000052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3" name="Shape 6502">
                    <a:extLst>
                      <a:ext uri="{FF2B5EF4-FFF2-40B4-BE49-F238E27FC236}">
                        <a16:creationId xmlns:a16="http://schemas.microsoft.com/office/drawing/2014/main" id="{00000000-0008-0000-0B00-000053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64" name="Shape 2">
          <a:extLst>
            <a:ext uri="{FF2B5EF4-FFF2-40B4-BE49-F238E27FC236}">
              <a16:creationId xmlns:a16="http://schemas.microsoft.com/office/drawing/2014/main" id="{00000000-0008-0000-0B00-000054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65" name="Shape 6503">
            <a:extLst>
              <a:ext uri="{FF2B5EF4-FFF2-40B4-BE49-F238E27FC236}">
                <a16:creationId xmlns:a16="http://schemas.microsoft.com/office/drawing/2014/main" id="{00000000-0008-0000-0B00-00005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66" name="Shape 6">
              <a:extLst>
                <a:ext uri="{FF2B5EF4-FFF2-40B4-BE49-F238E27FC236}">
                  <a16:creationId xmlns:a16="http://schemas.microsoft.com/office/drawing/2014/main" id="{00000000-0008-0000-0B00-00005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7" name="Shape 6504">
              <a:extLst>
                <a:ext uri="{FF2B5EF4-FFF2-40B4-BE49-F238E27FC236}">
                  <a16:creationId xmlns:a16="http://schemas.microsoft.com/office/drawing/2014/main" id="{00000000-0008-0000-0B00-00005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68" name="Shape 6505">
                <a:extLst>
                  <a:ext uri="{FF2B5EF4-FFF2-40B4-BE49-F238E27FC236}">
                    <a16:creationId xmlns:a16="http://schemas.microsoft.com/office/drawing/2014/main" id="{00000000-0008-0000-0B00-00005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9" name="Shape 6506">
                <a:extLst>
                  <a:ext uri="{FF2B5EF4-FFF2-40B4-BE49-F238E27FC236}">
                    <a16:creationId xmlns:a16="http://schemas.microsoft.com/office/drawing/2014/main" id="{00000000-0008-0000-0B00-00005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70" name="Shape 6507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71" name="Shape 6508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72" name="Shape 6509">
                    <a:extLst>
                      <a:ext uri="{FF2B5EF4-FFF2-40B4-BE49-F238E27FC236}">
                        <a16:creationId xmlns:a16="http://schemas.microsoft.com/office/drawing/2014/main" id="{00000000-0008-0000-0B00-00005C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73" name="Shape 6510">
                    <a:extLst>
                      <a:ext uri="{FF2B5EF4-FFF2-40B4-BE49-F238E27FC236}">
                        <a16:creationId xmlns:a16="http://schemas.microsoft.com/office/drawing/2014/main" id="{00000000-0008-0000-0B00-00005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4" name="Shape 6511">
                    <a:extLst>
                      <a:ext uri="{FF2B5EF4-FFF2-40B4-BE49-F238E27FC236}">
                        <a16:creationId xmlns:a16="http://schemas.microsoft.com/office/drawing/2014/main" id="{00000000-0008-0000-0B00-00005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5" name="Shape 6512">
                    <a:extLst>
                      <a:ext uri="{FF2B5EF4-FFF2-40B4-BE49-F238E27FC236}">
                        <a16:creationId xmlns:a16="http://schemas.microsoft.com/office/drawing/2014/main" id="{00000000-0008-0000-0B00-00005F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6" name="Shape 6513">
                    <a:extLst>
                      <a:ext uri="{FF2B5EF4-FFF2-40B4-BE49-F238E27FC236}">
                        <a16:creationId xmlns:a16="http://schemas.microsoft.com/office/drawing/2014/main" id="{00000000-0008-0000-0B00-00006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7" name="Shape 6514">
                    <a:extLst>
                      <a:ext uri="{FF2B5EF4-FFF2-40B4-BE49-F238E27FC236}">
                        <a16:creationId xmlns:a16="http://schemas.microsoft.com/office/drawing/2014/main" id="{00000000-0008-0000-0B00-00006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8" name="Shape 6515">
                    <a:extLst>
                      <a:ext uri="{FF2B5EF4-FFF2-40B4-BE49-F238E27FC236}">
                        <a16:creationId xmlns:a16="http://schemas.microsoft.com/office/drawing/2014/main" id="{00000000-0008-0000-0B00-00006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79" name="Shape 2">
          <a:extLst>
            <a:ext uri="{FF2B5EF4-FFF2-40B4-BE49-F238E27FC236}">
              <a16:creationId xmlns:a16="http://schemas.microsoft.com/office/drawing/2014/main" id="{00000000-0008-0000-0B00-000063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80" name="Shape 6516">
            <a:extLst>
              <a:ext uri="{FF2B5EF4-FFF2-40B4-BE49-F238E27FC236}">
                <a16:creationId xmlns:a16="http://schemas.microsoft.com/office/drawing/2014/main" id="{00000000-0008-0000-0B00-00006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1" name="Shape 6">
              <a:extLst>
                <a:ext uri="{FF2B5EF4-FFF2-40B4-BE49-F238E27FC236}">
                  <a16:creationId xmlns:a16="http://schemas.microsoft.com/office/drawing/2014/main" id="{00000000-0008-0000-0B00-00006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82" name="Shape 6517">
              <a:extLst>
                <a:ext uri="{FF2B5EF4-FFF2-40B4-BE49-F238E27FC236}">
                  <a16:creationId xmlns:a16="http://schemas.microsoft.com/office/drawing/2014/main" id="{00000000-0008-0000-0B00-00006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83" name="Shape 6518">
                <a:extLst>
                  <a:ext uri="{FF2B5EF4-FFF2-40B4-BE49-F238E27FC236}">
                    <a16:creationId xmlns:a16="http://schemas.microsoft.com/office/drawing/2014/main" id="{00000000-0008-0000-0B00-00006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84" name="Shape 6519">
                <a:extLst>
                  <a:ext uri="{FF2B5EF4-FFF2-40B4-BE49-F238E27FC236}">
                    <a16:creationId xmlns:a16="http://schemas.microsoft.com/office/drawing/2014/main" id="{00000000-0008-0000-0B00-00006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85" name="Shape 6520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86" name="Shape 6521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87" name="Shape 6522">
                    <a:extLst>
                      <a:ext uri="{FF2B5EF4-FFF2-40B4-BE49-F238E27FC236}">
                        <a16:creationId xmlns:a16="http://schemas.microsoft.com/office/drawing/2014/main" id="{00000000-0008-0000-0B00-00006B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88" name="Shape 6523">
                    <a:extLst>
                      <a:ext uri="{FF2B5EF4-FFF2-40B4-BE49-F238E27FC236}">
                        <a16:creationId xmlns:a16="http://schemas.microsoft.com/office/drawing/2014/main" id="{00000000-0008-0000-0B00-00006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89" name="Shape 6524">
                    <a:extLst>
                      <a:ext uri="{FF2B5EF4-FFF2-40B4-BE49-F238E27FC236}">
                        <a16:creationId xmlns:a16="http://schemas.microsoft.com/office/drawing/2014/main" id="{00000000-0008-0000-0B00-00006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0" name="Shape 6525">
                    <a:extLst>
                      <a:ext uri="{FF2B5EF4-FFF2-40B4-BE49-F238E27FC236}">
                        <a16:creationId xmlns:a16="http://schemas.microsoft.com/office/drawing/2014/main" id="{00000000-0008-0000-0B00-00006E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1" name="Shape 6526">
                    <a:extLst>
                      <a:ext uri="{FF2B5EF4-FFF2-40B4-BE49-F238E27FC236}">
                        <a16:creationId xmlns:a16="http://schemas.microsoft.com/office/drawing/2014/main" id="{00000000-0008-0000-0B00-00006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2" name="Shape 6527">
                    <a:extLst>
                      <a:ext uri="{FF2B5EF4-FFF2-40B4-BE49-F238E27FC236}">
                        <a16:creationId xmlns:a16="http://schemas.microsoft.com/office/drawing/2014/main" id="{00000000-0008-0000-0B00-00007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3" name="Shape 6528">
                    <a:extLst>
                      <a:ext uri="{FF2B5EF4-FFF2-40B4-BE49-F238E27FC236}">
                        <a16:creationId xmlns:a16="http://schemas.microsoft.com/office/drawing/2014/main" id="{00000000-0008-0000-0B00-00007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94" name="Shape 2">
          <a:extLst>
            <a:ext uri="{FF2B5EF4-FFF2-40B4-BE49-F238E27FC236}">
              <a16:creationId xmlns:a16="http://schemas.microsoft.com/office/drawing/2014/main" id="{00000000-0008-0000-0B00-000072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95" name="Shape 6529">
            <a:extLst>
              <a:ext uri="{FF2B5EF4-FFF2-40B4-BE49-F238E27FC236}">
                <a16:creationId xmlns:a16="http://schemas.microsoft.com/office/drawing/2014/main" id="{00000000-0008-0000-0B00-00007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96" name="Shape 6">
              <a:extLst>
                <a:ext uri="{FF2B5EF4-FFF2-40B4-BE49-F238E27FC236}">
                  <a16:creationId xmlns:a16="http://schemas.microsoft.com/office/drawing/2014/main" id="{00000000-0008-0000-0B00-00007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7" name="Shape 6530">
              <a:extLst>
                <a:ext uri="{FF2B5EF4-FFF2-40B4-BE49-F238E27FC236}">
                  <a16:creationId xmlns:a16="http://schemas.microsoft.com/office/drawing/2014/main" id="{00000000-0008-0000-0B00-00007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98" name="Shape 6531">
                <a:extLst>
                  <a:ext uri="{FF2B5EF4-FFF2-40B4-BE49-F238E27FC236}">
                    <a16:creationId xmlns:a16="http://schemas.microsoft.com/office/drawing/2014/main" id="{00000000-0008-0000-0B00-00007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9" name="Shape 6532">
                <a:extLst>
                  <a:ext uri="{FF2B5EF4-FFF2-40B4-BE49-F238E27FC236}">
                    <a16:creationId xmlns:a16="http://schemas.microsoft.com/office/drawing/2014/main" id="{00000000-0008-0000-0B00-00007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00" name="Shape 6533">
                  <a:extLst>
                    <a:ext uri="{FF2B5EF4-FFF2-40B4-BE49-F238E27FC236}">
                      <a16:creationId xmlns:a16="http://schemas.microsoft.com/office/drawing/2014/main" id="{00000000-0008-0000-0B00-000078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01" name="Shape 6534">
                  <a:extLst>
                    <a:ext uri="{FF2B5EF4-FFF2-40B4-BE49-F238E27FC236}">
                      <a16:creationId xmlns:a16="http://schemas.microsoft.com/office/drawing/2014/main" id="{00000000-0008-0000-0B00-000079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02" name="Shape 6535">
                    <a:extLst>
                      <a:ext uri="{FF2B5EF4-FFF2-40B4-BE49-F238E27FC236}">
                        <a16:creationId xmlns:a16="http://schemas.microsoft.com/office/drawing/2014/main" id="{00000000-0008-0000-0B00-00007A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03" name="Shape 6536">
                    <a:extLst>
                      <a:ext uri="{FF2B5EF4-FFF2-40B4-BE49-F238E27FC236}">
                        <a16:creationId xmlns:a16="http://schemas.microsoft.com/office/drawing/2014/main" id="{00000000-0008-0000-0B00-00007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4" name="Shape 6537">
                    <a:extLst>
                      <a:ext uri="{FF2B5EF4-FFF2-40B4-BE49-F238E27FC236}">
                        <a16:creationId xmlns:a16="http://schemas.microsoft.com/office/drawing/2014/main" id="{00000000-0008-0000-0B00-00007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5" name="Shape 6538">
                    <a:extLst>
                      <a:ext uri="{FF2B5EF4-FFF2-40B4-BE49-F238E27FC236}">
                        <a16:creationId xmlns:a16="http://schemas.microsoft.com/office/drawing/2014/main" id="{00000000-0008-0000-0B00-00007D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6" name="Shape 6539">
                    <a:extLst>
                      <a:ext uri="{FF2B5EF4-FFF2-40B4-BE49-F238E27FC236}">
                        <a16:creationId xmlns:a16="http://schemas.microsoft.com/office/drawing/2014/main" id="{00000000-0008-0000-0B00-00007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7" name="Shape 6540">
                    <a:extLst>
                      <a:ext uri="{FF2B5EF4-FFF2-40B4-BE49-F238E27FC236}">
                        <a16:creationId xmlns:a16="http://schemas.microsoft.com/office/drawing/2014/main" id="{00000000-0008-0000-0B00-00007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8" name="Shape 6541">
                    <a:extLst>
                      <a:ext uri="{FF2B5EF4-FFF2-40B4-BE49-F238E27FC236}">
                        <a16:creationId xmlns:a16="http://schemas.microsoft.com/office/drawing/2014/main" id="{00000000-0008-0000-0B00-00008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09" name="Shape 2">
          <a:extLst>
            <a:ext uri="{FF2B5EF4-FFF2-40B4-BE49-F238E27FC236}">
              <a16:creationId xmlns:a16="http://schemas.microsoft.com/office/drawing/2014/main" id="{00000000-0008-0000-0B00-000081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10" name="Shape 6542">
            <a:extLst>
              <a:ext uri="{FF2B5EF4-FFF2-40B4-BE49-F238E27FC236}">
                <a16:creationId xmlns:a16="http://schemas.microsoft.com/office/drawing/2014/main" id="{00000000-0008-0000-0B00-000082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1" name="Shape 6">
              <a:extLst>
                <a:ext uri="{FF2B5EF4-FFF2-40B4-BE49-F238E27FC236}">
                  <a16:creationId xmlns:a16="http://schemas.microsoft.com/office/drawing/2014/main" id="{00000000-0008-0000-0B00-000083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2" name="Shape 6543">
              <a:extLst>
                <a:ext uri="{FF2B5EF4-FFF2-40B4-BE49-F238E27FC236}">
                  <a16:creationId xmlns:a16="http://schemas.microsoft.com/office/drawing/2014/main" id="{00000000-0008-0000-0B00-000084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13" name="Shape 6544">
                <a:extLst>
                  <a:ext uri="{FF2B5EF4-FFF2-40B4-BE49-F238E27FC236}">
                    <a16:creationId xmlns:a16="http://schemas.microsoft.com/office/drawing/2014/main" id="{00000000-0008-0000-0B00-000085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4" name="Shape 6545">
                <a:extLst>
                  <a:ext uri="{FF2B5EF4-FFF2-40B4-BE49-F238E27FC236}">
                    <a16:creationId xmlns:a16="http://schemas.microsoft.com/office/drawing/2014/main" id="{00000000-0008-0000-0B00-000086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15" name="Shape 6546">
                  <a:extLst>
                    <a:ext uri="{FF2B5EF4-FFF2-40B4-BE49-F238E27FC236}">
                      <a16:creationId xmlns:a16="http://schemas.microsoft.com/office/drawing/2014/main" id="{00000000-0008-0000-0B00-000087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16" name="Shape 6547">
                  <a:extLst>
                    <a:ext uri="{FF2B5EF4-FFF2-40B4-BE49-F238E27FC236}">
                      <a16:creationId xmlns:a16="http://schemas.microsoft.com/office/drawing/2014/main" id="{00000000-0008-0000-0B00-000088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17" name="Shape 6548">
                    <a:extLst>
                      <a:ext uri="{FF2B5EF4-FFF2-40B4-BE49-F238E27FC236}">
                        <a16:creationId xmlns:a16="http://schemas.microsoft.com/office/drawing/2014/main" id="{00000000-0008-0000-0B00-000089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18" name="Shape 6549">
                    <a:extLst>
                      <a:ext uri="{FF2B5EF4-FFF2-40B4-BE49-F238E27FC236}">
                        <a16:creationId xmlns:a16="http://schemas.microsoft.com/office/drawing/2014/main" id="{00000000-0008-0000-0B00-00008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19" name="Shape 6550">
                    <a:extLst>
                      <a:ext uri="{FF2B5EF4-FFF2-40B4-BE49-F238E27FC236}">
                        <a16:creationId xmlns:a16="http://schemas.microsoft.com/office/drawing/2014/main" id="{00000000-0008-0000-0B00-00008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0" name="Shape 6551">
                    <a:extLst>
                      <a:ext uri="{FF2B5EF4-FFF2-40B4-BE49-F238E27FC236}">
                        <a16:creationId xmlns:a16="http://schemas.microsoft.com/office/drawing/2014/main" id="{00000000-0008-0000-0B00-00008C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1" name="Shape 6552">
                    <a:extLst>
                      <a:ext uri="{FF2B5EF4-FFF2-40B4-BE49-F238E27FC236}">
                        <a16:creationId xmlns:a16="http://schemas.microsoft.com/office/drawing/2014/main" id="{00000000-0008-0000-0B00-00008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2" name="Shape 6553">
                    <a:extLst>
                      <a:ext uri="{FF2B5EF4-FFF2-40B4-BE49-F238E27FC236}">
                        <a16:creationId xmlns:a16="http://schemas.microsoft.com/office/drawing/2014/main" id="{00000000-0008-0000-0B00-00008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3" name="Shape 6554">
                    <a:extLst>
                      <a:ext uri="{FF2B5EF4-FFF2-40B4-BE49-F238E27FC236}">
                        <a16:creationId xmlns:a16="http://schemas.microsoft.com/office/drawing/2014/main" id="{00000000-0008-0000-0B00-00008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24" name="Shape 2">
          <a:extLst>
            <a:ext uri="{FF2B5EF4-FFF2-40B4-BE49-F238E27FC236}">
              <a16:creationId xmlns:a16="http://schemas.microsoft.com/office/drawing/2014/main" id="{00000000-0008-0000-0B00-000090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25" name="Shape 6555">
            <a:extLst>
              <a:ext uri="{FF2B5EF4-FFF2-40B4-BE49-F238E27FC236}">
                <a16:creationId xmlns:a16="http://schemas.microsoft.com/office/drawing/2014/main" id="{00000000-0008-0000-0B00-00009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6" name="Shape 6">
              <a:extLst>
                <a:ext uri="{FF2B5EF4-FFF2-40B4-BE49-F238E27FC236}">
                  <a16:creationId xmlns:a16="http://schemas.microsoft.com/office/drawing/2014/main" id="{00000000-0008-0000-0B00-00009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7" name="Shape 6556">
              <a:extLst>
                <a:ext uri="{FF2B5EF4-FFF2-40B4-BE49-F238E27FC236}">
                  <a16:creationId xmlns:a16="http://schemas.microsoft.com/office/drawing/2014/main" id="{00000000-0008-0000-0B00-00009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28" name="Shape 6557">
                <a:extLst>
                  <a:ext uri="{FF2B5EF4-FFF2-40B4-BE49-F238E27FC236}">
                    <a16:creationId xmlns:a16="http://schemas.microsoft.com/office/drawing/2014/main" id="{00000000-0008-0000-0B00-00009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29" name="Shape 6558">
                <a:extLst>
                  <a:ext uri="{FF2B5EF4-FFF2-40B4-BE49-F238E27FC236}">
                    <a16:creationId xmlns:a16="http://schemas.microsoft.com/office/drawing/2014/main" id="{00000000-0008-0000-0B00-00009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30" name="Shape 6559">
                  <a:extLst>
                    <a:ext uri="{FF2B5EF4-FFF2-40B4-BE49-F238E27FC236}">
                      <a16:creationId xmlns:a16="http://schemas.microsoft.com/office/drawing/2014/main" id="{00000000-0008-0000-0B00-000096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1" name="Shape 6560">
                  <a:extLst>
                    <a:ext uri="{FF2B5EF4-FFF2-40B4-BE49-F238E27FC236}">
                      <a16:creationId xmlns:a16="http://schemas.microsoft.com/office/drawing/2014/main" id="{00000000-0008-0000-0B00-000097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32" name="Shape 6561">
                    <a:extLst>
                      <a:ext uri="{FF2B5EF4-FFF2-40B4-BE49-F238E27FC236}">
                        <a16:creationId xmlns:a16="http://schemas.microsoft.com/office/drawing/2014/main" id="{00000000-0008-0000-0B00-000098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33" name="Shape 6562">
                    <a:extLst>
                      <a:ext uri="{FF2B5EF4-FFF2-40B4-BE49-F238E27FC236}">
                        <a16:creationId xmlns:a16="http://schemas.microsoft.com/office/drawing/2014/main" id="{00000000-0008-0000-0B00-00009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4" name="Shape 6563">
                    <a:extLst>
                      <a:ext uri="{FF2B5EF4-FFF2-40B4-BE49-F238E27FC236}">
                        <a16:creationId xmlns:a16="http://schemas.microsoft.com/office/drawing/2014/main" id="{00000000-0008-0000-0B00-00009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5" name="Shape 6564">
                    <a:extLst>
                      <a:ext uri="{FF2B5EF4-FFF2-40B4-BE49-F238E27FC236}">
                        <a16:creationId xmlns:a16="http://schemas.microsoft.com/office/drawing/2014/main" id="{00000000-0008-0000-0B00-00009B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6" name="Shape 6565">
                    <a:extLst>
                      <a:ext uri="{FF2B5EF4-FFF2-40B4-BE49-F238E27FC236}">
                        <a16:creationId xmlns:a16="http://schemas.microsoft.com/office/drawing/2014/main" id="{00000000-0008-0000-0B00-00009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7" name="Shape 6566">
                    <a:extLst>
                      <a:ext uri="{FF2B5EF4-FFF2-40B4-BE49-F238E27FC236}">
                        <a16:creationId xmlns:a16="http://schemas.microsoft.com/office/drawing/2014/main" id="{00000000-0008-0000-0B00-00009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8" name="Shape 6567">
                    <a:extLst>
                      <a:ext uri="{FF2B5EF4-FFF2-40B4-BE49-F238E27FC236}">
                        <a16:creationId xmlns:a16="http://schemas.microsoft.com/office/drawing/2014/main" id="{00000000-0008-0000-0B00-00009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40" name="Shape 656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56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43" name="Shape 657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57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45" name="Shape 657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46" name="Shape 657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47" name="Shape 6574">
                    <a:extLst>
                      <a:ext uri="{FF2B5EF4-FFF2-40B4-BE49-F238E27FC236}">
                        <a16:creationId xmlns:a16="http://schemas.microsoft.com/office/drawing/2014/main" id="{00000000-0008-0000-0B00-0000A7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48" name="Shape 6575">
                    <a:extLst>
                      <a:ext uri="{FF2B5EF4-FFF2-40B4-BE49-F238E27FC236}">
                        <a16:creationId xmlns:a16="http://schemas.microsoft.com/office/drawing/2014/main" id="{00000000-0008-0000-0B00-0000A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49" name="Shape 6576">
                    <a:extLst>
                      <a:ext uri="{FF2B5EF4-FFF2-40B4-BE49-F238E27FC236}">
                        <a16:creationId xmlns:a16="http://schemas.microsoft.com/office/drawing/2014/main" id="{00000000-0008-0000-0B00-0000A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0" name="Shape 6577">
                    <a:extLst>
                      <a:ext uri="{FF2B5EF4-FFF2-40B4-BE49-F238E27FC236}">
                        <a16:creationId xmlns:a16="http://schemas.microsoft.com/office/drawing/2014/main" id="{00000000-0008-0000-0B00-0000AA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1" name="Shape 6578">
                    <a:extLst>
                      <a:ext uri="{FF2B5EF4-FFF2-40B4-BE49-F238E27FC236}">
                        <a16:creationId xmlns:a16="http://schemas.microsoft.com/office/drawing/2014/main" id="{00000000-0008-0000-0B00-0000A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2" name="Shape 6579">
                    <a:extLst>
                      <a:ext uri="{FF2B5EF4-FFF2-40B4-BE49-F238E27FC236}">
                        <a16:creationId xmlns:a16="http://schemas.microsoft.com/office/drawing/2014/main" id="{00000000-0008-0000-0B00-0000A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3" name="Shape 6580">
                    <a:extLst>
                      <a:ext uri="{FF2B5EF4-FFF2-40B4-BE49-F238E27FC236}">
                        <a16:creationId xmlns:a16="http://schemas.microsoft.com/office/drawing/2014/main" id="{00000000-0008-0000-0B00-0000A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54" name="Shape 2">
          <a:extLst>
            <a:ext uri="{FF2B5EF4-FFF2-40B4-BE49-F238E27FC236}">
              <a16:creationId xmlns:a16="http://schemas.microsoft.com/office/drawing/2014/main" id="{00000000-0008-0000-0B00-0000AE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55" name="Shape 6581">
            <a:extLst>
              <a:ext uri="{FF2B5EF4-FFF2-40B4-BE49-F238E27FC236}">
                <a16:creationId xmlns:a16="http://schemas.microsoft.com/office/drawing/2014/main" id="{00000000-0008-0000-0B00-0000A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6" name="Shape 6">
              <a:extLst>
                <a:ext uri="{FF2B5EF4-FFF2-40B4-BE49-F238E27FC236}">
                  <a16:creationId xmlns:a16="http://schemas.microsoft.com/office/drawing/2014/main" id="{00000000-0008-0000-0B00-0000B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7" name="Shape 6582">
              <a:extLst>
                <a:ext uri="{FF2B5EF4-FFF2-40B4-BE49-F238E27FC236}">
                  <a16:creationId xmlns:a16="http://schemas.microsoft.com/office/drawing/2014/main" id="{00000000-0008-0000-0B00-0000B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58" name="Shape 6583">
                <a:extLst>
                  <a:ext uri="{FF2B5EF4-FFF2-40B4-BE49-F238E27FC236}">
                    <a16:creationId xmlns:a16="http://schemas.microsoft.com/office/drawing/2014/main" id="{00000000-0008-0000-0B00-0000B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9" name="Shape 6584">
                <a:extLst>
                  <a:ext uri="{FF2B5EF4-FFF2-40B4-BE49-F238E27FC236}">
                    <a16:creationId xmlns:a16="http://schemas.microsoft.com/office/drawing/2014/main" id="{00000000-0008-0000-0B00-0000B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60" name="Shape 658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61" name="Shape 658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62" name="Shape 6587">
                    <a:extLst>
                      <a:ext uri="{FF2B5EF4-FFF2-40B4-BE49-F238E27FC236}">
                        <a16:creationId xmlns:a16="http://schemas.microsoft.com/office/drawing/2014/main" id="{00000000-0008-0000-0B00-0000B6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63" name="Shape 6588">
                    <a:extLst>
                      <a:ext uri="{FF2B5EF4-FFF2-40B4-BE49-F238E27FC236}">
                        <a16:creationId xmlns:a16="http://schemas.microsoft.com/office/drawing/2014/main" id="{00000000-0008-0000-0B00-0000B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4" name="Shape 6589">
                    <a:extLst>
                      <a:ext uri="{FF2B5EF4-FFF2-40B4-BE49-F238E27FC236}">
                        <a16:creationId xmlns:a16="http://schemas.microsoft.com/office/drawing/2014/main" id="{00000000-0008-0000-0B00-0000B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5" name="Shape 6590">
                    <a:extLst>
                      <a:ext uri="{FF2B5EF4-FFF2-40B4-BE49-F238E27FC236}">
                        <a16:creationId xmlns:a16="http://schemas.microsoft.com/office/drawing/2014/main" id="{00000000-0008-0000-0B00-0000B9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6" name="Shape 6591">
                    <a:extLst>
                      <a:ext uri="{FF2B5EF4-FFF2-40B4-BE49-F238E27FC236}">
                        <a16:creationId xmlns:a16="http://schemas.microsoft.com/office/drawing/2014/main" id="{00000000-0008-0000-0B00-0000B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7" name="Shape 6592">
                    <a:extLst>
                      <a:ext uri="{FF2B5EF4-FFF2-40B4-BE49-F238E27FC236}">
                        <a16:creationId xmlns:a16="http://schemas.microsoft.com/office/drawing/2014/main" id="{00000000-0008-0000-0B00-0000B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8" name="Shape 6593">
                    <a:extLst>
                      <a:ext uri="{FF2B5EF4-FFF2-40B4-BE49-F238E27FC236}">
                        <a16:creationId xmlns:a16="http://schemas.microsoft.com/office/drawing/2014/main" id="{00000000-0008-0000-0B00-0000B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69" name="Shape 2">
          <a:extLst>
            <a:ext uri="{FF2B5EF4-FFF2-40B4-BE49-F238E27FC236}">
              <a16:creationId xmlns:a16="http://schemas.microsoft.com/office/drawing/2014/main" id="{00000000-0008-0000-0B00-0000BD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70" name="Shape 6594">
            <a:extLst>
              <a:ext uri="{FF2B5EF4-FFF2-40B4-BE49-F238E27FC236}">
                <a16:creationId xmlns:a16="http://schemas.microsoft.com/office/drawing/2014/main" id="{00000000-0008-0000-0B00-0000B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71" name="Shape 6">
              <a:extLst>
                <a:ext uri="{FF2B5EF4-FFF2-40B4-BE49-F238E27FC236}">
                  <a16:creationId xmlns:a16="http://schemas.microsoft.com/office/drawing/2014/main" id="{00000000-0008-0000-0B00-0000B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72" name="Shape 6595">
              <a:extLst>
                <a:ext uri="{FF2B5EF4-FFF2-40B4-BE49-F238E27FC236}">
                  <a16:creationId xmlns:a16="http://schemas.microsoft.com/office/drawing/2014/main" id="{00000000-0008-0000-0B00-0000C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73" name="Shape 6596">
                <a:extLst>
                  <a:ext uri="{FF2B5EF4-FFF2-40B4-BE49-F238E27FC236}">
                    <a16:creationId xmlns:a16="http://schemas.microsoft.com/office/drawing/2014/main" id="{00000000-0008-0000-0B00-0000C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4" name="Shape 6597">
                <a:extLst>
                  <a:ext uri="{FF2B5EF4-FFF2-40B4-BE49-F238E27FC236}">
                    <a16:creationId xmlns:a16="http://schemas.microsoft.com/office/drawing/2014/main" id="{00000000-0008-0000-0B00-0000C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75" name="Shape 659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76" name="Shape 659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77" name="Shape 6600">
                    <a:extLst>
                      <a:ext uri="{FF2B5EF4-FFF2-40B4-BE49-F238E27FC236}">
                        <a16:creationId xmlns:a16="http://schemas.microsoft.com/office/drawing/2014/main" id="{00000000-0008-0000-0B00-0000C5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78" name="Shape 6601">
                    <a:extLst>
                      <a:ext uri="{FF2B5EF4-FFF2-40B4-BE49-F238E27FC236}">
                        <a16:creationId xmlns:a16="http://schemas.microsoft.com/office/drawing/2014/main" id="{00000000-0008-0000-0B00-0000C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79" name="Shape 6602">
                    <a:extLst>
                      <a:ext uri="{FF2B5EF4-FFF2-40B4-BE49-F238E27FC236}">
                        <a16:creationId xmlns:a16="http://schemas.microsoft.com/office/drawing/2014/main" id="{00000000-0008-0000-0B00-0000C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0" name="Shape 6603">
                    <a:extLst>
                      <a:ext uri="{FF2B5EF4-FFF2-40B4-BE49-F238E27FC236}">
                        <a16:creationId xmlns:a16="http://schemas.microsoft.com/office/drawing/2014/main" id="{00000000-0008-0000-0B00-0000C8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1" name="Shape 6604">
                    <a:extLst>
                      <a:ext uri="{FF2B5EF4-FFF2-40B4-BE49-F238E27FC236}">
                        <a16:creationId xmlns:a16="http://schemas.microsoft.com/office/drawing/2014/main" id="{00000000-0008-0000-0B00-0000C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2" name="Shape 6605">
                    <a:extLst>
                      <a:ext uri="{FF2B5EF4-FFF2-40B4-BE49-F238E27FC236}">
                        <a16:creationId xmlns:a16="http://schemas.microsoft.com/office/drawing/2014/main" id="{00000000-0008-0000-0B00-0000C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3" name="Shape 6606">
                    <a:extLst>
                      <a:ext uri="{FF2B5EF4-FFF2-40B4-BE49-F238E27FC236}">
                        <a16:creationId xmlns:a16="http://schemas.microsoft.com/office/drawing/2014/main" id="{00000000-0008-0000-0B00-0000C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84" name="Shape 2">
          <a:extLst>
            <a:ext uri="{FF2B5EF4-FFF2-40B4-BE49-F238E27FC236}">
              <a16:creationId xmlns:a16="http://schemas.microsoft.com/office/drawing/2014/main" id="{00000000-0008-0000-0B00-0000CC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85" name="Shape 6607">
            <a:extLst>
              <a:ext uri="{FF2B5EF4-FFF2-40B4-BE49-F238E27FC236}">
                <a16:creationId xmlns:a16="http://schemas.microsoft.com/office/drawing/2014/main" id="{00000000-0008-0000-0B00-0000C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6" name="Shape 6">
              <a:extLst>
                <a:ext uri="{FF2B5EF4-FFF2-40B4-BE49-F238E27FC236}">
                  <a16:creationId xmlns:a16="http://schemas.microsoft.com/office/drawing/2014/main" id="{00000000-0008-0000-0B00-0000C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7" name="Shape 6608">
              <a:extLst>
                <a:ext uri="{FF2B5EF4-FFF2-40B4-BE49-F238E27FC236}">
                  <a16:creationId xmlns:a16="http://schemas.microsoft.com/office/drawing/2014/main" id="{00000000-0008-0000-0B00-0000C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88" name="Shape 6609">
                <a:extLst>
                  <a:ext uri="{FF2B5EF4-FFF2-40B4-BE49-F238E27FC236}">
                    <a16:creationId xmlns:a16="http://schemas.microsoft.com/office/drawing/2014/main" id="{00000000-0008-0000-0B00-0000D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9" name="Shape 6610">
                <a:extLst>
                  <a:ext uri="{FF2B5EF4-FFF2-40B4-BE49-F238E27FC236}">
                    <a16:creationId xmlns:a16="http://schemas.microsoft.com/office/drawing/2014/main" id="{00000000-0008-0000-0B00-0000D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90" name="Shape 661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91" name="Shape 6612">
                  <a:extLst>
                    <a:ext uri="{FF2B5EF4-FFF2-40B4-BE49-F238E27FC236}">
                      <a16:creationId xmlns:a16="http://schemas.microsoft.com/office/drawing/2014/main" id="{00000000-0008-0000-0B00-0000D3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92" name="Shape 6613">
                    <a:extLst>
                      <a:ext uri="{FF2B5EF4-FFF2-40B4-BE49-F238E27FC236}">
                        <a16:creationId xmlns:a16="http://schemas.microsoft.com/office/drawing/2014/main" id="{00000000-0008-0000-0B00-0000D4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93" name="Shape 6614">
                    <a:extLst>
                      <a:ext uri="{FF2B5EF4-FFF2-40B4-BE49-F238E27FC236}">
                        <a16:creationId xmlns:a16="http://schemas.microsoft.com/office/drawing/2014/main" id="{00000000-0008-0000-0B00-0000D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4" name="Shape 6615">
                    <a:extLst>
                      <a:ext uri="{FF2B5EF4-FFF2-40B4-BE49-F238E27FC236}">
                        <a16:creationId xmlns:a16="http://schemas.microsoft.com/office/drawing/2014/main" id="{00000000-0008-0000-0B00-0000D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5" name="Shape 6616">
                    <a:extLst>
                      <a:ext uri="{FF2B5EF4-FFF2-40B4-BE49-F238E27FC236}">
                        <a16:creationId xmlns:a16="http://schemas.microsoft.com/office/drawing/2014/main" id="{00000000-0008-0000-0B00-0000D7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6" name="Shape 6617">
                    <a:extLst>
                      <a:ext uri="{FF2B5EF4-FFF2-40B4-BE49-F238E27FC236}">
                        <a16:creationId xmlns:a16="http://schemas.microsoft.com/office/drawing/2014/main" id="{00000000-0008-0000-0B00-0000D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7" name="Shape 6618">
                    <a:extLst>
                      <a:ext uri="{FF2B5EF4-FFF2-40B4-BE49-F238E27FC236}">
                        <a16:creationId xmlns:a16="http://schemas.microsoft.com/office/drawing/2014/main" id="{00000000-0008-0000-0B00-0000D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8" name="Shape 6619">
                    <a:extLst>
                      <a:ext uri="{FF2B5EF4-FFF2-40B4-BE49-F238E27FC236}">
                        <a16:creationId xmlns:a16="http://schemas.microsoft.com/office/drawing/2014/main" id="{00000000-0008-0000-0B00-0000D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99" name="Shape 2">
          <a:extLst>
            <a:ext uri="{FF2B5EF4-FFF2-40B4-BE49-F238E27FC236}">
              <a16:creationId xmlns:a16="http://schemas.microsoft.com/office/drawing/2014/main" id="{00000000-0008-0000-0B00-0000DB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00" name="Shape 6620">
            <a:extLst>
              <a:ext uri="{FF2B5EF4-FFF2-40B4-BE49-F238E27FC236}">
                <a16:creationId xmlns:a16="http://schemas.microsoft.com/office/drawing/2014/main" id="{00000000-0008-0000-0B00-0000D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1" name="Shape 6">
              <a:extLst>
                <a:ext uri="{FF2B5EF4-FFF2-40B4-BE49-F238E27FC236}">
                  <a16:creationId xmlns:a16="http://schemas.microsoft.com/office/drawing/2014/main" id="{00000000-0008-0000-0B00-0000D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2" name="Shape 6621">
              <a:extLst>
                <a:ext uri="{FF2B5EF4-FFF2-40B4-BE49-F238E27FC236}">
                  <a16:creationId xmlns:a16="http://schemas.microsoft.com/office/drawing/2014/main" id="{00000000-0008-0000-0B00-0000D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03" name="Shape 6622">
                <a:extLst>
                  <a:ext uri="{FF2B5EF4-FFF2-40B4-BE49-F238E27FC236}">
                    <a16:creationId xmlns:a16="http://schemas.microsoft.com/office/drawing/2014/main" id="{00000000-0008-0000-0B00-0000D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4" name="Shape 6623">
                <a:extLst>
                  <a:ext uri="{FF2B5EF4-FFF2-40B4-BE49-F238E27FC236}">
                    <a16:creationId xmlns:a16="http://schemas.microsoft.com/office/drawing/2014/main" id="{00000000-0008-0000-0B00-0000E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05" name="Shape 6624">
                  <a:extLst>
                    <a:ext uri="{FF2B5EF4-FFF2-40B4-BE49-F238E27FC236}">
                      <a16:creationId xmlns:a16="http://schemas.microsoft.com/office/drawing/2014/main" id="{00000000-0008-0000-0B00-0000E1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06" name="Shape 6625">
                  <a:extLst>
                    <a:ext uri="{FF2B5EF4-FFF2-40B4-BE49-F238E27FC236}">
                      <a16:creationId xmlns:a16="http://schemas.microsoft.com/office/drawing/2014/main" id="{00000000-0008-0000-0B00-0000E2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07" name="Shape 6626">
                    <a:extLst>
                      <a:ext uri="{FF2B5EF4-FFF2-40B4-BE49-F238E27FC236}">
                        <a16:creationId xmlns:a16="http://schemas.microsoft.com/office/drawing/2014/main" id="{00000000-0008-0000-0B00-0000E3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08" name="Shape 6627">
                    <a:extLst>
                      <a:ext uri="{FF2B5EF4-FFF2-40B4-BE49-F238E27FC236}">
                        <a16:creationId xmlns:a16="http://schemas.microsoft.com/office/drawing/2014/main" id="{00000000-0008-0000-0B00-0000E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09" name="Shape 6628">
                    <a:extLst>
                      <a:ext uri="{FF2B5EF4-FFF2-40B4-BE49-F238E27FC236}">
                        <a16:creationId xmlns:a16="http://schemas.microsoft.com/office/drawing/2014/main" id="{00000000-0008-0000-0B00-0000E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0" name="Shape 6629">
                    <a:extLst>
                      <a:ext uri="{FF2B5EF4-FFF2-40B4-BE49-F238E27FC236}">
                        <a16:creationId xmlns:a16="http://schemas.microsoft.com/office/drawing/2014/main" id="{00000000-0008-0000-0B00-0000E6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1" name="Shape 6630">
                    <a:extLst>
                      <a:ext uri="{FF2B5EF4-FFF2-40B4-BE49-F238E27FC236}">
                        <a16:creationId xmlns:a16="http://schemas.microsoft.com/office/drawing/2014/main" id="{00000000-0008-0000-0B00-0000E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2" name="Shape 6631">
                    <a:extLst>
                      <a:ext uri="{FF2B5EF4-FFF2-40B4-BE49-F238E27FC236}">
                        <a16:creationId xmlns:a16="http://schemas.microsoft.com/office/drawing/2014/main" id="{00000000-0008-0000-0B00-0000E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3" name="Shape 6632">
                    <a:extLst>
                      <a:ext uri="{FF2B5EF4-FFF2-40B4-BE49-F238E27FC236}">
                        <a16:creationId xmlns:a16="http://schemas.microsoft.com/office/drawing/2014/main" id="{00000000-0008-0000-0B00-0000E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14" name="Shape 2">
          <a:extLst>
            <a:ext uri="{FF2B5EF4-FFF2-40B4-BE49-F238E27FC236}">
              <a16:creationId xmlns:a16="http://schemas.microsoft.com/office/drawing/2014/main" id="{00000000-0008-0000-0B00-0000EA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15" name="Shape 6633">
            <a:extLst>
              <a:ext uri="{FF2B5EF4-FFF2-40B4-BE49-F238E27FC236}">
                <a16:creationId xmlns:a16="http://schemas.microsoft.com/office/drawing/2014/main" id="{00000000-0008-0000-0B00-0000E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6" name="Shape 6">
              <a:extLst>
                <a:ext uri="{FF2B5EF4-FFF2-40B4-BE49-F238E27FC236}">
                  <a16:creationId xmlns:a16="http://schemas.microsoft.com/office/drawing/2014/main" id="{00000000-0008-0000-0B00-0000E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17" name="Shape 6634">
              <a:extLst>
                <a:ext uri="{FF2B5EF4-FFF2-40B4-BE49-F238E27FC236}">
                  <a16:creationId xmlns:a16="http://schemas.microsoft.com/office/drawing/2014/main" id="{00000000-0008-0000-0B00-0000E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18" name="Shape 6635">
                <a:extLst>
                  <a:ext uri="{FF2B5EF4-FFF2-40B4-BE49-F238E27FC236}">
                    <a16:creationId xmlns:a16="http://schemas.microsoft.com/office/drawing/2014/main" id="{00000000-0008-0000-0B00-0000E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19" name="Shape 6636">
                <a:extLst>
                  <a:ext uri="{FF2B5EF4-FFF2-40B4-BE49-F238E27FC236}">
                    <a16:creationId xmlns:a16="http://schemas.microsoft.com/office/drawing/2014/main" id="{00000000-0008-0000-0B00-0000E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20" name="Shape 6637">
                  <a:extLst>
                    <a:ext uri="{FF2B5EF4-FFF2-40B4-BE49-F238E27FC236}">
                      <a16:creationId xmlns:a16="http://schemas.microsoft.com/office/drawing/2014/main" id="{00000000-0008-0000-0B00-0000F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21" name="Shape 6638">
                  <a:extLst>
                    <a:ext uri="{FF2B5EF4-FFF2-40B4-BE49-F238E27FC236}">
                      <a16:creationId xmlns:a16="http://schemas.microsoft.com/office/drawing/2014/main" id="{00000000-0008-0000-0B00-0000F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22" name="Shape 6639">
                    <a:extLst>
                      <a:ext uri="{FF2B5EF4-FFF2-40B4-BE49-F238E27FC236}">
                        <a16:creationId xmlns:a16="http://schemas.microsoft.com/office/drawing/2014/main" id="{00000000-0008-0000-0B00-0000F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23" name="Shape 6640">
                    <a:extLst>
                      <a:ext uri="{FF2B5EF4-FFF2-40B4-BE49-F238E27FC236}">
                        <a16:creationId xmlns:a16="http://schemas.microsoft.com/office/drawing/2014/main" id="{00000000-0008-0000-0B00-0000F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4" name="Shape 6641">
                    <a:extLst>
                      <a:ext uri="{FF2B5EF4-FFF2-40B4-BE49-F238E27FC236}">
                        <a16:creationId xmlns:a16="http://schemas.microsoft.com/office/drawing/2014/main" id="{00000000-0008-0000-0B00-0000F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5" name="Shape 6642">
                    <a:extLst>
                      <a:ext uri="{FF2B5EF4-FFF2-40B4-BE49-F238E27FC236}">
                        <a16:creationId xmlns:a16="http://schemas.microsoft.com/office/drawing/2014/main" id="{00000000-0008-0000-0B00-0000F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6" name="Shape 6643">
                    <a:extLst>
                      <a:ext uri="{FF2B5EF4-FFF2-40B4-BE49-F238E27FC236}">
                        <a16:creationId xmlns:a16="http://schemas.microsoft.com/office/drawing/2014/main" id="{00000000-0008-0000-0B00-0000F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7" name="Shape 6644">
                    <a:extLst>
                      <a:ext uri="{FF2B5EF4-FFF2-40B4-BE49-F238E27FC236}">
                        <a16:creationId xmlns:a16="http://schemas.microsoft.com/office/drawing/2014/main" id="{00000000-0008-0000-0B00-0000F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8" name="Shape 6645">
                    <a:extLst>
                      <a:ext uri="{FF2B5EF4-FFF2-40B4-BE49-F238E27FC236}">
                        <a16:creationId xmlns:a16="http://schemas.microsoft.com/office/drawing/2014/main" id="{00000000-0008-0000-0B00-0000F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29" name="Shape 2">
          <a:extLst>
            <a:ext uri="{FF2B5EF4-FFF2-40B4-BE49-F238E27FC236}">
              <a16:creationId xmlns:a16="http://schemas.microsoft.com/office/drawing/2014/main" id="{00000000-0008-0000-0B00-0000F9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30" name="Shape 6646">
            <a:extLst>
              <a:ext uri="{FF2B5EF4-FFF2-40B4-BE49-F238E27FC236}">
                <a16:creationId xmlns:a16="http://schemas.microsoft.com/office/drawing/2014/main" id="{00000000-0008-0000-0B00-0000F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1" name="Shape 6">
              <a:extLst>
                <a:ext uri="{FF2B5EF4-FFF2-40B4-BE49-F238E27FC236}">
                  <a16:creationId xmlns:a16="http://schemas.microsoft.com/office/drawing/2014/main" id="{00000000-0008-0000-0B00-0000F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2" name="Shape 6647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33" name="Shape 6648">
                <a:extLst>
                  <a:ext uri="{FF2B5EF4-FFF2-40B4-BE49-F238E27FC236}">
                    <a16:creationId xmlns:a16="http://schemas.microsoft.com/office/drawing/2014/main" id="{00000000-0008-0000-0B00-0000F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4" name="Shape 6649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35" name="Shape 6650">
                  <a:extLst>
                    <a:ext uri="{FF2B5EF4-FFF2-40B4-BE49-F238E27FC236}">
                      <a16:creationId xmlns:a16="http://schemas.microsoft.com/office/drawing/2014/main" id="{00000000-0008-0000-0B00-0000F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36" name="Shape 6651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37" name="Shape 6652">
                    <a:extLst>
                      <a:ext uri="{FF2B5EF4-FFF2-40B4-BE49-F238E27FC236}">
                        <a16:creationId xmlns:a16="http://schemas.microsoft.com/office/drawing/2014/main" id="{00000000-0008-0000-0B00-00000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38" name="Shape 6653">
                    <a:extLst>
                      <a:ext uri="{FF2B5EF4-FFF2-40B4-BE49-F238E27FC236}">
                        <a16:creationId xmlns:a16="http://schemas.microsoft.com/office/drawing/2014/main" id="{00000000-0008-0000-0B00-00000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39" name="Shape 6654">
                    <a:extLst>
                      <a:ext uri="{FF2B5EF4-FFF2-40B4-BE49-F238E27FC236}">
                        <a16:creationId xmlns:a16="http://schemas.microsoft.com/office/drawing/2014/main" id="{00000000-0008-0000-0B00-00000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0" name="Shape 6655">
                    <a:extLst>
                      <a:ext uri="{FF2B5EF4-FFF2-40B4-BE49-F238E27FC236}">
                        <a16:creationId xmlns:a16="http://schemas.microsoft.com/office/drawing/2014/main" id="{00000000-0008-0000-0B00-00000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1" name="Shape 6656">
                    <a:extLst>
                      <a:ext uri="{FF2B5EF4-FFF2-40B4-BE49-F238E27FC236}">
                        <a16:creationId xmlns:a16="http://schemas.microsoft.com/office/drawing/2014/main" id="{00000000-0008-0000-0B00-00000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2" name="Shape 6657">
                    <a:extLst>
                      <a:ext uri="{FF2B5EF4-FFF2-40B4-BE49-F238E27FC236}">
                        <a16:creationId xmlns:a16="http://schemas.microsoft.com/office/drawing/2014/main" id="{00000000-0008-0000-0B00-00000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3" name="Shape 6658">
                    <a:extLst>
                      <a:ext uri="{FF2B5EF4-FFF2-40B4-BE49-F238E27FC236}">
                        <a16:creationId xmlns:a16="http://schemas.microsoft.com/office/drawing/2014/main" id="{00000000-0008-0000-0B00-00000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44" name="Shape 2">
          <a:extLst>
            <a:ext uri="{FF2B5EF4-FFF2-40B4-BE49-F238E27FC236}">
              <a16:creationId xmlns:a16="http://schemas.microsoft.com/office/drawing/2014/main" id="{00000000-0008-0000-0B00-000008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45" name="Shape 6659">
            <a:extLst>
              <a:ext uri="{FF2B5EF4-FFF2-40B4-BE49-F238E27FC236}">
                <a16:creationId xmlns:a16="http://schemas.microsoft.com/office/drawing/2014/main" id="{00000000-0008-0000-0B00-00000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6" name="Shape 6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7" name="Shape 6660">
              <a:extLst>
                <a:ext uri="{FF2B5EF4-FFF2-40B4-BE49-F238E27FC236}">
                  <a16:creationId xmlns:a16="http://schemas.microsoft.com/office/drawing/2014/main" id="{00000000-0008-0000-0B00-00000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48" name="Shape 6661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9" name="Shape 6662">
                <a:extLst>
                  <a:ext uri="{FF2B5EF4-FFF2-40B4-BE49-F238E27FC236}">
                    <a16:creationId xmlns:a16="http://schemas.microsoft.com/office/drawing/2014/main" id="{00000000-0008-0000-0B00-00000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50" name="Shape 6663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51" name="Shape 6664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52" name="Shape 6665">
                    <a:extLst>
                      <a:ext uri="{FF2B5EF4-FFF2-40B4-BE49-F238E27FC236}">
                        <a16:creationId xmlns:a16="http://schemas.microsoft.com/office/drawing/2014/main" id="{00000000-0008-0000-0B00-000010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53" name="Shape 6666">
                    <a:extLst>
                      <a:ext uri="{FF2B5EF4-FFF2-40B4-BE49-F238E27FC236}">
                        <a16:creationId xmlns:a16="http://schemas.microsoft.com/office/drawing/2014/main" id="{00000000-0008-0000-0B00-00001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4" name="Shape 6667">
                    <a:extLst>
                      <a:ext uri="{FF2B5EF4-FFF2-40B4-BE49-F238E27FC236}">
                        <a16:creationId xmlns:a16="http://schemas.microsoft.com/office/drawing/2014/main" id="{00000000-0008-0000-0B00-00001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5" name="Shape 6668">
                    <a:extLst>
                      <a:ext uri="{FF2B5EF4-FFF2-40B4-BE49-F238E27FC236}">
                        <a16:creationId xmlns:a16="http://schemas.microsoft.com/office/drawing/2014/main" id="{00000000-0008-0000-0B00-000013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6" name="Shape 6669">
                    <a:extLst>
                      <a:ext uri="{FF2B5EF4-FFF2-40B4-BE49-F238E27FC236}">
                        <a16:creationId xmlns:a16="http://schemas.microsoft.com/office/drawing/2014/main" id="{00000000-0008-0000-0B00-00001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7" name="Shape 6670">
                    <a:extLst>
                      <a:ext uri="{FF2B5EF4-FFF2-40B4-BE49-F238E27FC236}">
                        <a16:creationId xmlns:a16="http://schemas.microsoft.com/office/drawing/2014/main" id="{00000000-0008-0000-0B00-00001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8" name="Shape 6671">
                    <a:extLst>
                      <a:ext uri="{FF2B5EF4-FFF2-40B4-BE49-F238E27FC236}">
                        <a16:creationId xmlns:a16="http://schemas.microsoft.com/office/drawing/2014/main" id="{00000000-0008-0000-0B00-00001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59" name="Shape 2">
          <a:extLst>
            <a:ext uri="{FF2B5EF4-FFF2-40B4-BE49-F238E27FC236}">
              <a16:creationId xmlns:a16="http://schemas.microsoft.com/office/drawing/2014/main" id="{00000000-0008-0000-0B00-000017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60" name="Shape 6672">
            <a:extLst>
              <a:ext uri="{FF2B5EF4-FFF2-40B4-BE49-F238E27FC236}">
                <a16:creationId xmlns:a16="http://schemas.microsoft.com/office/drawing/2014/main" id="{00000000-0008-0000-0B00-00001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61" name="Shape 6">
              <a:extLst>
                <a:ext uri="{FF2B5EF4-FFF2-40B4-BE49-F238E27FC236}">
                  <a16:creationId xmlns:a16="http://schemas.microsoft.com/office/drawing/2014/main" id="{00000000-0008-0000-0B00-00001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62" name="Shape 6673">
              <a:extLst>
                <a:ext uri="{FF2B5EF4-FFF2-40B4-BE49-F238E27FC236}">
                  <a16:creationId xmlns:a16="http://schemas.microsoft.com/office/drawing/2014/main" id="{00000000-0008-0000-0B00-00001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63" name="Shape 6674">
                <a:extLst>
                  <a:ext uri="{FF2B5EF4-FFF2-40B4-BE49-F238E27FC236}">
                    <a16:creationId xmlns:a16="http://schemas.microsoft.com/office/drawing/2014/main" id="{00000000-0008-0000-0B00-00001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4" name="Shape 6675">
                <a:extLst>
                  <a:ext uri="{FF2B5EF4-FFF2-40B4-BE49-F238E27FC236}">
                    <a16:creationId xmlns:a16="http://schemas.microsoft.com/office/drawing/2014/main" id="{00000000-0008-0000-0B00-00001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65" name="Shape 6676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66" name="Shape 6677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67" name="Shape 6678">
                    <a:extLst>
                      <a:ext uri="{FF2B5EF4-FFF2-40B4-BE49-F238E27FC236}">
                        <a16:creationId xmlns:a16="http://schemas.microsoft.com/office/drawing/2014/main" id="{00000000-0008-0000-0B00-00001F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68" name="Shape 6679">
                    <a:extLst>
                      <a:ext uri="{FF2B5EF4-FFF2-40B4-BE49-F238E27FC236}">
                        <a16:creationId xmlns:a16="http://schemas.microsoft.com/office/drawing/2014/main" id="{00000000-0008-0000-0B00-00002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69" name="Shape 6680">
                    <a:extLst>
                      <a:ext uri="{FF2B5EF4-FFF2-40B4-BE49-F238E27FC236}">
                        <a16:creationId xmlns:a16="http://schemas.microsoft.com/office/drawing/2014/main" id="{00000000-0008-0000-0B00-00002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0" name="Shape 6681">
                    <a:extLst>
                      <a:ext uri="{FF2B5EF4-FFF2-40B4-BE49-F238E27FC236}">
                        <a16:creationId xmlns:a16="http://schemas.microsoft.com/office/drawing/2014/main" id="{00000000-0008-0000-0B00-000022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1" name="Shape 6682">
                    <a:extLst>
                      <a:ext uri="{FF2B5EF4-FFF2-40B4-BE49-F238E27FC236}">
                        <a16:creationId xmlns:a16="http://schemas.microsoft.com/office/drawing/2014/main" id="{00000000-0008-0000-0B00-00002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2" name="Shape 6683">
                    <a:extLst>
                      <a:ext uri="{FF2B5EF4-FFF2-40B4-BE49-F238E27FC236}">
                        <a16:creationId xmlns:a16="http://schemas.microsoft.com/office/drawing/2014/main" id="{00000000-0008-0000-0B00-00002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3" name="Shape 6684">
                    <a:extLst>
                      <a:ext uri="{FF2B5EF4-FFF2-40B4-BE49-F238E27FC236}">
                        <a16:creationId xmlns:a16="http://schemas.microsoft.com/office/drawing/2014/main" id="{00000000-0008-0000-0B00-00002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74" name="Shape 2">
          <a:extLst>
            <a:ext uri="{FF2B5EF4-FFF2-40B4-BE49-F238E27FC236}">
              <a16:creationId xmlns:a16="http://schemas.microsoft.com/office/drawing/2014/main" id="{00000000-0008-0000-0B00-000026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75" name="Shape 6685">
            <a:extLst>
              <a:ext uri="{FF2B5EF4-FFF2-40B4-BE49-F238E27FC236}">
                <a16:creationId xmlns:a16="http://schemas.microsoft.com/office/drawing/2014/main" id="{00000000-0008-0000-0B00-00002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6" name="Shape 6">
              <a:extLst>
                <a:ext uri="{FF2B5EF4-FFF2-40B4-BE49-F238E27FC236}">
                  <a16:creationId xmlns:a16="http://schemas.microsoft.com/office/drawing/2014/main" id="{00000000-0008-0000-0B00-00002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7" name="Shape 6686">
              <a:extLst>
                <a:ext uri="{FF2B5EF4-FFF2-40B4-BE49-F238E27FC236}">
                  <a16:creationId xmlns:a16="http://schemas.microsoft.com/office/drawing/2014/main" id="{00000000-0008-0000-0B00-00002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78" name="Shape 6687">
                <a:extLst>
                  <a:ext uri="{FF2B5EF4-FFF2-40B4-BE49-F238E27FC236}">
                    <a16:creationId xmlns:a16="http://schemas.microsoft.com/office/drawing/2014/main" id="{00000000-0008-0000-0B00-00002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9" name="Shape 6688">
                <a:extLst>
                  <a:ext uri="{FF2B5EF4-FFF2-40B4-BE49-F238E27FC236}">
                    <a16:creationId xmlns:a16="http://schemas.microsoft.com/office/drawing/2014/main" id="{00000000-0008-0000-0B00-00002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80" name="Shape 6689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81" name="Shape 6690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82" name="Shape 6691">
                    <a:extLst>
                      <a:ext uri="{FF2B5EF4-FFF2-40B4-BE49-F238E27FC236}">
                        <a16:creationId xmlns:a16="http://schemas.microsoft.com/office/drawing/2014/main" id="{00000000-0008-0000-0B00-00002E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83" name="Shape 6692">
                    <a:extLst>
                      <a:ext uri="{FF2B5EF4-FFF2-40B4-BE49-F238E27FC236}">
                        <a16:creationId xmlns:a16="http://schemas.microsoft.com/office/drawing/2014/main" id="{00000000-0008-0000-0B00-00002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4" name="Shape 6693">
                    <a:extLst>
                      <a:ext uri="{FF2B5EF4-FFF2-40B4-BE49-F238E27FC236}">
                        <a16:creationId xmlns:a16="http://schemas.microsoft.com/office/drawing/2014/main" id="{00000000-0008-0000-0B00-00003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5" name="Shape 6694">
                    <a:extLst>
                      <a:ext uri="{FF2B5EF4-FFF2-40B4-BE49-F238E27FC236}">
                        <a16:creationId xmlns:a16="http://schemas.microsoft.com/office/drawing/2014/main" id="{00000000-0008-0000-0B00-000031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6" name="Shape 6695">
                    <a:extLst>
                      <a:ext uri="{FF2B5EF4-FFF2-40B4-BE49-F238E27FC236}">
                        <a16:creationId xmlns:a16="http://schemas.microsoft.com/office/drawing/2014/main" id="{00000000-0008-0000-0B00-00003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7" name="Shape 6696">
                    <a:extLst>
                      <a:ext uri="{FF2B5EF4-FFF2-40B4-BE49-F238E27FC236}">
                        <a16:creationId xmlns:a16="http://schemas.microsoft.com/office/drawing/2014/main" id="{00000000-0008-0000-0B00-00003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8" name="Shape 6697">
                    <a:extLst>
                      <a:ext uri="{FF2B5EF4-FFF2-40B4-BE49-F238E27FC236}">
                        <a16:creationId xmlns:a16="http://schemas.microsoft.com/office/drawing/2014/main" id="{00000000-0008-0000-0B00-00003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89" name="Shape 2">
          <a:extLst>
            <a:ext uri="{FF2B5EF4-FFF2-40B4-BE49-F238E27FC236}">
              <a16:creationId xmlns:a16="http://schemas.microsoft.com/office/drawing/2014/main" id="{00000000-0008-0000-0B00-000035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90" name="Shape 6698">
            <a:extLst>
              <a:ext uri="{FF2B5EF4-FFF2-40B4-BE49-F238E27FC236}">
                <a16:creationId xmlns:a16="http://schemas.microsoft.com/office/drawing/2014/main" id="{00000000-0008-0000-0B00-00003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1" name="Shape 6">
              <a:extLst>
                <a:ext uri="{FF2B5EF4-FFF2-40B4-BE49-F238E27FC236}">
                  <a16:creationId xmlns:a16="http://schemas.microsoft.com/office/drawing/2014/main" id="{00000000-0008-0000-0B00-00003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2" name="Shape 6699">
              <a:extLst>
                <a:ext uri="{FF2B5EF4-FFF2-40B4-BE49-F238E27FC236}">
                  <a16:creationId xmlns:a16="http://schemas.microsoft.com/office/drawing/2014/main" id="{00000000-0008-0000-0B00-00003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3" name="Shape 6700">
                <a:extLst>
                  <a:ext uri="{FF2B5EF4-FFF2-40B4-BE49-F238E27FC236}">
                    <a16:creationId xmlns:a16="http://schemas.microsoft.com/office/drawing/2014/main" id="{00000000-0008-0000-0B00-00003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94" name="Shape 6701">
                <a:extLst>
                  <a:ext uri="{FF2B5EF4-FFF2-40B4-BE49-F238E27FC236}">
                    <a16:creationId xmlns:a16="http://schemas.microsoft.com/office/drawing/2014/main" id="{00000000-0008-0000-0B00-00003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95" name="Shape 6702">
                  <a:extLst>
                    <a:ext uri="{FF2B5EF4-FFF2-40B4-BE49-F238E27FC236}">
                      <a16:creationId xmlns:a16="http://schemas.microsoft.com/office/drawing/2014/main" id="{00000000-0008-0000-0B00-00003B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96" name="Shape 6703">
                  <a:extLst>
                    <a:ext uri="{FF2B5EF4-FFF2-40B4-BE49-F238E27FC236}">
                      <a16:creationId xmlns:a16="http://schemas.microsoft.com/office/drawing/2014/main" id="{00000000-0008-0000-0B00-00003C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97" name="Shape 6704">
                    <a:extLst>
                      <a:ext uri="{FF2B5EF4-FFF2-40B4-BE49-F238E27FC236}">
                        <a16:creationId xmlns:a16="http://schemas.microsoft.com/office/drawing/2014/main" id="{00000000-0008-0000-0B00-00003D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98" name="Shape 6705">
                    <a:extLst>
                      <a:ext uri="{FF2B5EF4-FFF2-40B4-BE49-F238E27FC236}">
                        <a16:creationId xmlns:a16="http://schemas.microsoft.com/office/drawing/2014/main" id="{00000000-0008-0000-0B00-00003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99" name="Shape 6706">
                    <a:extLst>
                      <a:ext uri="{FF2B5EF4-FFF2-40B4-BE49-F238E27FC236}">
                        <a16:creationId xmlns:a16="http://schemas.microsoft.com/office/drawing/2014/main" id="{00000000-0008-0000-0B00-00003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0" name="Shape 6707">
                    <a:extLst>
                      <a:ext uri="{FF2B5EF4-FFF2-40B4-BE49-F238E27FC236}">
                        <a16:creationId xmlns:a16="http://schemas.microsoft.com/office/drawing/2014/main" id="{00000000-0008-0000-0B00-000040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1" name="Shape 6708">
                    <a:extLst>
                      <a:ext uri="{FF2B5EF4-FFF2-40B4-BE49-F238E27FC236}">
                        <a16:creationId xmlns:a16="http://schemas.microsoft.com/office/drawing/2014/main" id="{00000000-0008-0000-0B00-00004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2" name="Shape 6709">
                    <a:extLst>
                      <a:ext uri="{FF2B5EF4-FFF2-40B4-BE49-F238E27FC236}">
                        <a16:creationId xmlns:a16="http://schemas.microsoft.com/office/drawing/2014/main" id="{00000000-0008-0000-0B00-00004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3" name="Shape 6710">
                    <a:extLst>
                      <a:ext uri="{FF2B5EF4-FFF2-40B4-BE49-F238E27FC236}">
                        <a16:creationId xmlns:a16="http://schemas.microsoft.com/office/drawing/2014/main" id="{00000000-0008-0000-0B00-00004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04" name="Shape 2">
          <a:extLst>
            <a:ext uri="{FF2B5EF4-FFF2-40B4-BE49-F238E27FC236}">
              <a16:creationId xmlns:a16="http://schemas.microsoft.com/office/drawing/2014/main" id="{00000000-0008-0000-0B00-000044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05" name="Shape 6711">
            <a:extLst>
              <a:ext uri="{FF2B5EF4-FFF2-40B4-BE49-F238E27FC236}">
                <a16:creationId xmlns:a16="http://schemas.microsoft.com/office/drawing/2014/main" id="{00000000-0008-0000-0B00-00004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06" name="Shape 6">
              <a:extLst>
                <a:ext uri="{FF2B5EF4-FFF2-40B4-BE49-F238E27FC236}">
                  <a16:creationId xmlns:a16="http://schemas.microsoft.com/office/drawing/2014/main" id="{00000000-0008-0000-0B00-00004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07" name="Shape 6712">
              <a:extLst>
                <a:ext uri="{FF2B5EF4-FFF2-40B4-BE49-F238E27FC236}">
                  <a16:creationId xmlns:a16="http://schemas.microsoft.com/office/drawing/2014/main" id="{00000000-0008-0000-0B00-00004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08" name="Shape 6713">
                <a:extLst>
                  <a:ext uri="{FF2B5EF4-FFF2-40B4-BE49-F238E27FC236}">
                    <a16:creationId xmlns:a16="http://schemas.microsoft.com/office/drawing/2014/main" id="{00000000-0008-0000-0B00-00004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9" name="Shape 6714">
                <a:extLst>
                  <a:ext uri="{FF2B5EF4-FFF2-40B4-BE49-F238E27FC236}">
                    <a16:creationId xmlns:a16="http://schemas.microsoft.com/office/drawing/2014/main" id="{00000000-0008-0000-0B00-00004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0" name="Shape 6715">
                  <a:extLst>
                    <a:ext uri="{FF2B5EF4-FFF2-40B4-BE49-F238E27FC236}">
                      <a16:creationId xmlns:a16="http://schemas.microsoft.com/office/drawing/2014/main" id="{00000000-0008-0000-0B00-00004A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11" name="Shape 6716">
                  <a:extLst>
                    <a:ext uri="{FF2B5EF4-FFF2-40B4-BE49-F238E27FC236}">
                      <a16:creationId xmlns:a16="http://schemas.microsoft.com/office/drawing/2014/main" id="{00000000-0008-0000-0B00-00004B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12" name="Shape 6717">
                    <a:extLst>
                      <a:ext uri="{FF2B5EF4-FFF2-40B4-BE49-F238E27FC236}">
                        <a16:creationId xmlns:a16="http://schemas.microsoft.com/office/drawing/2014/main" id="{00000000-0008-0000-0B00-00004C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13" name="Shape 6718">
                    <a:extLst>
                      <a:ext uri="{FF2B5EF4-FFF2-40B4-BE49-F238E27FC236}">
                        <a16:creationId xmlns:a16="http://schemas.microsoft.com/office/drawing/2014/main" id="{00000000-0008-0000-0B00-00004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4" name="Shape 6719">
                    <a:extLst>
                      <a:ext uri="{FF2B5EF4-FFF2-40B4-BE49-F238E27FC236}">
                        <a16:creationId xmlns:a16="http://schemas.microsoft.com/office/drawing/2014/main" id="{00000000-0008-0000-0B00-00004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5" name="Shape 6720">
                    <a:extLst>
                      <a:ext uri="{FF2B5EF4-FFF2-40B4-BE49-F238E27FC236}">
                        <a16:creationId xmlns:a16="http://schemas.microsoft.com/office/drawing/2014/main" id="{00000000-0008-0000-0B00-00004F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6" name="Shape 6721">
                    <a:extLst>
                      <a:ext uri="{FF2B5EF4-FFF2-40B4-BE49-F238E27FC236}">
                        <a16:creationId xmlns:a16="http://schemas.microsoft.com/office/drawing/2014/main" id="{00000000-0008-0000-0B00-00005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7" name="Shape 6722">
                    <a:extLst>
                      <a:ext uri="{FF2B5EF4-FFF2-40B4-BE49-F238E27FC236}">
                        <a16:creationId xmlns:a16="http://schemas.microsoft.com/office/drawing/2014/main" id="{00000000-0008-0000-0B00-00005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8" name="Shape 6723">
                    <a:extLst>
                      <a:ext uri="{FF2B5EF4-FFF2-40B4-BE49-F238E27FC236}">
                        <a16:creationId xmlns:a16="http://schemas.microsoft.com/office/drawing/2014/main" id="{00000000-0008-0000-0B00-00005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19" name="Shape 2">
          <a:extLst>
            <a:ext uri="{FF2B5EF4-FFF2-40B4-BE49-F238E27FC236}">
              <a16:creationId xmlns:a16="http://schemas.microsoft.com/office/drawing/2014/main" id="{00000000-0008-0000-0B00-000053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20" name="Shape 6724">
            <a:extLst>
              <a:ext uri="{FF2B5EF4-FFF2-40B4-BE49-F238E27FC236}">
                <a16:creationId xmlns:a16="http://schemas.microsoft.com/office/drawing/2014/main" id="{00000000-0008-0000-0B00-000054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1" name="Shape 6">
              <a:extLst>
                <a:ext uri="{FF2B5EF4-FFF2-40B4-BE49-F238E27FC236}">
                  <a16:creationId xmlns:a16="http://schemas.microsoft.com/office/drawing/2014/main" id="{00000000-0008-0000-0B00-000055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2" name="Shape 6725">
              <a:extLst>
                <a:ext uri="{FF2B5EF4-FFF2-40B4-BE49-F238E27FC236}">
                  <a16:creationId xmlns:a16="http://schemas.microsoft.com/office/drawing/2014/main" id="{00000000-0008-0000-0B00-000056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23" name="Shape 6726">
                <a:extLst>
                  <a:ext uri="{FF2B5EF4-FFF2-40B4-BE49-F238E27FC236}">
                    <a16:creationId xmlns:a16="http://schemas.microsoft.com/office/drawing/2014/main" id="{00000000-0008-0000-0B00-000057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4" name="Shape 6727">
                <a:extLst>
                  <a:ext uri="{FF2B5EF4-FFF2-40B4-BE49-F238E27FC236}">
                    <a16:creationId xmlns:a16="http://schemas.microsoft.com/office/drawing/2014/main" id="{00000000-0008-0000-0B00-000058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25" name="Shape 6728">
                  <a:extLst>
                    <a:ext uri="{FF2B5EF4-FFF2-40B4-BE49-F238E27FC236}">
                      <a16:creationId xmlns:a16="http://schemas.microsoft.com/office/drawing/2014/main" id="{00000000-0008-0000-0B00-000059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6" name="Shape 6729">
                  <a:extLst>
                    <a:ext uri="{FF2B5EF4-FFF2-40B4-BE49-F238E27FC236}">
                      <a16:creationId xmlns:a16="http://schemas.microsoft.com/office/drawing/2014/main" id="{00000000-0008-0000-0B00-00005A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27" name="Shape 6730">
                    <a:extLst>
                      <a:ext uri="{FF2B5EF4-FFF2-40B4-BE49-F238E27FC236}">
                        <a16:creationId xmlns:a16="http://schemas.microsoft.com/office/drawing/2014/main" id="{00000000-0008-0000-0B00-00005B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28" name="Shape 6731">
                    <a:extLst>
                      <a:ext uri="{FF2B5EF4-FFF2-40B4-BE49-F238E27FC236}">
                        <a16:creationId xmlns:a16="http://schemas.microsoft.com/office/drawing/2014/main" id="{00000000-0008-0000-0B00-00005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29" name="Shape 6732">
                    <a:extLst>
                      <a:ext uri="{FF2B5EF4-FFF2-40B4-BE49-F238E27FC236}">
                        <a16:creationId xmlns:a16="http://schemas.microsoft.com/office/drawing/2014/main" id="{00000000-0008-0000-0B00-00005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0" name="Shape 6733">
                    <a:extLst>
                      <a:ext uri="{FF2B5EF4-FFF2-40B4-BE49-F238E27FC236}">
                        <a16:creationId xmlns:a16="http://schemas.microsoft.com/office/drawing/2014/main" id="{00000000-0008-0000-0B00-00005E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1" name="Shape 6734">
                    <a:extLst>
                      <a:ext uri="{FF2B5EF4-FFF2-40B4-BE49-F238E27FC236}">
                        <a16:creationId xmlns:a16="http://schemas.microsoft.com/office/drawing/2014/main" id="{00000000-0008-0000-0B00-00005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2" name="Shape 6735">
                    <a:extLst>
                      <a:ext uri="{FF2B5EF4-FFF2-40B4-BE49-F238E27FC236}">
                        <a16:creationId xmlns:a16="http://schemas.microsoft.com/office/drawing/2014/main" id="{00000000-0008-0000-0B00-00006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3" name="Shape 6736">
                    <a:extLst>
                      <a:ext uri="{FF2B5EF4-FFF2-40B4-BE49-F238E27FC236}">
                        <a16:creationId xmlns:a16="http://schemas.microsoft.com/office/drawing/2014/main" id="{00000000-0008-0000-0B00-00006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35" name="Shape 6737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738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38" name="Shape 6739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740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40" name="Shape 6741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41" name="Shape 6742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42" name="Shape 6743">
                    <a:extLst>
                      <a:ext uri="{FF2B5EF4-FFF2-40B4-BE49-F238E27FC236}">
                        <a16:creationId xmlns:a16="http://schemas.microsoft.com/office/drawing/2014/main" id="{00000000-0008-0000-0B00-00006A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3" name="Shape 6744">
                    <a:extLst>
                      <a:ext uri="{FF2B5EF4-FFF2-40B4-BE49-F238E27FC236}">
                        <a16:creationId xmlns:a16="http://schemas.microsoft.com/office/drawing/2014/main" id="{00000000-0008-0000-0B00-00006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4" name="Shape 6745">
                    <a:extLst>
                      <a:ext uri="{FF2B5EF4-FFF2-40B4-BE49-F238E27FC236}">
                        <a16:creationId xmlns:a16="http://schemas.microsoft.com/office/drawing/2014/main" id="{00000000-0008-0000-0B00-00006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5" name="Shape 6746">
                    <a:extLst>
                      <a:ext uri="{FF2B5EF4-FFF2-40B4-BE49-F238E27FC236}">
                        <a16:creationId xmlns:a16="http://schemas.microsoft.com/office/drawing/2014/main" id="{00000000-0008-0000-0B00-00006D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6" name="Shape 6747">
                    <a:extLst>
                      <a:ext uri="{FF2B5EF4-FFF2-40B4-BE49-F238E27FC236}">
                        <a16:creationId xmlns:a16="http://schemas.microsoft.com/office/drawing/2014/main" id="{00000000-0008-0000-0B00-00006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7" name="Shape 6748">
                    <a:extLst>
                      <a:ext uri="{FF2B5EF4-FFF2-40B4-BE49-F238E27FC236}">
                        <a16:creationId xmlns:a16="http://schemas.microsoft.com/office/drawing/2014/main" id="{00000000-0008-0000-0B00-00006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8" name="Shape 6749">
                    <a:extLst>
                      <a:ext uri="{FF2B5EF4-FFF2-40B4-BE49-F238E27FC236}">
                        <a16:creationId xmlns:a16="http://schemas.microsoft.com/office/drawing/2014/main" id="{00000000-0008-0000-0B00-00007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49" name="Shape 2">
          <a:extLst>
            <a:ext uri="{FF2B5EF4-FFF2-40B4-BE49-F238E27FC236}">
              <a16:creationId xmlns:a16="http://schemas.microsoft.com/office/drawing/2014/main" id="{00000000-0008-0000-0B00-000071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50" name="Shape 6750">
            <a:extLst>
              <a:ext uri="{FF2B5EF4-FFF2-40B4-BE49-F238E27FC236}">
                <a16:creationId xmlns:a16="http://schemas.microsoft.com/office/drawing/2014/main" id="{00000000-0008-0000-0B00-00007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51" name="Shape 6">
              <a:extLst>
                <a:ext uri="{FF2B5EF4-FFF2-40B4-BE49-F238E27FC236}">
                  <a16:creationId xmlns:a16="http://schemas.microsoft.com/office/drawing/2014/main" id="{00000000-0008-0000-0B00-00007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2" name="Shape 6751">
              <a:extLst>
                <a:ext uri="{FF2B5EF4-FFF2-40B4-BE49-F238E27FC236}">
                  <a16:creationId xmlns:a16="http://schemas.microsoft.com/office/drawing/2014/main" id="{00000000-0008-0000-0B00-00007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53" name="Shape 6752">
                <a:extLst>
                  <a:ext uri="{FF2B5EF4-FFF2-40B4-BE49-F238E27FC236}">
                    <a16:creationId xmlns:a16="http://schemas.microsoft.com/office/drawing/2014/main" id="{00000000-0008-0000-0B00-00007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4" name="Shape 6753">
                <a:extLst>
                  <a:ext uri="{FF2B5EF4-FFF2-40B4-BE49-F238E27FC236}">
                    <a16:creationId xmlns:a16="http://schemas.microsoft.com/office/drawing/2014/main" id="{00000000-0008-0000-0B00-00007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55" name="Shape 6754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56" name="Shape 6755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57" name="Shape 6756">
                    <a:extLst>
                      <a:ext uri="{FF2B5EF4-FFF2-40B4-BE49-F238E27FC236}">
                        <a16:creationId xmlns:a16="http://schemas.microsoft.com/office/drawing/2014/main" id="{00000000-0008-0000-0B00-000079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58" name="Shape 6757">
                    <a:extLst>
                      <a:ext uri="{FF2B5EF4-FFF2-40B4-BE49-F238E27FC236}">
                        <a16:creationId xmlns:a16="http://schemas.microsoft.com/office/drawing/2014/main" id="{00000000-0008-0000-0B00-00007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9" name="Shape 6758">
                    <a:extLst>
                      <a:ext uri="{FF2B5EF4-FFF2-40B4-BE49-F238E27FC236}">
                        <a16:creationId xmlns:a16="http://schemas.microsoft.com/office/drawing/2014/main" id="{00000000-0008-0000-0B00-00007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0" name="Shape 6759">
                    <a:extLst>
                      <a:ext uri="{FF2B5EF4-FFF2-40B4-BE49-F238E27FC236}">
                        <a16:creationId xmlns:a16="http://schemas.microsoft.com/office/drawing/2014/main" id="{00000000-0008-0000-0B00-00007C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1" name="Shape 6760">
                    <a:extLst>
                      <a:ext uri="{FF2B5EF4-FFF2-40B4-BE49-F238E27FC236}">
                        <a16:creationId xmlns:a16="http://schemas.microsoft.com/office/drawing/2014/main" id="{00000000-0008-0000-0B00-00007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2" name="Shape 6761">
                    <a:extLst>
                      <a:ext uri="{FF2B5EF4-FFF2-40B4-BE49-F238E27FC236}">
                        <a16:creationId xmlns:a16="http://schemas.microsoft.com/office/drawing/2014/main" id="{00000000-0008-0000-0B00-00007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3" name="Shape 6762">
                    <a:extLst>
                      <a:ext uri="{FF2B5EF4-FFF2-40B4-BE49-F238E27FC236}">
                        <a16:creationId xmlns:a16="http://schemas.microsoft.com/office/drawing/2014/main" id="{00000000-0008-0000-0B00-00007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64" name="Shape 2">
          <a:extLst>
            <a:ext uri="{FF2B5EF4-FFF2-40B4-BE49-F238E27FC236}">
              <a16:creationId xmlns:a16="http://schemas.microsoft.com/office/drawing/2014/main" id="{00000000-0008-0000-0B00-000080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65" name="Shape 6763">
            <a:extLst>
              <a:ext uri="{FF2B5EF4-FFF2-40B4-BE49-F238E27FC236}">
                <a16:creationId xmlns:a16="http://schemas.microsoft.com/office/drawing/2014/main" id="{00000000-0008-0000-0B00-00008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6" name="Shape 6">
              <a:extLst>
                <a:ext uri="{FF2B5EF4-FFF2-40B4-BE49-F238E27FC236}">
                  <a16:creationId xmlns:a16="http://schemas.microsoft.com/office/drawing/2014/main" id="{00000000-0008-0000-0B00-00008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7" name="Shape 6764">
              <a:extLst>
                <a:ext uri="{FF2B5EF4-FFF2-40B4-BE49-F238E27FC236}">
                  <a16:creationId xmlns:a16="http://schemas.microsoft.com/office/drawing/2014/main" id="{00000000-0008-0000-0B00-00008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68" name="Shape 6765">
                <a:extLst>
                  <a:ext uri="{FF2B5EF4-FFF2-40B4-BE49-F238E27FC236}">
                    <a16:creationId xmlns:a16="http://schemas.microsoft.com/office/drawing/2014/main" id="{00000000-0008-0000-0B00-00008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9" name="Shape 6766">
                <a:extLst>
                  <a:ext uri="{FF2B5EF4-FFF2-40B4-BE49-F238E27FC236}">
                    <a16:creationId xmlns:a16="http://schemas.microsoft.com/office/drawing/2014/main" id="{00000000-0008-0000-0B00-00008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70" name="Shape 6767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71" name="Shape 6768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72" name="Shape 6769">
                    <a:extLst>
                      <a:ext uri="{FF2B5EF4-FFF2-40B4-BE49-F238E27FC236}">
                        <a16:creationId xmlns:a16="http://schemas.microsoft.com/office/drawing/2014/main" id="{00000000-0008-0000-0B00-000088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73" name="Shape 6770">
                    <a:extLst>
                      <a:ext uri="{FF2B5EF4-FFF2-40B4-BE49-F238E27FC236}">
                        <a16:creationId xmlns:a16="http://schemas.microsoft.com/office/drawing/2014/main" id="{00000000-0008-0000-0B00-00008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4" name="Shape 6771">
                    <a:extLst>
                      <a:ext uri="{FF2B5EF4-FFF2-40B4-BE49-F238E27FC236}">
                        <a16:creationId xmlns:a16="http://schemas.microsoft.com/office/drawing/2014/main" id="{00000000-0008-0000-0B00-00008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5" name="Shape 6772">
                    <a:extLst>
                      <a:ext uri="{FF2B5EF4-FFF2-40B4-BE49-F238E27FC236}">
                        <a16:creationId xmlns:a16="http://schemas.microsoft.com/office/drawing/2014/main" id="{00000000-0008-0000-0B00-00008B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6" name="Shape 6773">
                    <a:extLst>
                      <a:ext uri="{FF2B5EF4-FFF2-40B4-BE49-F238E27FC236}">
                        <a16:creationId xmlns:a16="http://schemas.microsoft.com/office/drawing/2014/main" id="{00000000-0008-0000-0B00-00008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7" name="Shape 6774">
                    <a:extLst>
                      <a:ext uri="{FF2B5EF4-FFF2-40B4-BE49-F238E27FC236}">
                        <a16:creationId xmlns:a16="http://schemas.microsoft.com/office/drawing/2014/main" id="{00000000-0008-0000-0B00-00008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8" name="Shape 6775">
                    <a:extLst>
                      <a:ext uri="{FF2B5EF4-FFF2-40B4-BE49-F238E27FC236}">
                        <a16:creationId xmlns:a16="http://schemas.microsoft.com/office/drawing/2014/main" id="{00000000-0008-0000-0B00-00008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79" name="Shape 2">
          <a:extLst>
            <a:ext uri="{FF2B5EF4-FFF2-40B4-BE49-F238E27FC236}">
              <a16:creationId xmlns:a16="http://schemas.microsoft.com/office/drawing/2014/main" id="{00000000-0008-0000-0B00-00008F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80" name="Shape 6776">
            <a:extLst>
              <a:ext uri="{FF2B5EF4-FFF2-40B4-BE49-F238E27FC236}">
                <a16:creationId xmlns:a16="http://schemas.microsoft.com/office/drawing/2014/main" id="{00000000-0008-0000-0B00-00009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1" name="Shape 6">
              <a:extLst>
                <a:ext uri="{FF2B5EF4-FFF2-40B4-BE49-F238E27FC236}">
                  <a16:creationId xmlns:a16="http://schemas.microsoft.com/office/drawing/2014/main" id="{00000000-0008-0000-0B00-00009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2" name="Shape 6777">
              <a:extLst>
                <a:ext uri="{FF2B5EF4-FFF2-40B4-BE49-F238E27FC236}">
                  <a16:creationId xmlns:a16="http://schemas.microsoft.com/office/drawing/2014/main" id="{00000000-0008-0000-0B00-00009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83" name="Shape 6778">
                <a:extLst>
                  <a:ext uri="{FF2B5EF4-FFF2-40B4-BE49-F238E27FC236}">
                    <a16:creationId xmlns:a16="http://schemas.microsoft.com/office/drawing/2014/main" id="{00000000-0008-0000-0B00-00009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84" name="Shape 6779">
                <a:extLst>
                  <a:ext uri="{FF2B5EF4-FFF2-40B4-BE49-F238E27FC236}">
                    <a16:creationId xmlns:a16="http://schemas.microsoft.com/office/drawing/2014/main" id="{00000000-0008-0000-0B00-00009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85" name="Shape 6780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86" name="Shape 6781">
                  <a:extLst>
                    <a:ext uri="{FF2B5EF4-FFF2-40B4-BE49-F238E27FC236}">
                      <a16:creationId xmlns:a16="http://schemas.microsoft.com/office/drawing/2014/main" id="{00000000-0008-0000-0B00-000096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87" name="Shape 6782">
                    <a:extLst>
                      <a:ext uri="{FF2B5EF4-FFF2-40B4-BE49-F238E27FC236}">
                        <a16:creationId xmlns:a16="http://schemas.microsoft.com/office/drawing/2014/main" id="{00000000-0008-0000-0B00-000097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88" name="Shape 6783">
                    <a:extLst>
                      <a:ext uri="{FF2B5EF4-FFF2-40B4-BE49-F238E27FC236}">
                        <a16:creationId xmlns:a16="http://schemas.microsoft.com/office/drawing/2014/main" id="{00000000-0008-0000-0B00-00009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9" name="Shape 6784">
                    <a:extLst>
                      <a:ext uri="{FF2B5EF4-FFF2-40B4-BE49-F238E27FC236}">
                        <a16:creationId xmlns:a16="http://schemas.microsoft.com/office/drawing/2014/main" id="{00000000-0008-0000-0B00-00009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0" name="Shape 6785">
                    <a:extLst>
                      <a:ext uri="{FF2B5EF4-FFF2-40B4-BE49-F238E27FC236}">
                        <a16:creationId xmlns:a16="http://schemas.microsoft.com/office/drawing/2014/main" id="{00000000-0008-0000-0B00-00009A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1" name="Shape 6786">
                    <a:extLst>
                      <a:ext uri="{FF2B5EF4-FFF2-40B4-BE49-F238E27FC236}">
                        <a16:creationId xmlns:a16="http://schemas.microsoft.com/office/drawing/2014/main" id="{00000000-0008-0000-0B00-00009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2" name="Shape 6787">
                    <a:extLst>
                      <a:ext uri="{FF2B5EF4-FFF2-40B4-BE49-F238E27FC236}">
                        <a16:creationId xmlns:a16="http://schemas.microsoft.com/office/drawing/2014/main" id="{00000000-0008-0000-0B00-00009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3" name="Shape 6788">
                    <a:extLst>
                      <a:ext uri="{FF2B5EF4-FFF2-40B4-BE49-F238E27FC236}">
                        <a16:creationId xmlns:a16="http://schemas.microsoft.com/office/drawing/2014/main" id="{00000000-0008-0000-0B00-00009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094" name="Shape 2">
          <a:extLst>
            <a:ext uri="{FF2B5EF4-FFF2-40B4-BE49-F238E27FC236}">
              <a16:creationId xmlns:a16="http://schemas.microsoft.com/office/drawing/2014/main" id="{00000000-0008-0000-0B00-00009E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095" name="Shape 6789">
            <a:extLst>
              <a:ext uri="{FF2B5EF4-FFF2-40B4-BE49-F238E27FC236}">
                <a16:creationId xmlns:a16="http://schemas.microsoft.com/office/drawing/2014/main" id="{00000000-0008-0000-0B00-00009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96" name="Shape 6">
              <a:extLst>
                <a:ext uri="{FF2B5EF4-FFF2-40B4-BE49-F238E27FC236}">
                  <a16:creationId xmlns:a16="http://schemas.microsoft.com/office/drawing/2014/main" id="{00000000-0008-0000-0B00-0000A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97" name="Shape 6790">
              <a:extLst>
                <a:ext uri="{FF2B5EF4-FFF2-40B4-BE49-F238E27FC236}">
                  <a16:creationId xmlns:a16="http://schemas.microsoft.com/office/drawing/2014/main" id="{00000000-0008-0000-0B00-0000A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98" name="Shape 6791">
                <a:extLst>
                  <a:ext uri="{FF2B5EF4-FFF2-40B4-BE49-F238E27FC236}">
                    <a16:creationId xmlns:a16="http://schemas.microsoft.com/office/drawing/2014/main" id="{00000000-0008-0000-0B00-0000A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9" name="Shape 6792">
                <a:extLst>
                  <a:ext uri="{FF2B5EF4-FFF2-40B4-BE49-F238E27FC236}">
                    <a16:creationId xmlns:a16="http://schemas.microsoft.com/office/drawing/2014/main" id="{00000000-0008-0000-0B00-0000A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00" name="Shape 6793">
                  <a:extLst>
                    <a:ext uri="{FF2B5EF4-FFF2-40B4-BE49-F238E27FC236}">
                      <a16:creationId xmlns:a16="http://schemas.microsoft.com/office/drawing/2014/main" id="{00000000-0008-0000-0B00-0000A4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01" name="Shape 6794">
                  <a:extLst>
                    <a:ext uri="{FF2B5EF4-FFF2-40B4-BE49-F238E27FC236}">
                      <a16:creationId xmlns:a16="http://schemas.microsoft.com/office/drawing/2014/main" id="{00000000-0008-0000-0B00-0000A5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02" name="Shape 6795">
                    <a:extLst>
                      <a:ext uri="{FF2B5EF4-FFF2-40B4-BE49-F238E27FC236}">
                        <a16:creationId xmlns:a16="http://schemas.microsoft.com/office/drawing/2014/main" id="{00000000-0008-0000-0B00-0000A6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03" name="Shape 6796">
                    <a:extLst>
                      <a:ext uri="{FF2B5EF4-FFF2-40B4-BE49-F238E27FC236}">
                        <a16:creationId xmlns:a16="http://schemas.microsoft.com/office/drawing/2014/main" id="{00000000-0008-0000-0B00-0000A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4" name="Shape 6797">
                    <a:extLst>
                      <a:ext uri="{FF2B5EF4-FFF2-40B4-BE49-F238E27FC236}">
                        <a16:creationId xmlns:a16="http://schemas.microsoft.com/office/drawing/2014/main" id="{00000000-0008-0000-0B00-0000A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5" name="Shape 6798">
                    <a:extLst>
                      <a:ext uri="{FF2B5EF4-FFF2-40B4-BE49-F238E27FC236}">
                        <a16:creationId xmlns:a16="http://schemas.microsoft.com/office/drawing/2014/main" id="{00000000-0008-0000-0B00-0000A9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6" name="Shape 6799">
                    <a:extLst>
                      <a:ext uri="{FF2B5EF4-FFF2-40B4-BE49-F238E27FC236}">
                        <a16:creationId xmlns:a16="http://schemas.microsoft.com/office/drawing/2014/main" id="{00000000-0008-0000-0B00-0000A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7" name="Shape 6800">
                    <a:extLst>
                      <a:ext uri="{FF2B5EF4-FFF2-40B4-BE49-F238E27FC236}">
                        <a16:creationId xmlns:a16="http://schemas.microsoft.com/office/drawing/2014/main" id="{00000000-0008-0000-0B00-0000A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8" name="Shape 6801">
                    <a:extLst>
                      <a:ext uri="{FF2B5EF4-FFF2-40B4-BE49-F238E27FC236}">
                        <a16:creationId xmlns:a16="http://schemas.microsoft.com/office/drawing/2014/main" id="{00000000-0008-0000-0B00-0000A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09" name="Shape 2">
          <a:extLst>
            <a:ext uri="{FF2B5EF4-FFF2-40B4-BE49-F238E27FC236}">
              <a16:creationId xmlns:a16="http://schemas.microsoft.com/office/drawing/2014/main" id="{00000000-0008-0000-0B00-0000AD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10" name="Shape 6802">
            <a:extLst>
              <a:ext uri="{FF2B5EF4-FFF2-40B4-BE49-F238E27FC236}">
                <a16:creationId xmlns:a16="http://schemas.microsoft.com/office/drawing/2014/main" id="{00000000-0008-0000-0B00-0000A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1" name="Shape 6">
              <a:extLst>
                <a:ext uri="{FF2B5EF4-FFF2-40B4-BE49-F238E27FC236}">
                  <a16:creationId xmlns:a16="http://schemas.microsoft.com/office/drawing/2014/main" id="{00000000-0008-0000-0B00-0000A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2" name="Shape 6803">
              <a:extLst>
                <a:ext uri="{FF2B5EF4-FFF2-40B4-BE49-F238E27FC236}">
                  <a16:creationId xmlns:a16="http://schemas.microsoft.com/office/drawing/2014/main" id="{00000000-0008-0000-0B00-0000B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13" name="Shape 6804">
                <a:extLst>
                  <a:ext uri="{FF2B5EF4-FFF2-40B4-BE49-F238E27FC236}">
                    <a16:creationId xmlns:a16="http://schemas.microsoft.com/office/drawing/2014/main" id="{00000000-0008-0000-0B00-0000B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4" name="Shape 6805">
                <a:extLst>
                  <a:ext uri="{FF2B5EF4-FFF2-40B4-BE49-F238E27FC236}">
                    <a16:creationId xmlns:a16="http://schemas.microsoft.com/office/drawing/2014/main" id="{00000000-0008-0000-0B00-0000B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15" name="Shape 6806">
                  <a:extLst>
                    <a:ext uri="{FF2B5EF4-FFF2-40B4-BE49-F238E27FC236}">
                      <a16:creationId xmlns:a16="http://schemas.microsoft.com/office/drawing/2014/main" id="{00000000-0008-0000-0B00-0000B3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6" name="Shape 6807">
                  <a:extLst>
                    <a:ext uri="{FF2B5EF4-FFF2-40B4-BE49-F238E27FC236}">
                      <a16:creationId xmlns:a16="http://schemas.microsoft.com/office/drawing/2014/main" id="{00000000-0008-0000-0B00-0000B4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17" name="Shape 6808">
                    <a:extLst>
                      <a:ext uri="{FF2B5EF4-FFF2-40B4-BE49-F238E27FC236}">
                        <a16:creationId xmlns:a16="http://schemas.microsoft.com/office/drawing/2014/main" id="{00000000-0008-0000-0B00-0000B5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18" name="Shape 6809">
                    <a:extLst>
                      <a:ext uri="{FF2B5EF4-FFF2-40B4-BE49-F238E27FC236}">
                        <a16:creationId xmlns:a16="http://schemas.microsoft.com/office/drawing/2014/main" id="{00000000-0008-0000-0B00-0000B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19" name="Shape 6810">
                    <a:extLst>
                      <a:ext uri="{FF2B5EF4-FFF2-40B4-BE49-F238E27FC236}">
                        <a16:creationId xmlns:a16="http://schemas.microsoft.com/office/drawing/2014/main" id="{00000000-0008-0000-0B00-0000B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0" name="Shape 6811">
                    <a:extLst>
                      <a:ext uri="{FF2B5EF4-FFF2-40B4-BE49-F238E27FC236}">
                        <a16:creationId xmlns:a16="http://schemas.microsoft.com/office/drawing/2014/main" id="{00000000-0008-0000-0B00-0000B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1" name="Shape 6812">
                    <a:extLst>
                      <a:ext uri="{FF2B5EF4-FFF2-40B4-BE49-F238E27FC236}">
                        <a16:creationId xmlns:a16="http://schemas.microsoft.com/office/drawing/2014/main" id="{00000000-0008-0000-0B00-0000B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2" name="Shape 6813">
                    <a:extLst>
                      <a:ext uri="{FF2B5EF4-FFF2-40B4-BE49-F238E27FC236}">
                        <a16:creationId xmlns:a16="http://schemas.microsoft.com/office/drawing/2014/main" id="{00000000-0008-0000-0B00-0000B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3" name="Shape 6814">
                    <a:extLst>
                      <a:ext uri="{FF2B5EF4-FFF2-40B4-BE49-F238E27FC236}">
                        <a16:creationId xmlns:a16="http://schemas.microsoft.com/office/drawing/2014/main" id="{00000000-0008-0000-0B00-0000BB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8124" name="Shape 2">
          <a:extLst>
            <a:ext uri="{FF2B5EF4-FFF2-40B4-BE49-F238E27FC236}">
              <a16:creationId xmlns:a16="http://schemas.microsoft.com/office/drawing/2014/main" id="{00000000-0008-0000-0B00-0000BC1F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8125" name="Shape 6815">
            <a:extLst>
              <a:ext uri="{FF2B5EF4-FFF2-40B4-BE49-F238E27FC236}">
                <a16:creationId xmlns:a16="http://schemas.microsoft.com/office/drawing/2014/main" id="{00000000-0008-0000-0B00-0000B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6" name="Shape 6">
              <a:extLst>
                <a:ext uri="{FF2B5EF4-FFF2-40B4-BE49-F238E27FC236}">
                  <a16:creationId xmlns:a16="http://schemas.microsoft.com/office/drawing/2014/main" id="{00000000-0008-0000-0B00-0000B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7" name="Shape 681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28" name="Shape 6817">
                <a:extLst>
                  <a:ext uri="{FF2B5EF4-FFF2-40B4-BE49-F238E27FC236}">
                    <a16:creationId xmlns:a16="http://schemas.microsoft.com/office/drawing/2014/main" id="{00000000-0008-0000-0B00-0000C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29" name="Shape 6818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30" name="Shape 6819">
                  <a:extLst>
                    <a:ext uri="{FF2B5EF4-FFF2-40B4-BE49-F238E27FC236}">
                      <a16:creationId xmlns:a16="http://schemas.microsoft.com/office/drawing/2014/main" id="{00000000-0008-0000-0B00-0000C2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31" name="Shape 6820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32" name="Shape 6821">
                    <a:extLst>
                      <a:ext uri="{FF2B5EF4-FFF2-40B4-BE49-F238E27FC236}">
                        <a16:creationId xmlns:a16="http://schemas.microsoft.com/office/drawing/2014/main" id="{00000000-0008-0000-0B00-0000C4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33" name="Shape 6822">
                    <a:extLst>
                      <a:ext uri="{FF2B5EF4-FFF2-40B4-BE49-F238E27FC236}">
                        <a16:creationId xmlns:a16="http://schemas.microsoft.com/office/drawing/2014/main" id="{00000000-0008-0000-0B00-0000C5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4" name="Shape 6823">
                    <a:extLst>
                      <a:ext uri="{FF2B5EF4-FFF2-40B4-BE49-F238E27FC236}">
                        <a16:creationId xmlns:a16="http://schemas.microsoft.com/office/drawing/2014/main" id="{00000000-0008-0000-0B00-0000C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5" name="Shape 6824">
                    <a:extLst>
                      <a:ext uri="{FF2B5EF4-FFF2-40B4-BE49-F238E27FC236}">
                        <a16:creationId xmlns:a16="http://schemas.microsoft.com/office/drawing/2014/main" id="{00000000-0008-0000-0B00-0000C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6" name="Shape 6825">
                    <a:extLst>
                      <a:ext uri="{FF2B5EF4-FFF2-40B4-BE49-F238E27FC236}">
                        <a16:creationId xmlns:a16="http://schemas.microsoft.com/office/drawing/2014/main" id="{00000000-0008-0000-0B00-0000C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7" name="Shape 6826">
                    <a:extLst>
                      <a:ext uri="{FF2B5EF4-FFF2-40B4-BE49-F238E27FC236}">
                        <a16:creationId xmlns:a16="http://schemas.microsoft.com/office/drawing/2014/main" id="{00000000-0008-0000-0B00-0000C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8" name="Shape 6827">
                    <a:extLst>
                      <a:ext uri="{FF2B5EF4-FFF2-40B4-BE49-F238E27FC236}">
                        <a16:creationId xmlns:a16="http://schemas.microsoft.com/office/drawing/2014/main" id="{00000000-0008-0000-0B00-0000C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8139" name="Shape 2">
          <a:extLst>
            <a:ext uri="{FF2B5EF4-FFF2-40B4-BE49-F238E27FC236}">
              <a16:creationId xmlns:a16="http://schemas.microsoft.com/office/drawing/2014/main" id="{00000000-0008-0000-0B00-0000CB1F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8140" name="Shape 6828">
            <a:extLst>
              <a:ext uri="{FF2B5EF4-FFF2-40B4-BE49-F238E27FC236}">
                <a16:creationId xmlns:a16="http://schemas.microsoft.com/office/drawing/2014/main" id="{00000000-0008-0000-0B00-0000CC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41" name="Shape 6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2" name="Shape 6829">
              <a:extLst>
                <a:ext uri="{FF2B5EF4-FFF2-40B4-BE49-F238E27FC236}">
                  <a16:creationId xmlns:a16="http://schemas.microsoft.com/office/drawing/2014/main" id="{00000000-0008-0000-0B00-0000CE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143" name="Shape 6830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4" name="Shape 6831">
                <a:extLst>
                  <a:ext uri="{FF2B5EF4-FFF2-40B4-BE49-F238E27FC236}">
                    <a16:creationId xmlns:a16="http://schemas.microsoft.com/office/drawing/2014/main" id="{00000000-0008-0000-0B00-0000D0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145" name="Shape 6832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46" name="Shape 6833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147" name="Shape 6834">
                    <a:extLst>
                      <a:ext uri="{FF2B5EF4-FFF2-40B4-BE49-F238E27FC236}">
                        <a16:creationId xmlns:a16="http://schemas.microsoft.com/office/drawing/2014/main" id="{00000000-0008-0000-0B00-0000D3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48" name="Shape 6835">
                    <a:extLst>
                      <a:ext uri="{FF2B5EF4-FFF2-40B4-BE49-F238E27FC236}">
                        <a16:creationId xmlns:a16="http://schemas.microsoft.com/office/drawing/2014/main" id="{00000000-0008-0000-0B00-0000D4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49" name="Shape 6836">
                    <a:extLst>
                      <a:ext uri="{FF2B5EF4-FFF2-40B4-BE49-F238E27FC236}">
                        <a16:creationId xmlns:a16="http://schemas.microsoft.com/office/drawing/2014/main" id="{00000000-0008-0000-0B00-0000D5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0" name="Shape 6837">
                    <a:extLst>
                      <a:ext uri="{FF2B5EF4-FFF2-40B4-BE49-F238E27FC236}">
                        <a16:creationId xmlns:a16="http://schemas.microsoft.com/office/drawing/2014/main" id="{00000000-0008-0000-0B00-0000D6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1" name="Shape 6838">
                    <a:extLst>
                      <a:ext uri="{FF2B5EF4-FFF2-40B4-BE49-F238E27FC236}">
                        <a16:creationId xmlns:a16="http://schemas.microsoft.com/office/drawing/2014/main" id="{00000000-0008-0000-0B00-0000D7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2" name="Shape 6839">
                    <a:extLst>
                      <a:ext uri="{FF2B5EF4-FFF2-40B4-BE49-F238E27FC236}">
                        <a16:creationId xmlns:a16="http://schemas.microsoft.com/office/drawing/2014/main" id="{00000000-0008-0000-0B00-0000D8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3" name="Shape 6840">
                    <a:extLst>
                      <a:ext uri="{FF2B5EF4-FFF2-40B4-BE49-F238E27FC236}">
                        <a16:creationId xmlns:a16="http://schemas.microsoft.com/office/drawing/2014/main" id="{00000000-0008-0000-0B00-0000D9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54" name="Shape 2">
          <a:extLst>
            <a:ext uri="{FF2B5EF4-FFF2-40B4-BE49-F238E27FC236}">
              <a16:creationId xmlns:a16="http://schemas.microsoft.com/office/drawing/2014/main" id="{00000000-0008-0000-0B00-0000DA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55" name="Shape 6841">
            <a:extLst>
              <a:ext uri="{FF2B5EF4-FFF2-40B4-BE49-F238E27FC236}">
                <a16:creationId xmlns:a16="http://schemas.microsoft.com/office/drawing/2014/main" id="{00000000-0008-0000-0B00-0000D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6" name="Shape 6">
              <a:extLst>
                <a:ext uri="{FF2B5EF4-FFF2-40B4-BE49-F238E27FC236}">
                  <a16:creationId xmlns:a16="http://schemas.microsoft.com/office/drawing/2014/main" id="{00000000-0008-0000-0B00-0000D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7" name="Shape 6842">
              <a:extLst>
                <a:ext uri="{FF2B5EF4-FFF2-40B4-BE49-F238E27FC236}">
                  <a16:creationId xmlns:a16="http://schemas.microsoft.com/office/drawing/2014/main" id="{00000000-0008-0000-0B00-0000D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58" name="Shape 6843">
                <a:extLst>
                  <a:ext uri="{FF2B5EF4-FFF2-40B4-BE49-F238E27FC236}">
                    <a16:creationId xmlns:a16="http://schemas.microsoft.com/office/drawing/2014/main" id="{00000000-0008-0000-0B00-0000D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9" name="Shape 6844">
                <a:extLst>
                  <a:ext uri="{FF2B5EF4-FFF2-40B4-BE49-F238E27FC236}">
                    <a16:creationId xmlns:a16="http://schemas.microsoft.com/office/drawing/2014/main" id="{00000000-0008-0000-0B00-0000D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0" name="Shape 6845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61" name="Shape 6846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62" name="Shape 6847">
                    <a:extLst>
                      <a:ext uri="{FF2B5EF4-FFF2-40B4-BE49-F238E27FC236}">
                        <a16:creationId xmlns:a16="http://schemas.microsoft.com/office/drawing/2014/main" id="{00000000-0008-0000-0B00-0000E2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63" name="Shape 6848">
                    <a:extLst>
                      <a:ext uri="{FF2B5EF4-FFF2-40B4-BE49-F238E27FC236}">
                        <a16:creationId xmlns:a16="http://schemas.microsoft.com/office/drawing/2014/main" id="{00000000-0008-0000-0B00-0000E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4" name="Shape 6849">
                    <a:extLst>
                      <a:ext uri="{FF2B5EF4-FFF2-40B4-BE49-F238E27FC236}">
                        <a16:creationId xmlns:a16="http://schemas.microsoft.com/office/drawing/2014/main" id="{00000000-0008-0000-0B00-0000E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5" name="Shape 6850">
                    <a:extLst>
                      <a:ext uri="{FF2B5EF4-FFF2-40B4-BE49-F238E27FC236}">
                        <a16:creationId xmlns:a16="http://schemas.microsoft.com/office/drawing/2014/main" id="{00000000-0008-0000-0B00-0000E5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6" name="Shape 6851">
                    <a:extLst>
                      <a:ext uri="{FF2B5EF4-FFF2-40B4-BE49-F238E27FC236}">
                        <a16:creationId xmlns:a16="http://schemas.microsoft.com/office/drawing/2014/main" id="{00000000-0008-0000-0B00-0000E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7" name="Shape 6852">
                    <a:extLst>
                      <a:ext uri="{FF2B5EF4-FFF2-40B4-BE49-F238E27FC236}">
                        <a16:creationId xmlns:a16="http://schemas.microsoft.com/office/drawing/2014/main" id="{00000000-0008-0000-0B00-0000E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8" name="Shape 6853">
                    <a:extLst>
                      <a:ext uri="{FF2B5EF4-FFF2-40B4-BE49-F238E27FC236}">
                        <a16:creationId xmlns:a16="http://schemas.microsoft.com/office/drawing/2014/main" id="{00000000-0008-0000-0B00-0000E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69" name="Shape 2">
          <a:extLst>
            <a:ext uri="{FF2B5EF4-FFF2-40B4-BE49-F238E27FC236}">
              <a16:creationId xmlns:a16="http://schemas.microsoft.com/office/drawing/2014/main" id="{00000000-0008-0000-0B00-0000E9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70" name="Shape 6854">
            <a:extLst>
              <a:ext uri="{FF2B5EF4-FFF2-40B4-BE49-F238E27FC236}">
                <a16:creationId xmlns:a16="http://schemas.microsoft.com/office/drawing/2014/main" id="{00000000-0008-0000-0B00-0000E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1" name="Shape 6">
              <a:extLst>
                <a:ext uri="{FF2B5EF4-FFF2-40B4-BE49-F238E27FC236}">
                  <a16:creationId xmlns:a16="http://schemas.microsoft.com/office/drawing/2014/main" id="{00000000-0008-0000-0B00-0000E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72" name="Shape 6855">
              <a:extLst>
                <a:ext uri="{FF2B5EF4-FFF2-40B4-BE49-F238E27FC236}">
                  <a16:creationId xmlns:a16="http://schemas.microsoft.com/office/drawing/2014/main" id="{00000000-0008-0000-0B00-0000E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73" name="Shape 6856">
                <a:extLst>
                  <a:ext uri="{FF2B5EF4-FFF2-40B4-BE49-F238E27FC236}">
                    <a16:creationId xmlns:a16="http://schemas.microsoft.com/office/drawing/2014/main" id="{00000000-0008-0000-0B00-0000E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74" name="Shape 6857">
                <a:extLst>
                  <a:ext uri="{FF2B5EF4-FFF2-40B4-BE49-F238E27FC236}">
                    <a16:creationId xmlns:a16="http://schemas.microsoft.com/office/drawing/2014/main" id="{00000000-0008-0000-0B00-0000E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75" name="Shape 6858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6" name="Shape 6859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77" name="Shape 6860">
                    <a:extLst>
                      <a:ext uri="{FF2B5EF4-FFF2-40B4-BE49-F238E27FC236}">
                        <a16:creationId xmlns:a16="http://schemas.microsoft.com/office/drawing/2014/main" id="{00000000-0008-0000-0B00-0000F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78" name="Shape 6861">
                    <a:extLst>
                      <a:ext uri="{FF2B5EF4-FFF2-40B4-BE49-F238E27FC236}">
                        <a16:creationId xmlns:a16="http://schemas.microsoft.com/office/drawing/2014/main" id="{00000000-0008-0000-0B00-0000F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79" name="Shape 6862">
                    <a:extLst>
                      <a:ext uri="{FF2B5EF4-FFF2-40B4-BE49-F238E27FC236}">
                        <a16:creationId xmlns:a16="http://schemas.microsoft.com/office/drawing/2014/main" id="{00000000-0008-0000-0B00-0000F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0" name="Shape 6863">
                    <a:extLst>
                      <a:ext uri="{FF2B5EF4-FFF2-40B4-BE49-F238E27FC236}">
                        <a16:creationId xmlns:a16="http://schemas.microsoft.com/office/drawing/2014/main" id="{00000000-0008-0000-0B00-0000F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1" name="Shape 6864">
                    <a:extLst>
                      <a:ext uri="{FF2B5EF4-FFF2-40B4-BE49-F238E27FC236}">
                        <a16:creationId xmlns:a16="http://schemas.microsoft.com/office/drawing/2014/main" id="{00000000-0008-0000-0B00-0000F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2" name="Shape 6865">
                    <a:extLst>
                      <a:ext uri="{FF2B5EF4-FFF2-40B4-BE49-F238E27FC236}">
                        <a16:creationId xmlns:a16="http://schemas.microsoft.com/office/drawing/2014/main" id="{00000000-0008-0000-0B00-0000F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3" name="Shape 6866">
                    <a:extLst>
                      <a:ext uri="{FF2B5EF4-FFF2-40B4-BE49-F238E27FC236}">
                        <a16:creationId xmlns:a16="http://schemas.microsoft.com/office/drawing/2014/main" id="{00000000-0008-0000-0B00-0000F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84" name="Shape 2">
          <a:extLst>
            <a:ext uri="{FF2B5EF4-FFF2-40B4-BE49-F238E27FC236}">
              <a16:creationId xmlns:a16="http://schemas.microsoft.com/office/drawing/2014/main" id="{00000000-0008-0000-0B00-0000F8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85" name="Shape 6867">
            <a:extLst>
              <a:ext uri="{FF2B5EF4-FFF2-40B4-BE49-F238E27FC236}">
                <a16:creationId xmlns:a16="http://schemas.microsoft.com/office/drawing/2014/main" id="{00000000-0008-0000-0B00-0000F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86" name="Shape 6">
              <a:extLst>
                <a:ext uri="{FF2B5EF4-FFF2-40B4-BE49-F238E27FC236}">
                  <a16:creationId xmlns:a16="http://schemas.microsoft.com/office/drawing/2014/main" id="{00000000-0008-0000-0B00-0000F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7" name="Shape 6868">
              <a:extLst>
                <a:ext uri="{FF2B5EF4-FFF2-40B4-BE49-F238E27FC236}">
                  <a16:creationId xmlns:a16="http://schemas.microsoft.com/office/drawing/2014/main" id="{00000000-0008-0000-0B00-0000F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88" name="Shape 6869">
                <a:extLst>
                  <a:ext uri="{FF2B5EF4-FFF2-40B4-BE49-F238E27FC236}">
                    <a16:creationId xmlns:a16="http://schemas.microsoft.com/office/drawing/2014/main" id="{00000000-0008-0000-0B00-0000F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9" name="Shape 6870">
                <a:extLst>
                  <a:ext uri="{FF2B5EF4-FFF2-40B4-BE49-F238E27FC236}">
                    <a16:creationId xmlns:a16="http://schemas.microsoft.com/office/drawing/2014/main" id="{00000000-0008-0000-0B00-0000F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90" name="Shape 6871">
                  <a:extLst>
                    <a:ext uri="{FF2B5EF4-FFF2-40B4-BE49-F238E27FC236}">
                      <a16:creationId xmlns:a16="http://schemas.microsoft.com/office/drawing/2014/main" id="{00000000-0008-0000-0B00-0000F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91" name="Shape 6872">
                  <a:extLst>
                    <a:ext uri="{FF2B5EF4-FFF2-40B4-BE49-F238E27FC236}">
                      <a16:creationId xmlns:a16="http://schemas.microsoft.com/office/drawing/2014/main" id="{00000000-0008-0000-0B00-0000F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92" name="Shape 6873">
                    <a:extLst>
                      <a:ext uri="{FF2B5EF4-FFF2-40B4-BE49-F238E27FC236}">
                        <a16:creationId xmlns:a16="http://schemas.microsoft.com/office/drawing/2014/main" id="{00000000-0008-0000-0B00-00000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3" name="Shape 6874">
                    <a:extLst>
                      <a:ext uri="{FF2B5EF4-FFF2-40B4-BE49-F238E27FC236}">
                        <a16:creationId xmlns:a16="http://schemas.microsoft.com/office/drawing/2014/main" id="{00000000-0008-0000-0B00-00000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4" name="Shape 6875">
                    <a:extLst>
                      <a:ext uri="{FF2B5EF4-FFF2-40B4-BE49-F238E27FC236}">
                        <a16:creationId xmlns:a16="http://schemas.microsoft.com/office/drawing/2014/main" id="{00000000-0008-0000-0B00-00000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5" name="Shape 6876">
                    <a:extLst>
                      <a:ext uri="{FF2B5EF4-FFF2-40B4-BE49-F238E27FC236}">
                        <a16:creationId xmlns:a16="http://schemas.microsoft.com/office/drawing/2014/main" id="{00000000-0008-0000-0B00-00000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6" name="Shape 6877">
                    <a:extLst>
                      <a:ext uri="{FF2B5EF4-FFF2-40B4-BE49-F238E27FC236}">
                        <a16:creationId xmlns:a16="http://schemas.microsoft.com/office/drawing/2014/main" id="{00000000-0008-0000-0B00-00000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7" name="Shape 6878">
                    <a:extLst>
                      <a:ext uri="{FF2B5EF4-FFF2-40B4-BE49-F238E27FC236}">
                        <a16:creationId xmlns:a16="http://schemas.microsoft.com/office/drawing/2014/main" id="{00000000-0008-0000-0B00-00000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8" name="Shape 6879">
                    <a:extLst>
                      <a:ext uri="{FF2B5EF4-FFF2-40B4-BE49-F238E27FC236}">
                        <a16:creationId xmlns:a16="http://schemas.microsoft.com/office/drawing/2014/main" id="{00000000-0008-0000-0B00-00000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99" name="Shape 2">
          <a:extLst>
            <a:ext uri="{FF2B5EF4-FFF2-40B4-BE49-F238E27FC236}">
              <a16:creationId xmlns:a16="http://schemas.microsoft.com/office/drawing/2014/main" id="{00000000-0008-0000-0B00-00000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00" name="Shape 6880">
            <a:extLst>
              <a:ext uri="{FF2B5EF4-FFF2-40B4-BE49-F238E27FC236}">
                <a16:creationId xmlns:a16="http://schemas.microsoft.com/office/drawing/2014/main" id="{00000000-0008-0000-0B00-00000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1" name="Shape 6">
              <a:extLst>
                <a:ext uri="{FF2B5EF4-FFF2-40B4-BE49-F238E27FC236}">
                  <a16:creationId xmlns:a16="http://schemas.microsoft.com/office/drawing/2014/main" id="{00000000-0008-0000-0B00-00000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2" name="Shape 6881">
              <a:extLst>
                <a:ext uri="{FF2B5EF4-FFF2-40B4-BE49-F238E27FC236}">
                  <a16:creationId xmlns:a16="http://schemas.microsoft.com/office/drawing/2014/main" id="{00000000-0008-0000-0B00-00000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03" name="Shape 6882">
                <a:extLst>
                  <a:ext uri="{FF2B5EF4-FFF2-40B4-BE49-F238E27FC236}">
                    <a16:creationId xmlns:a16="http://schemas.microsoft.com/office/drawing/2014/main" id="{00000000-0008-0000-0B00-00000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4" name="Shape 6883">
                <a:extLst>
                  <a:ext uri="{FF2B5EF4-FFF2-40B4-BE49-F238E27FC236}">
                    <a16:creationId xmlns:a16="http://schemas.microsoft.com/office/drawing/2014/main" id="{00000000-0008-0000-0B00-00000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05" name="Shape 6884">
                  <a:extLst>
                    <a:ext uri="{FF2B5EF4-FFF2-40B4-BE49-F238E27FC236}">
                      <a16:creationId xmlns:a16="http://schemas.microsoft.com/office/drawing/2014/main" id="{00000000-0008-0000-0B00-00000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06" name="Shape 6885">
                  <a:extLst>
                    <a:ext uri="{FF2B5EF4-FFF2-40B4-BE49-F238E27FC236}">
                      <a16:creationId xmlns:a16="http://schemas.microsoft.com/office/drawing/2014/main" id="{00000000-0008-0000-0B00-00000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07" name="Shape 6886">
                    <a:extLst>
                      <a:ext uri="{FF2B5EF4-FFF2-40B4-BE49-F238E27FC236}">
                        <a16:creationId xmlns:a16="http://schemas.microsoft.com/office/drawing/2014/main" id="{00000000-0008-0000-0B00-00000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08" name="Shape 6887">
                    <a:extLst>
                      <a:ext uri="{FF2B5EF4-FFF2-40B4-BE49-F238E27FC236}">
                        <a16:creationId xmlns:a16="http://schemas.microsoft.com/office/drawing/2014/main" id="{00000000-0008-0000-0B00-00001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9" name="Shape 6888">
                    <a:extLst>
                      <a:ext uri="{FF2B5EF4-FFF2-40B4-BE49-F238E27FC236}">
                        <a16:creationId xmlns:a16="http://schemas.microsoft.com/office/drawing/2014/main" id="{00000000-0008-0000-0B00-00001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0" name="Shape 6889">
                    <a:extLst>
                      <a:ext uri="{FF2B5EF4-FFF2-40B4-BE49-F238E27FC236}">
                        <a16:creationId xmlns:a16="http://schemas.microsoft.com/office/drawing/2014/main" id="{00000000-0008-0000-0B00-000012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1" name="Shape 6890">
                    <a:extLst>
                      <a:ext uri="{FF2B5EF4-FFF2-40B4-BE49-F238E27FC236}">
                        <a16:creationId xmlns:a16="http://schemas.microsoft.com/office/drawing/2014/main" id="{00000000-0008-0000-0B00-00001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2" name="Shape 6891">
                    <a:extLst>
                      <a:ext uri="{FF2B5EF4-FFF2-40B4-BE49-F238E27FC236}">
                        <a16:creationId xmlns:a16="http://schemas.microsoft.com/office/drawing/2014/main" id="{00000000-0008-0000-0B00-00001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3" name="Shape 6892">
                    <a:extLst>
                      <a:ext uri="{FF2B5EF4-FFF2-40B4-BE49-F238E27FC236}">
                        <a16:creationId xmlns:a16="http://schemas.microsoft.com/office/drawing/2014/main" id="{00000000-0008-0000-0B00-00001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14" name="Shape 2">
          <a:extLst>
            <a:ext uri="{FF2B5EF4-FFF2-40B4-BE49-F238E27FC236}">
              <a16:creationId xmlns:a16="http://schemas.microsoft.com/office/drawing/2014/main" id="{00000000-0008-0000-0B00-000016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15" name="Shape 6893">
            <a:extLst>
              <a:ext uri="{FF2B5EF4-FFF2-40B4-BE49-F238E27FC236}">
                <a16:creationId xmlns:a16="http://schemas.microsoft.com/office/drawing/2014/main" id="{00000000-0008-0000-0B00-00001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6" name="Shape 6">
              <a:extLst>
                <a:ext uri="{FF2B5EF4-FFF2-40B4-BE49-F238E27FC236}">
                  <a16:creationId xmlns:a16="http://schemas.microsoft.com/office/drawing/2014/main" id="{00000000-0008-0000-0B00-00001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7" name="Shape 6894">
              <a:extLst>
                <a:ext uri="{FF2B5EF4-FFF2-40B4-BE49-F238E27FC236}">
                  <a16:creationId xmlns:a16="http://schemas.microsoft.com/office/drawing/2014/main" id="{00000000-0008-0000-0B00-00001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18" name="Shape 6895">
                <a:extLst>
                  <a:ext uri="{FF2B5EF4-FFF2-40B4-BE49-F238E27FC236}">
                    <a16:creationId xmlns:a16="http://schemas.microsoft.com/office/drawing/2014/main" id="{00000000-0008-0000-0B00-00001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19" name="Shape 6896">
                <a:extLst>
                  <a:ext uri="{FF2B5EF4-FFF2-40B4-BE49-F238E27FC236}">
                    <a16:creationId xmlns:a16="http://schemas.microsoft.com/office/drawing/2014/main" id="{00000000-0008-0000-0B00-00001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20" name="Shape 6897">
                  <a:extLst>
                    <a:ext uri="{FF2B5EF4-FFF2-40B4-BE49-F238E27FC236}">
                      <a16:creationId xmlns:a16="http://schemas.microsoft.com/office/drawing/2014/main" id="{00000000-0008-0000-0B00-00001C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21" name="Shape 6898">
                  <a:extLst>
                    <a:ext uri="{FF2B5EF4-FFF2-40B4-BE49-F238E27FC236}">
                      <a16:creationId xmlns:a16="http://schemas.microsoft.com/office/drawing/2014/main" id="{00000000-0008-0000-0B00-00001D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22" name="Shape 6899">
                    <a:extLst>
                      <a:ext uri="{FF2B5EF4-FFF2-40B4-BE49-F238E27FC236}">
                        <a16:creationId xmlns:a16="http://schemas.microsoft.com/office/drawing/2014/main" id="{00000000-0008-0000-0B00-00001E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23" name="Shape 6900">
                    <a:extLst>
                      <a:ext uri="{FF2B5EF4-FFF2-40B4-BE49-F238E27FC236}">
                        <a16:creationId xmlns:a16="http://schemas.microsoft.com/office/drawing/2014/main" id="{00000000-0008-0000-0B00-00001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4" name="Shape 6901">
                    <a:extLst>
                      <a:ext uri="{FF2B5EF4-FFF2-40B4-BE49-F238E27FC236}">
                        <a16:creationId xmlns:a16="http://schemas.microsoft.com/office/drawing/2014/main" id="{00000000-0008-0000-0B00-00002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5" name="Shape 6902">
                    <a:extLst>
                      <a:ext uri="{FF2B5EF4-FFF2-40B4-BE49-F238E27FC236}">
                        <a16:creationId xmlns:a16="http://schemas.microsoft.com/office/drawing/2014/main" id="{00000000-0008-0000-0B00-000021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6" name="Shape 6903">
                    <a:extLst>
                      <a:ext uri="{FF2B5EF4-FFF2-40B4-BE49-F238E27FC236}">
                        <a16:creationId xmlns:a16="http://schemas.microsoft.com/office/drawing/2014/main" id="{00000000-0008-0000-0B00-00002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7" name="Shape 6904">
                    <a:extLst>
                      <a:ext uri="{FF2B5EF4-FFF2-40B4-BE49-F238E27FC236}">
                        <a16:creationId xmlns:a16="http://schemas.microsoft.com/office/drawing/2014/main" id="{00000000-0008-0000-0B00-00002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8" name="Shape 6905">
                    <a:extLst>
                      <a:ext uri="{FF2B5EF4-FFF2-40B4-BE49-F238E27FC236}">
                        <a16:creationId xmlns:a16="http://schemas.microsoft.com/office/drawing/2014/main" id="{00000000-0008-0000-0B00-00002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30" name="Shape 6906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907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33" name="Shape 6908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909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35" name="Shape 6910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36" name="Shape 6911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37" name="Shape 6912">
                    <a:extLst>
                      <a:ext uri="{FF2B5EF4-FFF2-40B4-BE49-F238E27FC236}">
                        <a16:creationId xmlns:a16="http://schemas.microsoft.com/office/drawing/2014/main" id="{00000000-0008-0000-0B00-00002D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38" name="Shape 6913">
                    <a:extLst>
                      <a:ext uri="{FF2B5EF4-FFF2-40B4-BE49-F238E27FC236}">
                        <a16:creationId xmlns:a16="http://schemas.microsoft.com/office/drawing/2014/main" id="{00000000-0008-0000-0B00-00002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9" name="Shape 6914">
                    <a:extLst>
                      <a:ext uri="{FF2B5EF4-FFF2-40B4-BE49-F238E27FC236}">
                        <a16:creationId xmlns:a16="http://schemas.microsoft.com/office/drawing/2014/main" id="{00000000-0008-0000-0B00-00002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0" name="Shape 6915">
                    <a:extLst>
                      <a:ext uri="{FF2B5EF4-FFF2-40B4-BE49-F238E27FC236}">
                        <a16:creationId xmlns:a16="http://schemas.microsoft.com/office/drawing/2014/main" id="{00000000-0008-0000-0B00-000030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1" name="Shape 6916">
                    <a:extLst>
                      <a:ext uri="{FF2B5EF4-FFF2-40B4-BE49-F238E27FC236}">
                        <a16:creationId xmlns:a16="http://schemas.microsoft.com/office/drawing/2014/main" id="{00000000-0008-0000-0B00-00003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2" name="Shape 6917">
                    <a:extLst>
                      <a:ext uri="{FF2B5EF4-FFF2-40B4-BE49-F238E27FC236}">
                        <a16:creationId xmlns:a16="http://schemas.microsoft.com/office/drawing/2014/main" id="{00000000-0008-0000-0B00-00003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3" name="Shape 6918">
                    <a:extLst>
                      <a:ext uri="{FF2B5EF4-FFF2-40B4-BE49-F238E27FC236}">
                        <a16:creationId xmlns:a16="http://schemas.microsoft.com/office/drawing/2014/main" id="{00000000-0008-0000-0B00-00003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44" name="Shape 2">
          <a:extLst>
            <a:ext uri="{FF2B5EF4-FFF2-40B4-BE49-F238E27FC236}">
              <a16:creationId xmlns:a16="http://schemas.microsoft.com/office/drawing/2014/main" id="{00000000-0008-0000-0B00-000034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45" name="Shape 6919">
            <a:extLst>
              <a:ext uri="{FF2B5EF4-FFF2-40B4-BE49-F238E27FC236}">
                <a16:creationId xmlns:a16="http://schemas.microsoft.com/office/drawing/2014/main" id="{00000000-0008-0000-0B00-00003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6" name="Shape 6">
              <a:extLst>
                <a:ext uri="{FF2B5EF4-FFF2-40B4-BE49-F238E27FC236}">
                  <a16:creationId xmlns:a16="http://schemas.microsoft.com/office/drawing/2014/main" id="{00000000-0008-0000-0B00-00003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7" name="Shape 6920">
              <a:extLst>
                <a:ext uri="{FF2B5EF4-FFF2-40B4-BE49-F238E27FC236}">
                  <a16:creationId xmlns:a16="http://schemas.microsoft.com/office/drawing/2014/main" id="{00000000-0008-0000-0B00-00003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48" name="Shape 6921">
                <a:extLst>
                  <a:ext uri="{FF2B5EF4-FFF2-40B4-BE49-F238E27FC236}">
                    <a16:creationId xmlns:a16="http://schemas.microsoft.com/office/drawing/2014/main" id="{00000000-0008-0000-0B00-00003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9" name="Shape 6922">
                <a:extLst>
                  <a:ext uri="{FF2B5EF4-FFF2-40B4-BE49-F238E27FC236}">
                    <a16:creationId xmlns:a16="http://schemas.microsoft.com/office/drawing/2014/main" id="{00000000-0008-0000-0B00-00003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50" name="Shape 6923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51" name="Shape 6924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52" name="Shape 6925">
                    <a:extLst>
                      <a:ext uri="{FF2B5EF4-FFF2-40B4-BE49-F238E27FC236}">
                        <a16:creationId xmlns:a16="http://schemas.microsoft.com/office/drawing/2014/main" id="{00000000-0008-0000-0B00-00003C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53" name="Shape 6926">
                    <a:extLst>
                      <a:ext uri="{FF2B5EF4-FFF2-40B4-BE49-F238E27FC236}">
                        <a16:creationId xmlns:a16="http://schemas.microsoft.com/office/drawing/2014/main" id="{00000000-0008-0000-0B00-00003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4" name="Shape 6927">
                    <a:extLst>
                      <a:ext uri="{FF2B5EF4-FFF2-40B4-BE49-F238E27FC236}">
                        <a16:creationId xmlns:a16="http://schemas.microsoft.com/office/drawing/2014/main" id="{00000000-0008-0000-0B00-00003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5" name="Shape 6928">
                    <a:extLst>
                      <a:ext uri="{FF2B5EF4-FFF2-40B4-BE49-F238E27FC236}">
                        <a16:creationId xmlns:a16="http://schemas.microsoft.com/office/drawing/2014/main" id="{00000000-0008-0000-0B00-00003F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6" name="Shape 6929">
                    <a:extLst>
                      <a:ext uri="{FF2B5EF4-FFF2-40B4-BE49-F238E27FC236}">
                        <a16:creationId xmlns:a16="http://schemas.microsoft.com/office/drawing/2014/main" id="{00000000-0008-0000-0B00-00004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7" name="Shape 6930">
                    <a:extLst>
                      <a:ext uri="{FF2B5EF4-FFF2-40B4-BE49-F238E27FC236}">
                        <a16:creationId xmlns:a16="http://schemas.microsoft.com/office/drawing/2014/main" id="{00000000-0008-0000-0B00-00004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8" name="Shape 6931">
                    <a:extLst>
                      <a:ext uri="{FF2B5EF4-FFF2-40B4-BE49-F238E27FC236}">
                        <a16:creationId xmlns:a16="http://schemas.microsoft.com/office/drawing/2014/main" id="{00000000-0008-0000-0B00-00004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59" name="Shape 2">
          <a:extLst>
            <a:ext uri="{FF2B5EF4-FFF2-40B4-BE49-F238E27FC236}">
              <a16:creationId xmlns:a16="http://schemas.microsoft.com/office/drawing/2014/main" id="{00000000-0008-0000-0B00-000043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60" name="Shape 6932">
            <a:extLst>
              <a:ext uri="{FF2B5EF4-FFF2-40B4-BE49-F238E27FC236}">
                <a16:creationId xmlns:a16="http://schemas.microsoft.com/office/drawing/2014/main" id="{00000000-0008-0000-0B00-00004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61" name="Shape 6">
              <a:extLst>
                <a:ext uri="{FF2B5EF4-FFF2-40B4-BE49-F238E27FC236}">
                  <a16:creationId xmlns:a16="http://schemas.microsoft.com/office/drawing/2014/main" id="{00000000-0008-0000-0B00-00004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62" name="Shape 6933">
              <a:extLst>
                <a:ext uri="{FF2B5EF4-FFF2-40B4-BE49-F238E27FC236}">
                  <a16:creationId xmlns:a16="http://schemas.microsoft.com/office/drawing/2014/main" id="{00000000-0008-0000-0B00-00004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63" name="Shape 6934">
                <a:extLst>
                  <a:ext uri="{FF2B5EF4-FFF2-40B4-BE49-F238E27FC236}">
                    <a16:creationId xmlns:a16="http://schemas.microsoft.com/office/drawing/2014/main" id="{00000000-0008-0000-0B00-00004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4" name="Shape 6935">
                <a:extLst>
                  <a:ext uri="{FF2B5EF4-FFF2-40B4-BE49-F238E27FC236}">
                    <a16:creationId xmlns:a16="http://schemas.microsoft.com/office/drawing/2014/main" id="{00000000-0008-0000-0B00-00004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65" name="Shape 6936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66" name="Shape 6937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67" name="Shape 6938">
                    <a:extLst>
                      <a:ext uri="{FF2B5EF4-FFF2-40B4-BE49-F238E27FC236}">
                        <a16:creationId xmlns:a16="http://schemas.microsoft.com/office/drawing/2014/main" id="{00000000-0008-0000-0B00-00004B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68" name="Shape 6939">
                    <a:extLst>
                      <a:ext uri="{FF2B5EF4-FFF2-40B4-BE49-F238E27FC236}">
                        <a16:creationId xmlns:a16="http://schemas.microsoft.com/office/drawing/2014/main" id="{00000000-0008-0000-0B00-00004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69" name="Shape 6940">
                    <a:extLst>
                      <a:ext uri="{FF2B5EF4-FFF2-40B4-BE49-F238E27FC236}">
                        <a16:creationId xmlns:a16="http://schemas.microsoft.com/office/drawing/2014/main" id="{00000000-0008-0000-0B00-00004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0" name="Shape 6941">
                    <a:extLst>
                      <a:ext uri="{FF2B5EF4-FFF2-40B4-BE49-F238E27FC236}">
                        <a16:creationId xmlns:a16="http://schemas.microsoft.com/office/drawing/2014/main" id="{00000000-0008-0000-0B00-00004E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1" name="Shape 6942">
                    <a:extLst>
                      <a:ext uri="{FF2B5EF4-FFF2-40B4-BE49-F238E27FC236}">
                        <a16:creationId xmlns:a16="http://schemas.microsoft.com/office/drawing/2014/main" id="{00000000-0008-0000-0B00-00004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2" name="Shape 6943">
                    <a:extLst>
                      <a:ext uri="{FF2B5EF4-FFF2-40B4-BE49-F238E27FC236}">
                        <a16:creationId xmlns:a16="http://schemas.microsoft.com/office/drawing/2014/main" id="{00000000-0008-0000-0B00-00005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3" name="Shape 6944">
                    <a:extLst>
                      <a:ext uri="{FF2B5EF4-FFF2-40B4-BE49-F238E27FC236}">
                        <a16:creationId xmlns:a16="http://schemas.microsoft.com/office/drawing/2014/main" id="{00000000-0008-0000-0B00-00005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74" name="Shape 2">
          <a:extLst>
            <a:ext uri="{FF2B5EF4-FFF2-40B4-BE49-F238E27FC236}">
              <a16:creationId xmlns:a16="http://schemas.microsoft.com/office/drawing/2014/main" id="{00000000-0008-0000-0B00-000052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75" name="Shape 6945">
            <a:extLst>
              <a:ext uri="{FF2B5EF4-FFF2-40B4-BE49-F238E27FC236}">
                <a16:creationId xmlns:a16="http://schemas.microsoft.com/office/drawing/2014/main" id="{00000000-0008-0000-0B00-00005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6" name="Shape 6">
              <a:extLst>
                <a:ext uri="{FF2B5EF4-FFF2-40B4-BE49-F238E27FC236}">
                  <a16:creationId xmlns:a16="http://schemas.microsoft.com/office/drawing/2014/main" id="{00000000-0008-0000-0B00-00005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7" name="Shape 6946">
              <a:extLst>
                <a:ext uri="{FF2B5EF4-FFF2-40B4-BE49-F238E27FC236}">
                  <a16:creationId xmlns:a16="http://schemas.microsoft.com/office/drawing/2014/main" id="{00000000-0008-0000-0B00-00005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78" name="Shape 6947">
                <a:extLst>
                  <a:ext uri="{FF2B5EF4-FFF2-40B4-BE49-F238E27FC236}">
                    <a16:creationId xmlns:a16="http://schemas.microsoft.com/office/drawing/2014/main" id="{00000000-0008-0000-0B00-00005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9" name="Shape 6948">
                <a:extLst>
                  <a:ext uri="{FF2B5EF4-FFF2-40B4-BE49-F238E27FC236}">
                    <a16:creationId xmlns:a16="http://schemas.microsoft.com/office/drawing/2014/main" id="{00000000-0008-0000-0B00-00005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80" name="Shape 6949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81" name="Shape 6950">
                  <a:extLst>
                    <a:ext uri="{FF2B5EF4-FFF2-40B4-BE49-F238E27FC236}">
                      <a16:creationId xmlns:a16="http://schemas.microsoft.com/office/drawing/2014/main" id="{00000000-0008-0000-0B00-000059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82" name="Shape 6951">
                    <a:extLst>
                      <a:ext uri="{FF2B5EF4-FFF2-40B4-BE49-F238E27FC236}">
                        <a16:creationId xmlns:a16="http://schemas.microsoft.com/office/drawing/2014/main" id="{00000000-0008-0000-0B00-00005A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83" name="Shape 6952">
                    <a:extLst>
                      <a:ext uri="{FF2B5EF4-FFF2-40B4-BE49-F238E27FC236}">
                        <a16:creationId xmlns:a16="http://schemas.microsoft.com/office/drawing/2014/main" id="{00000000-0008-0000-0B00-00005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4" name="Shape 6953">
                    <a:extLst>
                      <a:ext uri="{FF2B5EF4-FFF2-40B4-BE49-F238E27FC236}">
                        <a16:creationId xmlns:a16="http://schemas.microsoft.com/office/drawing/2014/main" id="{00000000-0008-0000-0B00-00005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5" name="Shape 6954">
                    <a:extLst>
                      <a:ext uri="{FF2B5EF4-FFF2-40B4-BE49-F238E27FC236}">
                        <a16:creationId xmlns:a16="http://schemas.microsoft.com/office/drawing/2014/main" id="{00000000-0008-0000-0B00-00005D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6" name="Shape 6955">
                    <a:extLst>
                      <a:ext uri="{FF2B5EF4-FFF2-40B4-BE49-F238E27FC236}">
                        <a16:creationId xmlns:a16="http://schemas.microsoft.com/office/drawing/2014/main" id="{00000000-0008-0000-0B00-00005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7" name="Shape 6956">
                    <a:extLst>
                      <a:ext uri="{FF2B5EF4-FFF2-40B4-BE49-F238E27FC236}">
                        <a16:creationId xmlns:a16="http://schemas.microsoft.com/office/drawing/2014/main" id="{00000000-0008-0000-0B00-00005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8" name="Shape 6957">
                    <a:extLst>
                      <a:ext uri="{FF2B5EF4-FFF2-40B4-BE49-F238E27FC236}">
                        <a16:creationId xmlns:a16="http://schemas.microsoft.com/office/drawing/2014/main" id="{00000000-0008-0000-0B00-00006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89" name="Shape 2">
          <a:extLst>
            <a:ext uri="{FF2B5EF4-FFF2-40B4-BE49-F238E27FC236}">
              <a16:creationId xmlns:a16="http://schemas.microsoft.com/office/drawing/2014/main" id="{00000000-0008-0000-0B00-000061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90" name="Shape 6958">
            <a:extLst>
              <a:ext uri="{FF2B5EF4-FFF2-40B4-BE49-F238E27FC236}">
                <a16:creationId xmlns:a16="http://schemas.microsoft.com/office/drawing/2014/main" id="{00000000-0008-0000-0B00-00006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1" name="Shape 6">
              <a:extLst>
                <a:ext uri="{FF2B5EF4-FFF2-40B4-BE49-F238E27FC236}">
                  <a16:creationId xmlns:a16="http://schemas.microsoft.com/office/drawing/2014/main" id="{00000000-0008-0000-0B00-00006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2" name="Shape 6959">
              <a:extLst>
                <a:ext uri="{FF2B5EF4-FFF2-40B4-BE49-F238E27FC236}">
                  <a16:creationId xmlns:a16="http://schemas.microsoft.com/office/drawing/2014/main" id="{00000000-0008-0000-0B00-00006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3" name="Shape 6960">
                <a:extLst>
                  <a:ext uri="{FF2B5EF4-FFF2-40B4-BE49-F238E27FC236}">
                    <a16:creationId xmlns:a16="http://schemas.microsoft.com/office/drawing/2014/main" id="{00000000-0008-0000-0B00-00006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4" name="Shape 6961">
                <a:extLst>
                  <a:ext uri="{FF2B5EF4-FFF2-40B4-BE49-F238E27FC236}">
                    <a16:creationId xmlns:a16="http://schemas.microsoft.com/office/drawing/2014/main" id="{00000000-0008-0000-0B00-00006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95" name="Shape 6962">
                  <a:extLst>
                    <a:ext uri="{FF2B5EF4-FFF2-40B4-BE49-F238E27FC236}">
                      <a16:creationId xmlns:a16="http://schemas.microsoft.com/office/drawing/2014/main" id="{00000000-0008-0000-0B00-000067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96" name="Shape 6963">
                  <a:extLst>
                    <a:ext uri="{FF2B5EF4-FFF2-40B4-BE49-F238E27FC236}">
                      <a16:creationId xmlns:a16="http://schemas.microsoft.com/office/drawing/2014/main" id="{00000000-0008-0000-0B00-000068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97" name="Shape 6964">
                    <a:extLst>
                      <a:ext uri="{FF2B5EF4-FFF2-40B4-BE49-F238E27FC236}">
                        <a16:creationId xmlns:a16="http://schemas.microsoft.com/office/drawing/2014/main" id="{00000000-0008-0000-0B00-000069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98" name="Shape 6965">
                    <a:extLst>
                      <a:ext uri="{FF2B5EF4-FFF2-40B4-BE49-F238E27FC236}">
                        <a16:creationId xmlns:a16="http://schemas.microsoft.com/office/drawing/2014/main" id="{00000000-0008-0000-0B00-00006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99" name="Shape 6966">
                    <a:extLst>
                      <a:ext uri="{FF2B5EF4-FFF2-40B4-BE49-F238E27FC236}">
                        <a16:creationId xmlns:a16="http://schemas.microsoft.com/office/drawing/2014/main" id="{00000000-0008-0000-0B00-00006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0" name="Shape 6967">
                    <a:extLst>
                      <a:ext uri="{FF2B5EF4-FFF2-40B4-BE49-F238E27FC236}">
                        <a16:creationId xmlns:a16="http://schemas.microsoft.com/office/drawing/2014/main" id="{00000000-0008-0000-0B00-00006C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1" name="Shape 6968">
                    <a:extLst>
                      <a:ext uri="{FF2B5EF4-FFF2-40B4-BE49-F238E27FC236}">
                        <a16:creationId xmlns:a16="http://schemas.microsoft.com/office/drawing/2014/main" id="{00000000-0008-0000-0B00-00006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2" name="Shape 6969">
                    <a:extLst>
                      <a:ext uri="{FF2B5EF4-FFF2-40B4-BE49-F238E27FC236}">
                        <a16:creationId xmlns:a16="http://schemas.microsoft.com/office/drawing/2014/main" id="{00000000-0008-0000-0B00-00006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3" name="Shape 6970">
                    <a:extLst>
                      <a:ext uri="{FF2B5EF4-FFF2-40B4-BE49-F238E27FC236}">
                        <a16:creationId xmlns:a16="http://schemas.microsoft.com/office/drawing/2014/main" id="{00000000-0008-0000-0B00-00006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04" name="Shape 2">
          <a:extLst>
            <a:ext uri="{FF2B5EF4-FFF2-40B4-BE49-F238E27FC236}">
              <a16:creationId xmlns:a16="http://schemas.microsoft.com/office/drawing/2014/main" id="{00000000-0008-0000-0B00-000070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05" name="Shape 6971">
            <a:extLst>
              <a:ext uri="{FF2B5EF4-FFF2-40B4-BE49-F238E27FC236}">
                <a16:creationId xmlns:a16="http://schemas.microsoft.com/office/drawing/2014/main" id="{00000000-0008-0000-0B00-00007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6" name="Shape 6">
              <a:extLst>
                <a:ext uri="{FF2B5EF4-FFF2-40B4-BE49-F238E27FC236}">
                  <a16:creationId xmlns:a16="http://schemas.microsoft.com/office/drawing/2014/main" id="{00000000-0008-0000-0B00-00007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07" name="Shape 6972">
              <a:extLst>
                <a:ext uri="{FF2B5EF4-FFF2-40B4-BE49-F238E27FC236}">
                  <a16:creationId xmlns:a16="http://schemas.microsoft.com/office/drawing/2014/main" id="{00000000-0008-0000-0B00-00007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08" name="Shape 6973">
                <a:extLst>
                  <a:ext uri="{FF2B5EF4-FFF2-40B4-BE49-F238E27FC236}">
                    <a16:creationId xmlns:a16="http://schemas.microsoft.com/office/drawing/2014/main" id="{00000000-0008-0000-0B00-00007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9" name="Shape 6974">
                <a:extLst>
                  <a:ext uri="{FF2B5EF4-FFF2-40B4-BE49-F238E27FC236}">
                    <a16:creationId xmlns:a16="http://schemas.microsoft.com/office/drawing/2014/main" id="{00000000-0008-0000-0B00-00007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0" name="Shape 6975">
                  <a:extLst>
                    <a:ext uri="{FF2B5EF4-FFF2-40B4-BE49-F238E27FC236}">
                      <a16:creationId xmlns:a16="http://schemas.microsoft.com/office/drawing/2014/main" id="{00000000-0008-0000-0B00-000076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11" name="Shape 6976">
                  <a:extLst>
                    <a:ext uri="{FF2B5EF4-FFF2-40B4-BE49-F238E27FC236}">
                      <a16:creationId xmlns:a16="http://schemas.microsoft.com/office/drawing/2014/main" id="{00000000-0008-0000-0B00-000077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12" name="Shape 6977">
                    <a:extLst>
                      <a:ext uri="{FF2B5EF4-FFF2-40B4-BE49-F238E27FC236}">
                        <a16:creationId xmlns:a16="http://schemas.microsoft.com/office/drawing/2014/main" id="{00000000-0008-0000-0B00-000078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13" name="Shape 6978">
                    <a:extLst>
                      <a:ext uri="{FF2B5EF4-FFF2-40B4-BE49-F238E27FC236}">
                        <a16:creationId xmlns:a16="http://schemas.microsoft.com/office/drawing/2014/main" id="{00000000-0008-0000-0B00-00007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4" name="Shape 6979">
                    <a:extLst>
                      <a:ext uri="{FF2B5EF4-FFF2-40B4-BE49-F238E27FC236}">
                        <a16:creationId xmlns:a16="http://schemas.microsoft.com/office/drawing/2014/main" id="{00000000-0008-0000-0B00-00007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5" name="Shape 6980">
                    <a:extLst>
                      <a:ext uri="{FF2B5EF4-FFF2-40B4-BE49-F238E27FC236}">
                        <a16:creationId xmlns:a16="http://schemas.microsoft.com/office/drawing/2014/main" id="{00000000-0008-0000-0B00-00007B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6" name="Shape 6981">
                    <a:extLst>
                      <a:ext uri="{FF2B5EF4-FFF2-40B4-BE49-F238E27FC236}">
                        <a16:creationId xmlns:a16="http://schemas.microsoft.com/office/drawing/2014/main" id="{00000000-0008-0000-0B00-00007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7" name="Shape 6982">
                    <a:extLst>
                      <a:ext uri="{FF2B5EF4-FFF2-40B4-BE49-F238E27FC236}">
                        <a16:creationId xmlns:a16="http://schemas.microsoft.com/office/drawing/2014/main" id="{00000000-0008-0000-0B00-00007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8" name="Shape 6983">
                    <a:extLst>
                      <a:ext uri="{FF2B5EF4-FFF2-40B4-BE49-F238E27FC236}">
                        <a16:creationId xmlns:a16="http://schemas.microsoft.com/office/drawing/2014/main" id="{00000000-0008-0000-0B00-00007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19" name="Shape 2">
          <a:extLst>
            <a:ext uri="{FF2B5EF4-FFF2-40B4-BE49-F238E27FC236}">
              <a16:creationId xmlns:a16="http://schemas.microsoft.com/office/drawing/2014/main" id="{00000000-0008-0000-0B00-00007F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20" name="Shape 6984">
            <a:extLst>
              <a:ext uri="{FF2B5EF4-FFF2-40B4-BE49-F238E27FC236}">
                <a16:creationId xmlns:a16="http://schemas.microsoft.com/office/drawing/2014/main" id="{00000000-0008-0000-0B00-00008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1" name="Shape 6">
              <a:extLst>
                <a:ext uri="{FF2B5EF4-FFF2-40B4-BE49-F238E27FC236}">
                  <a16:creationId xmlns:a16="http://schemas.microsoft.com/office/drawing/2014/main" id="{00000000-0008-0000-0B00-00008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2" name="Shape 6985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23" name="Shape 6986">
                <a:extLst>
                  <a:ext uri="{FF2B5EF4-FFF2-40B4-BE49-F238E27FC236}">
                    <a16:creationId xmlns:a16="http://schemas.microsoft.com/office/drawing/2014/main" id="{00000000-0008-0000-0B00-00008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4" name="Shape 698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25" name="Shape 6988">
                  <a:extLst>
                    <a:ext uri="{FF2B5EF4-FFF2-40B4-BE49-F238E27FC236}">
                      <a16:creationId xmlns:a16="http://schemas.microsoft.com/office/drawing/2014/main" id="{00000000-0008-0000-0B00-000085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6" name="Shape 698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27" name="Shape 6990">
                    <a:extLst>
                      <a:ext uri="{FF2B5EF4-FFF2-40B4-BE49-F238E27FC236}">
                        <a16:creationId xmlns:a16="http://schemas.microsoft.com/office/drawing/2014/main" id="{00000000-0008-0000-0B00-000087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28" name="Shape 6991">
                    <a:extLst>
                      <a:ext uri="{FF2B5EF4-FFF2-40B4-BE49-F238E27FC236}">
                        <a16:creationId xmlns:a16="http://schemas.microsoft.com/office/drawing/2014/main" id="{00000000-0008-0000-0B00-00008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29" name="Shape 6992">
                    <a:extLst>
                      <a:ext uri="{FF2B5EF4-FFF2-40B4-BE49-F238E27FC236}">
                        <a16:creationId xmlns:a16="http://schemas.microsoft.com/office/drawing/2014/main" id="{00000000-0008-0000-0B00-00008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0" name="Shape 6993">
                    <a:extLst>
                      <a:ext uri="{FF2B5EF4-FFF2-40B4-BE49-F238E27FC236}">
                        <a16:creationId xmlns:a16="http://schemas.microsoft.com/office/drawing/2014/main" id="{00000000-0008-0000-0B00-00008A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1" name="Shape 6994">
                    <a:extLst>
                      <a:ext uri="{FF2B5EF4-FFF2-40B4-BE49-F238E27FC236}">
                        <a16:creationId xmlns:a16="http://schemas.microsoft.com/office/drawing/2014/main" id="{00000000-0008-0000-0B00-00008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2" name="Shape 6995">
                    <a:extLst>
                      <a:ext uri="{FF2B5EF4-FFF2-40B4-BE49-F238E27FC236}">
                        <a16:creationId xmlns:a16="http://schemas.microsoft.com/office/drawing/2014/main" id="{00000000-0008-0000-0B00-00008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3" name="Shape 6996">
                    <a:extLst>
                      <a:ext uri="{FF2B5EF4-FFF2-40B4-BE49-F238E27FC236}">
                        <a16:creationId xmlns:a16="http://schemas.microsoft.com/office/drawing/2014/main" id="{00000000-0008-0000-0B00-00008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34" name="Shape 2">
          <a:extLst>
            <a:ext uri="{FF2B5EF4-FFF2-40B4-BE49-F238E27FC236}">
              <a16:creationId xmlns:a16="http://schemas.microsoft.com/office/drawing/2014/main" id="{00000000-0008-0000-0B00-00008E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35" name="Shape 6997">
            <a:extLst>
              <a:ext uri="{FF2B5EF4-FFF2-40B4-BE49-F238E27FC236}">
                <a16:creationId xmlns:a16="http://schemas.microsoft.com/office/drawing/2014/main" id="{00000000-0008-0000-0B00-00008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6" name="Shape 6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7" name="Shape 6998">
              <a:extLst>
                <a:ext uri="{FF2B5EF4-FFF2-40B4-BE49-F238E27FC236}">
                  <a16:creationId xmlns:a16="http://schemas.microsoft.com/office/drawing/2014/main" id="{00000000-0008-0000-0B00-00009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38" name="Shape 699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9" name="Shape 7000">
                <a:extLst>
                  <a:ext uri="{FF2B5EF4-FFF2-40B4-BE49-F238E27FC236}">
                    <a16:creationId xmlns:a16="http://schemas.microsoft.com/office/drawing/2014/main" id="{00000000-0008-0000-0B00-00009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40" name="Shape 700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41" name="Shape 700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42" name="Shape 7003">
                    <a:extLst>
                      <a:ext uri="{FF2B5EF4-FFF2-40B4-BE49-F238E27FC236}">
                        <a16:creationId xmlns:a16="http://schemas.microsoft.com/office/drawing/2014/main" id="{00000000-0008-0000-0B00-000096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3" name="Shape 7004">
                    <a:extLst>
                      <a:ext uri="{FF2B5EF4-FFF2-40B4-BE49-F238E27FC236}">
                        <a16:creationId xmlns:a16="http://schemas.microsoft.com/office/drawing/2014/main" id="{00000000-0008-0000-0B00-00009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4" name="Shape 7005">
                    <a:extLst>
                      <a:ext uri="{FF2B5EF4-FFF2-40B4-BE49-F238E27FC236}">
                        <a16:creationId xmlns:a16="http://schemas.microsoft.com/office/drawing/2014/main" id="{00000000-0008-0000-0B00-00009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5" name="Shape 7006">
                    <a:extLst>
                      <a:ext uri="{FF2B5EF4-FFF2-40B4-BE49-F238E27FC236}">
                        <a16:creationId xmlns:a16="http://schemas.microsoft.com/office/drawing/2014/main" id="{00000000-0008-0000-0B00-000099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6" name="Shape 7007">
                    <a:extLst>
                      <a:ext uri="{FF2B5EF4-FFF2-40B4-BE49-F238E27FC236}">
                        <a16:creationId xmlns:a16="http://schemas.microsoft.com/office/drawing/2014/main" id="{00000000-0008-0000-0B00-00009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7" name="Shape 7008">
                    <a:extLst>
                      <a:ext uri="{FF2B5EF4-FFF2-40B4-BE49-F238E27FC236}">
                        <a16:creationId xmlns:a16="http://schemas.microsoft.com/office/drawing/2014/main" id="{00000000-0008-0000-0B00-00009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8" name="Shape 7009">
                    <a:extLst>
                      <a:ext uri="{FF2B5EF4-FFF2-40B4-BE49-F238E27FC236}">
                        <a16:creationId xmlns:a16="http://schemas.microsoft.com/office/drawing/2014/main" id="{00000000-0008-0000-0B00-00009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49" name="Shape 2">
          <a:extLst>
            <a:ext uri="{FF2B5EF4-FFF2-40B4-BE49-F238E27FC236}">
              <a16:creationId xmlns:a16="http://schemas.microsoft.com/office/drawing/2014/main" id="{00000000-0008-0000-0B00-00009D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50" name="Shape 7010">
            <a:extLst>
              <a:ext uri="{FF2B5EF4-FFF2-40B4-BE49-F238E27FC236}">
                <a16:creationId xmlns:a16="http://schemas.microsoft.com/office/drawing/2014/main" id="{00000000-0008-0000-0B00-00009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51" name="Shape 6">
              <a:extLst>
                <a:ext uri="{FF2B5EF4-FFF2-40B4-BE49-F238E27FC236}">
                  <a16:creationId xmlns:a16="http://schemas.microsoft.com/office/drawing/2014/main" id="{00000000-0008-0000-0B00-00009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52" name="Shape 7011">
              <a:extLst>
                <a:ext uri="{FF2B5EF4-FFF2-40B4-BE49-F238E27FC236}">
                  <a16:creationId xmlns:a16="http://schemas.microsoft.com/office/drawing/2014/main" id="{00000000-0008-0000-0B00-0000A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53" name="Shape 7012">
                <a:extLst>
                  <a:ext uri="{FF2B5EF4-FFF2-40B4-BE49-F238E27FC236}">
                    <a16:creationId xmlns:a16="http://schemas.microsoft.com/office/drawing/2014/main" id="{00000000-0008-0000-0B00-0000A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4" name="Shape 7013">
                <a:extLst>
                  <a:ext uri="{FF2B5EF4-FFF2-40B4-BE49-F238E27FC236}">
                    <a16:creationId xmlns:a16="http://schemas.microsoft.com/office/drawing/2014/main" id="{00000000-0008-0000-0B00-0000A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55" name="Shape 701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56" name="Shape 701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57" name="Shape 7016">
                    <a:extLst>
                      <a:ext uri="{FF2B5EF4-FFF2-40B4-BE49-F238E27FC236}">
                        <a16:creationId xmlns:a16="http://schemas.microsoft.com/office/drawing/2014/main" id="{00000000-0008-0000-0B00-0000A5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58" name="Shape 7017">
                    <a:extLst>
                      <a:ext uri="{FF2B5EF4-FFF2-40B4-BE49-F238E27FC236}">
                        <a16:creationId xmlns:a16="http://schemas.microsoft.com/office/drawing/2014/main" id="{00000000-0008-0000-0B00-0000A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9" name="Shape 7018">
                    <a:extLst>
                      <a:ext uri="{FF2B5EF4-FFF2-40B4-BE49-F238E27FC236}">
                        <a16:creationId xmlns:a16="http://schemas.microsoft.com/office/drawing/2014/main" id="{00000000-0008-0000-0B00-0000A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0" name="Shape 7019">
                    <a:extLst>
                      <a:ext uri="{FF2B5EF4-FFF2-40B4-BE49-F238E27FC236}">
                        <a16:creationId xmlns:a16="http://schemas.microsoft.com/office/drawing/2014/main" id="{00000000-0008-0000-0B00-0000A8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1" name="Shape 7020">
                    <a:extLst>
                      <a:ext uri="{FF2B5EF4-FFF2-40B4-BE49-F238E27FC236}">
                        <a16:creationId xmlns:a16="http://schemas.microsoft.com/office/drawing/2014/main" id="{00000000-0008-0000-0B00-0000A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2" name="Shape 7021">
                    <a:extLst>
                      <a:ext uri="{FF2B5EF4-FFF2-40B4-BE49-F238E27FC236}">
                        <a16:creationId xmlns:a16="http://schemas.microsoft.com/office/drawing/2014/main" id="{00000000-0008-0000-0B00-0000A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3" name="Shape 7022">
                    <a:extLst>
                      <a:ext uri="{FF2B5EF4-FFF2-40B4-BE49-F238E27FC236}">
                        <a16:creationId xmlns:a16="http://schemas.microsoft.com/office/drawing/2014/main" id="{00000000-0008-0000-0B00-0000A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64" name="Shape 2">
          <a:extLst>
            <a:ext uri="{FF2B5EF4-FFF2-40B4-BE49-F238E27FC236}">
              <a16:creationId xmlns:a16="http://schemas.microsoft.com/office/drawing/2014/main" id="{00000000-0008-0000-0B00-0000AC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65" name="Shape 7023">
            <a:extLst>
              <a:ext uri="{FF2B5EF4-FFF2-40B4-BE49-F238E27FC236}">
                <a16:creationId xmlns:a16="http://schemas.microsoft.com/office/drawing/2014/main" id="{00000000-0008-0000-0B00-0000A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6" name="Shape 6">
              <a:extLst>
                <a:ext uri="{FF2B5EF4-FFF2-40B4-BE49-F238E27FC236}">
                  <a16:creationId xmlns:a16="http://schemas.microsoft.com/office/drawing/2014/main" id="{00000000-0008-0000-0B00-0000A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7" name="Shape 7024">
              <a:extLst>
                <a:ext uri="{FF2B5EF4-FFF2-40B4-BE49-F238E27FC236}">
                  <a16:creationId xmlns:a16="http://schemas.microsoft.com/office/drawing/2014/main" id="{00000000-0008-0000-0B00-0000A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68" name="Shape 7025">
                <a:extLst>
                  <a:ext uri="{FF2B5EF4-FFF2-40B4-BE49-F238E27FC236}">
                    <a16:creationId xmlns:a16="http://schemas.microsoft.com/office/drawing/2014/main" id="{00000000-0008-0000-0B00-0000B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9" name="Shape 7026">
                <a:extLst>
                  <a:ext uri="{FF2B5EF4-FFF2-40B4-BE49-F238E27FC236}">
                    <a16:creationId xmlns:a16="http://schemas.microsoft.com/office/drawing/2014/main" id="{00000000-0008-0000-0B00-0000B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70" name="Shape 702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71" name="Shape 702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72" name="Shape 7029">
                    <a:extLst>
                      <a:ext uri="{FF2B5EF4-FFF2-40B4-BE49-F238E27FC236}">
                        <a16:creationId xmlns:a16="http://schemas.microsoft.com/office/drawing/2014/main" id="{00000000-0008-0000-0B00-0000B4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73" name="Shape 7030">
                    <a:extLst>
                      <a:ext uri="{FF2B5EF4-FFF2-40B4-BE49-F238E27FC236}">
                        <a16:creationId xmlns:a16="http://schemas.microsoft.com/office/drawing/2014/main" id="{00000000-0008-0000-0B00-0000B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4" name="Shape 7031">
                    <a:extLst>
                      <a:ext uri="{FF2B5EF4-FFF2-40B4-BE49-F238E27FC236}">
                        <a16:creationId xmlns:a16="http://schemas.microsoft.com/office/drawing/2014/main" id="{00000000-0008-0000-0B00-0000B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5" name="Shape 7032">
                    <a:extLst>
                      <a:ext uri="{FF2B5EF4-FFF2-40B4-BE49-F238E27FC236}">
                        <a16:creationId xmlns:a16="http://schemas.microsoft.com/office/drawing/2014/main" id="{00000000-0008-0000-0B00-0000B7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6" name="Shape 7033">
                    <a:extLst>
                      <a:ext uri="{FF2B5EF4-FFF2-40B4-BE49-F238E27FC236}">
                        <a16:creationId xmlns:a16="http://schemas.microsoft.com/office/drawing/2014/main" id="{00000000-0008-0000-0B00-0000B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7" name="Shape 7034">
                    <a:extLst>
                      <a:ext uri="{FF2B5EF4-FFF2-40B4-BE49-F238E27FC236}">
                        <a16:creationId xmlns:a16="http://schemas.microsoft.com/office/drawing/2014/main" id="{00000000-0008-0000-0B00-0000B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8" name="Shape 7035">
                    <a:extLst>
                      <a:ext uri="{FF2B5EF4-FFF2-40B4-BE49-F238E27FC236}">
                        <a16:creationId xmlns:a16="http://schemas.microsoft.com/office/drawing/2014/main" id="{00000000-0008-0000-0B00-0000B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79" name="Shape 2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80" name="Shape 7036">
            <a:extLst>
              <a:ext uri="{FF2B5EF4-FFF2-40B4-BE49-F238E27FC236}">
                <a16:creationId xmlns:a16="http://schemas.microsoft.com/office/drawing/2014/main" id="{00000000-0008-0000-0B00-0000B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1" name="Shape 6">
              <a:extLst>
                <a:ext uri="{FF2B5EF4-FFF2-40B4-BE49-F238E27FC236}">
                  <a16:creationId xmlns:a16="http://schemas.microsoft.com/office/drawing/2014/main" id="{00000000-0008-0000-0B00-0000B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2" name="Shape 7037">
              <a:extLst>
                <a:ext uri="{FF2B5EF4-FFF2-40B4-BE49-F238E27FC236}">
                  <a16:creationId xmlns:a16="http://schemas.microsoft.com/office/drawing/2014/main" id="{00000000-0008-0000-0B00-0000B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83" name="Shape 7038">
                <a:extLst>
                  <a:ext uri="{FF2B5EF4-FFF2-40B4-BE49-F238E27FC236}">
                    <a16:creationId xmlns:a16="http://schemas.microsoft.com/office/drawing/2014/main" id="{00000000-0008-0000-0B00-0000B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84" name="Shape 7039">
                <a:extLst>
                  <a:ext uri="{FF2B5EF4-FFF2-40B4-BE49-F238E27FC236}">
                    <a16:creationId xmlns:a16="http://schemas.microsoft.com/office/drawing/2014/main" id="{00000000-0008-0000-0B00-0000C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85" name="Shape 7040">
                  <a:extLst>
                    <a:ext uri="{FF2B5EF4-FFF2-40B4-BE49-F238E27FC236}">
                      <a16:creationId xmlns:a16="http://schemas.microsoft.com/office/drawing/2014/main" id="{00000000-0008-0000-0B00-0000C1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6" name="Shape 7041">
                  <a:extLst>
                    <a:ext uri="{FF2B5EF4-FFF2-40B4-BE49-F238E27FC236}">
                      <a16:creationId xmlns:a16="http://schemas.microsoft.com/office/drawing/2014/main" id="{00000000-0008-0000-0B00-0000C2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87" name="Shape 7042">
                    <a:extLst>
                      <a:ext uri="{FF2B5EF4-FFF2-40B4-BE49-F238E27FC236}">
                        <a16:creationId xmlns:a16="http://schemas.microsoft.com/office/drawing/2014/main" id="{00000000-0008-0000-0B00-0000C3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88" name="Shape 7043">
                    <a:extLst>
                      <a:ext uri="{FF2B5EF4-FFF2-40B4-BE49-F238E27FC236}">
                        <a16:creationId xmlns:a16="http://schemas.microsoft.com/office/drawing/2014/main" id="{00000000-0008-0000-0B00-0000C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9" name="Shape 7044">
                    <a:extLst>
                      <a:ext uri="{FF2B5EF4-FFF2-40B4-BE49-F238E27FC236}">
                        <a16:creationId xmlns:a16="http://schemas.microsoft.com/office/drawing/2014/main" id="{00000000-0008-0000-0B00-0000C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0" name="Shape 7045">
                    <a:extLst>
                      <a:ext uri="{FF2B5EF4-FFF2-40B4-BE49-F238E27FC236}">
                        <a16:creationId xmlns:a16="http://schemas.microsoft.com/office/drawing/2014/main" id="{00000000-0008-0000-0B00-0000C6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1" name="Shape 7046">
                    <a:extLst>
                      <a:ext uri="{FF2B5EF4-FFF2-40B4-BE49-F238E27FC236}">
                        <a16:creationId xmlns:a16="http://schemas.microsoft.com/office/drawing/2014/main" id="{00000000-0008-0000-0B00-0000C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2" name="Shape 7047">
                    <a:extLst>
                      <a:ext uri="{FF2B5EF4-FFF2-40B4-BE49-F238E27FC236}">
                        <a16:creationId xmlns:a16="http://schemas.microsoft.com/office/drawing/2014/main" id="{00000000-0008-0000-0B00-0000C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3" name="Shape 7048">
                    <a:extLst>
                      <a:ext uri="{FF2B5EF4-FFF2-40B4-BE49-F238E27FC236}">
                        <a16:creationId xmlns:a16="http://schemas.microsoft.com/office/drawing/2014/main" id="{00000000-0008-0000-0B00-0000C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94" name="Shape 2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95" name="Shape 7049">
            <a:extLst>
              <a:ext uri="{FF2B5EF4-FFF2-40B4-BE49-F238E27FC236}">
                <a16:creationId xmlns:a16="http://schemas.microsoft.com/office/drawing/2014/main" id="{00000000-0008-0000-0B00-0000C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96" name="Shape 6">
              <a:extLst>
                <a:ext uri="{FF2B5EF4-FFF2-40B4-BE49-F238E27FC236}">
                  <a16:creationId xmlns:a16="http://schemas.microsoft.com/office/drawing/2014/main" id="{00000000-0008-0000-0B00-0000C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97" name="Shape 7050">
              <a:extLst>
                <a:ext uri="{FF2B5EF4-FFF2-40B4-BE49-F238E27FC236}">
                  <a16:creationId xmlns:a16="http://schemas.microsoft.com/office/drawing/2014/main" id="{00000000-0008-0000-0B00-0000C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98" name="Shape 7051">
                <a:extLst>
                  <a:ext uri="{FF2B5EF4-FFF2-40B4-BE49-F238E27FC236}">
                    <a16:creationId xmlns:a16="http://schemas.microsoft.com/office/drawing/2014/main" id="{00000000-0008-0000-0B00-0000C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9" name="Shape 7052">
                <a:extLst>
                  <a:ext uri="{FF2B5EF4-FFF2-40B4-BE49-F238E27FC236}">
                    <a16:creationId xmlns:a16="http://schemas.microsoft.com/office/drawing/2014/main" id="{00000000-0008-0000-0B00-0000C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00" name="Shape 7053">
                  <a:extLst>
                    <a:ext uri="{FF2B5EF4-FFF2-40B4-BE49-F238E27FC236}">
                      <a16:creationId xmlns:a16="http://schemas.microsoft.com/office/drawing/2014/main" id="{00000000-0008-0000-0B00-0000D0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01" name="Shape 7054">
                  <a:extLst>
                    <a:ext uri="{FF2B5EF4-FFF2-40B4-BE49-F238E27FC236}">
                      <a16:creationId xmlns:a16="http://schemas.microsoft.com/office/drawing/2014/main" id="{00000000-0008-0000-0B00-0000D1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02" name="Shape 7055">
                    <a:extLst>
                      <a:ext uri="{FF2B5EF4-FFF2-40B4-BE49-F238E27FC236}">
                        <a16:creationId xmlns:a16="http://schemas.microsoft.com/office/drawing/2014/main" id="{00000000-0008-0000-0B00-0000D2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03" name="Shape 7056">
                    <a:extLst>
                      <a:ext uri="{FF2B5EF4-FFF2-40B4-BE49-F238E27FC236}">
                        <a16:creationId xmlns:a16="http://schemas.microsoft.com/office/drawing/2014/main" id="{00000000-0008-0000-0B00-0000D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4" name="Shape 7057">
                    <a:extLst>
                      <a:ext uri="{FF2B5EF4-FFF2-40B4-BE49-F238E27FC236}">
                        <a16:creationId xmlns:a16="http://schemas.microsoft.com/office/drawing/2014/main" id="{00000000-0008-0000-0B00-0000D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5" name="Shape 7058">
                    <a:extLst>
                      <a:ext uri="{FF2B5EF4-FFF2-40B4-BE49-F238E27FC236}">
                        <a16:creationId xmlns:a16="http://schemas.microsoft.com/office/drawing/2014/main" id="{00000000-0008-0000-0B00-0000D5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6" name="Shape 7059">
                    <a:extLst>
                      <a:ext uri="{FF2B5EF4-FFF2-40B4-BE49-F238E27FC236}">
                        <a16:creationId xmlns:a16="http://schemas.microsoft.com/office/drawing/2014/main" id="{00000000-0008-0000-0B00-0000D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7" name="Shape 7060">
                    <a:extLst>
                      <a:ext uri="{FF2B5EF4-FFF2-40B4-BE49-F238E27FC236}">
                        <a16:creationId xmlns:a16="http://schemas.microsoft.com/office/drawing/2014/main" id="{00000000-0008-0000-0B00-0000D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8" name="Shape 7061">
                    <a:extLst>
                      <a:ext uri="{FF2B5EF4-FFF2-40B4-BE49-F238E27FC236}">
                        <a16:creationId xmlns:a16="http://schemas.microsoft.com/office/drawing/2014/main" id="{00000000-0008-0000-0B00-0000D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09" name="Shape 2">
          <a:extLst>
            <a:ext uri="{FF2B5EF4-FFF2-40B4-BE49-F238E27FC236}">
              <a16:creationId xmlns:a16="http://schemas.microsoft.com/office/drawing/2014/main" id="{00000000-0008-0000-0B00-0000D9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10" name="Shape 7062">
            <a:extLst>
              <a:ext uri="{FF2B5EF4-FFF2-40B4-BE49-F238E27FC236}">
                <a16:creationId xmlns:a16="http://schemas.microsoft.com/office/drawing/2014/main" id="{00000000-0008-0000-0B00-0000D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1" name="Shape 6">
              <a:extLst>
                <a:ext uri="{FF2B5EF4-FFF2-40B4-BE49-F238E27FC236}">
                  <a16:creationId xmlns:a16="http://schemas.microsoft.com/office/drawing/2014/main" id="{00000000-0008-0000-0B00-0000D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2" name="Shape 7063">
              <a:extLst>
                <a:ext uri="{FF2B5EF4-FFF2-40B4-BE49-F238E27FC236}">
                  <a16:creationId xmlns:a16="http://schemas.microsoft.com/office/drawing/2014/main" id="{00000000-0008-0000-0B00-0000D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13" name="Shape 7064">
                <a:extLst>
                  <a:ext uri="{FF2B5EF4-FFF2-40B4-BE49-F238E27FC236}">
                    <a16:creationId xmlns:a16="http://schemas.microsoft.com/office/drawing/2014/main" id="{00000000-0008-0000-0B00-0000D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4" name="Shape 7065">
                <a:extLst>
                  <a:ext uri="{FF2B5EF4-FFF2-40B4-BE49-F238E27FC236}">
                    <a16:creationId xmlns:a16="http://schemas.microsoft.com/office/drawing/2014/main" id="{00000000-0008-0000-0B00-0000D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15" name="Shape 7066">
                  <a:extLst>
                    <a:ext uri="{FF2B5EF4-FFF2-40B4-BE49-F238E27FC236}">
                      <a16:creationId xmlns:a16="http://schemas.microsoft.com/office/drawing/2014/main" id="{00000000-0008-0000-0B00-0000DF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16" name="Shape 7067">
                  <a:extLst>
                    <a:ext uri="{FF2B5EF4-FFF2-40B4-BE49-F238E27FC236}">
                      <a16:creationId xmlns:a16="http://schemas.microsoft.com/office/drawing/2014/main" id="{00000000-0008-0000-0B00-0000E0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17" name="Shape 7068">
                    <a:extLst>
                      <a:ext uri="{FF2B5EF4-FFF2-40B4-BE49-F238E27FC236}">
                        <a16:creationId xmlns:a16="http://schemas.microsoft.com/office/drawing/2014/main" id="{00000000-0008-0000-0B00-0000E1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18" name="Shape 7069">
                    <a:extLst>
                      <a:ext uri="{FF2B5EF4-FFF2-40B4-BE49-F238E27FC236}">
                        <a16:creationId xmlns:a16="http://schemas.microsoft.com/office/drawing/2014/main" id="{00000000-0008-0000-0B00-0000E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19" name="Shape 7070">
                    <a:extLst>
                      <a:ext uri="{FF2B5EF4-FFF2-40B4-BE49-F238E27FC236}">
                        <a16:creationId xmlns:a16="http://schemas.microsoft.com/office/drawing/2014/main" id="{00000000-0008-0000-0B00-0000E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0" name="Shape 7071">
                    <a:extLst>
                      <a:ext uri="{FF2B5EF4-FFF2-40B4-BE49-F238E27FC236}">
                        <a16:creationId xmlns:a16="http://schemas.microsoft.com/office/drawing/2014/main" id="{00000000-0008-0000-0B00-0000E4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1" name="Shape 7072">
                    <a:extLst>
                      <a:ext uri="{FF2B5EF4-FFF2-40B4-BE49-F238E27FC236}">
                        <a16:creationId xmlns:a16="http://schemas.microsoft.com/office/drawing/2014/main" id="{00000000-0008-0000-0B00-0000E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2" name="Shape 7073">
                    <a:extLst>
                      <a:ext uri="{FF2B5EF4-FFF2-40B4-BE49-F238E27FC236}">
                        <a16:creationId xmlns:a16="http://schemas.microsoft.com/office/drawing/2014/main" id="{00000000-0008-0000-0B00-0000E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3" name="Shape 7074">
                    <a:extLst>
                      <a:ext uri="{FF2B5EF4-FFF2-40B4-BE49-F238E27FC236}">
                        <a16:creationId xmlns:a16="http://schemas.microsoft.com/office/drawing/2014/main" id="{00000000-0008-0000-0B00-0000E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25" name="Shape 7075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7076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28" name="Shape 7077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7078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30" name="Shape 7079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31" name="Shape 7080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32" name="Shape 7081">
                    <a:extLst>
                      <a:ext uri="{FF2B5EF4-FFF2-40B4-BE49-F238E27FC236}">
                        <a16:creationId xmlns:a16="http://schemas.microsoft.com/office/drawing/2014/main" id="{00000000-0008-0000-0B00-0000F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33" name="Shape 7082">
                    <a:extLst>
                      <a:ext uri="{FF2B5EF4-FFF2-40B4-BE49-F238E27FC236}">
                        <a16:creationId xmlns:a16="http://schemas.microsoft.com/office/drawing/2014/main" id="{00000000-0008-0000-0B00-0000F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4" name="Shape 7083">
                    <a:extLst>
                      <a:ext uri="{FF2B5EF4-FFF2-40B4-BE49-F238E27FC236}">
                        <a16:creationId xmlns:a16="http://schemas.microsoft.com/office/drawing/2014/main" id="{00000000-0008-0000-0B00-0000F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5" name="Shape 7084">
                    <a:extLst>
                      <a:ext uri="{FF2B5EF4-FFF2-40B4-BE49-F238E27FC236}">
                        <a16:creationId xmlns:a16="http://schemas.microsoft.com/office/drawing/2014/main" id="{00000000-0008-0000-0B00-0000F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6" name="Shape 7085">
                    <a:extLst>
                      <a:ext uri="{FF2B5EF4-FFF2-40B4-BE49-F238E27FC236}">
                        <a16:creationId xmlns:a16="http://schemas.microsoft.com/office/drawing/2014/main" id="{00000000-0008-0000-0B00-0000F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7" name="Shape 7086">
                    <a:extLst>
                      <a:ext uri="{FF2B5EF4-FFF2-40B4-BE49-F238E27FC236}">
                        <a16:creationId xmlns:a16="http://schemas.microsoft.com/office/drawing/2014/main" id="{00000000-0008-0000-0B00-0000F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8" name="Shape 7087">
                    <a:extLst>
                      <a:ext uri="{FF2B5EF4-FFF2-40B4-BE49-F238E27FC236}">
                        <a16:creationId xmlns:a16="http://schemas.microsoft.com/office/drawing/2014/main" id="{00000000-0008-0000-0B00-0000F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39" name="Shape 2">
          <a:extLst>
            <a:ext uri="{FF2B5EF4-FFF2-40B4-BE49-F238E27FC236}">
              <a16:creationId xmlns:a16="http://schemas.microsoft.com/office/drawing/2014/main" id="{00000000-0008-0000-0B00-0000F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40" name="Shape 7088">
            <a:extLst>
              <a:ext uri="{FF2B5EF4-FFF2-40B4-BE49-F238E27FC236}">
                <a16:creationId xmlns:a16="http://schemas.microsoft.com/office/drawing/2014/main" id="{00000000-0008-0000-0B00-0000F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41" name="Shape 6">
              <a:extLst>
                <a:ext uri="{FF2B5EF4-FFF2-40B4-BE49-F238E27FC236}">
                  <a16:creationId xmlns:a16="http://schemas.microsoft.com/office/drawing/2014/main" id="{00000000-0008-0000-0B00-0000F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2" name="Shape 7089">
              <a:extLst>
                <a:ext uri="{FF2B5EF4-FFF2-40B4-BE49-F238E27FC236}">
                  <a16:creationId xmlns:a16="http://schemas.microsoft.com/office/drawing/2014/main" id="{00000000-0008-0000-0B00-0000F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43" name="Shape 7090">
                <a:extLst>
                  <a:ext uri="{FF2B5EF4-FFF2-40B4-BE49-F238E27FC236}">
                    <a16:creationId xmlns:a16="http://schemas.microsoft.com/office/drawing/2014/main" id="{00000000-0008-0000-0B00-0000F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4" name="Shape 7091">
                <a:extLst>
                  <a:ext uri="{FF2B5EF4-FFF2-40B4-BE49-F238E27FC236}">
                    <a16:creationId xmlns:a16="http://schemas.microsoft.com/office/drawing/2014/main" id="{00000000-0008-0000-0B00-0000F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45" name="Shape 7092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46" name="Shape 7093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47" name="Shape 7094">
                    <a:extLst>
                      <a:ext uri="{FF2B5EF4-FFF2-40B4-BE49-F238E27FC236}">
                        <a16:creationId xmlns:a16="http://schemas.microsoft.com/office/drawing/2014/main" id="{00000000-0008-0000-0B00-0000F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48" name="Shape 7095">
                    <a:extLst>
                      <a:ext uri="{FF2B5EF4-FFF2-40B4-BE49-F238E27FC236}">
                        <a16:creationId xmlns:a16="http://schemas.microsoft.com/office/drawing/2014/main" id="{00000000-0008-0000-0B00-00000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49" name="Shape 7096">
                    <a:extLst>
                      <a:ext uri="{FF2B5EF4-FFF2-40B4-BE49-F238E27FC236}">
                        <a16:creationId xmlns:a16="http://schemas.microsoft.com/office/drawing/2014/main" id="{00000000-0008-0000-0B00-00000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0" name="Shape 7097">
                    <a:extLst>
                      <a:ext uri="{FF2B5EF4-FFF2-40B4-BE49-F238E27FC236}">
                        <a16:creationId xmlns:a16="http://schemas.microsoft.com/office/drawing/2014/main" id="{00000000-0008-0000-0B00-00000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1" name="Shape 7098">
                    <a:extLst>
                      <a:ext uri="{FF2B5EF4-FFF2-40B4-BE49-F238E27FC236}">
                        <a16:creationId xmlns:a16="http://schemas.microsoft.com/office/drawing/2014/main" id="{00000000-0008-0000-0B00-00000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2" name="Shape 7099">
                    <a:extLst>
                      <a:ext uri="{FF2B5EF4-FFF2-40B4-BE49-F238E27FC236}">
                        <a16:creationId xmlns:a16="http://schemas.microsoft.com/office/drawing/2014/main" id="{00000000-0008-0000-0B00-00000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3" name="Shape 7100">
                    <a:extLst>
                      <a:ext uri="{FF2B5EF4-FFF2-40B4-BE49-F238E27FC236}">
                        <a16:creationId xmlns:a16="http://schemas.microsoft.com/office/drawing/2014/main" id="{00000000-0008-0000-0B00-00000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54" name="Shape 2">
          <a:extLst>
            <a:ext uri="{FF2B5EF4-FFF2-40B4-BE49-F238E27FC236}">
              <a16:creationId xmlns:a16="http://schemas.microsoft.com/office/drawing/2014/main" id="{00000000-0008-0000-0B00-000006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55" name="Shape 7101">
            <a:extLst>
              <a:ext uri="{FF2B5EF4-FFF2-40B4-BE49-F238E27FC236}">
                <a16:creationId xmlns:a16="http://schemas.microsoft.com/office/drawing/2014/main" id="{00000000-0008-0000-0B00-00000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6" name="Shape 6">
              <a:extLst>
                <a:ext uri="{FF2B5EF4-FFF2-40B4-BE49-F238E27FC236}">
                  <a16:creationId xmlns:a16="http://schemas.microsoft.com/office/drawing/2014/main" id="{00000000-0008-0000-0B00-00000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7" name="Shape 7102">
              <a:extLst>
                <a:ext uri="{FF2B5EF4-FFF2-40B4-BE49-F238E27FC236}">
                  <a16:creationId xmlns:a16="http://schemas.microsoft.com/office/drawing/2014/main" id="{00000000-0008-0000-0B00-00000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58" name="Shape 7103">
                <a:extLst>
                  <a:ext uri="{FF2B5EF4-FFF2-40B4-BE49-F238E27FC236}">
                    <a16:creationId xmlns:a16="http://schemas.microsoft.com/office/drawing/2014/main" id="{00000000-0008-0000-0B00-00000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9" name="Shape 7104">
                <a:extLst>
                  <a:ext uri="{FF2B5EF4-FFF2-40B4-BE49-F238E27FC236}">
                    <a16:creationId xmlns:a16="http://schemas.microsoft.com/office/drawing/2014/main" id="{00000000-0008-0000-0B00-00000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60" name="Shape 7105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61" name="Shape 7106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62" name="Shape 7107">
                    <a:extLst>
                      <a:ext uri="{FF2B5EF4-FFF2-40B4-BE49-F238E27FC236}">
                        <a16:creationId xmlns:a16="http://schemas.microsoft.com/office/drawing/2014/main" id="{00000000-0008-0000-0B00-00000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63" name="Shape 7108">
                    <a:extLst>
                      <a:ext uri="{FF2B5EF4-FFF2-40B4-BE49-F238E27FC236}">
                        <a16:creationId xmlns:a16="http://schemas.microsoft.com/office/drawing/2014/main" id="{00000000-0008-0000-0B00-00000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4" name="Shape 7109">
                    <a:extLst>
                      <a:ext uri="{FF2B5EF4-FFF2-40B4-BE49-F238E27FC236}">
                        <a16:creationId xmlns:a16="http://schemas.microsoft.com/office/drawing/2014/main" id="{00000000-0008-0000-0B00-00001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5" name="Shape 7110">
                    <a:extLst>
                      <a:ext uri="{FF2B5EF4-FFF2-40B4-BE49-F238E27FC236}">
                        <a16:creationId xmlns:a16="http://schemas.microsoft.com/office/drawing/2014/main" id="{00000000-0008-0000-0B00-000011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6" name="Shape 7111">
                    <a:extLst>
                      <a:ext uri="{FF2B5EF4-FFF2-40B4-BE49-F238E27FC236}">
                        <a16:creationId xmlns:a16="http://schemas.microsoft.com/office/drawing/2014/main" id="{00000000-0008-0000-0B00-00001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7" name="Shape 7112">
                    <a:extLst>
                      <a:ext uri="{FF2B5EF4-FFF2-40B4-BE49-F238E27FC236}">
                        <a16:creationId xmlns:a16="http://schemas.microsoft.com/office/drawing/2014/main" id="{00000000-0008-0000-0B00-00001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8" name="Shape 7113">
                    <a:extLst>
                      <a:ext uri="{FF2B5EF4-FFF2-40B4-BE49-F238E27FC236}">
                        <a16:creationId xmlns:a16="http://schemas.microsoft.com/office/drawing/2014/main" id="{00000000-0008-0000-0B00-00001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69" name="Shape 2">
          <a:extLst>
            <a:ext uri="{FF2B5EF4-FFF2-40B4-BE49-F238E27FC236}">
              <a16:creationId xmlns:a16="http://schemas.microsoft.com/office/drawing/2014/main" id="{00000000-0008-0000-0B00-000015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70" name="Shape 7114">
            <a:extLst>
              <a:ext uri="{FF2B5EF4-FFF2-40B4-BE49-F238E27FC236}">
                <a16:creationId xmlns:a16="http://schemas.microsoft.com/office/drawing/2014/main" id="{00000000-0008-0000-0B00-00001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1" name="Shape 6">
              <a:extLst>
                <a:ext uri="{FF2B5EF4-FFF2-40B4-BE49-F238E27FC236}">
                  <a16:creationId xmlns:a16="http://schemas.microsoft.com/office/drawing/2014/main" id="{00000000-0008-0000-0B00-00001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2" name="Shape 7115">
              <a:extLst>
                <a:ext uri="{FF2B5EF4-FFF2-40B4-BE49-F238E27FC236}">
                  <a16:creationId xmlns:a16="http://schemas.microsoft.com/office/drawing/2014/main" id="{00000000-0008-0000-0B00-00001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73" name="Shape 7116">
                <a:extLst>
                  <a:ext uri="{FF2B5EF4-FFF2-40B4-BE49-F238E27FC236}">
                    <a16:creationId xmlns:a16="http://schemas.microsoft.com/office/drawing/2014/main" id="{00000000-0008-0000-0B00-00001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74" name="Shape 7117">
                <a:extLst>
                  <a:ext uri="{FF2B5EF4-FFF2-40B4-BE49-F238E27FC236}">
                    <a16:creationId xmlns:a16="http://schemas.microsoft.com/office/drawing/2014/main" id="{00000000-0008-0000-0B00-00001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75" name="Shape 7118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6" name="Shape 7119">
                  <a:extLst>
                    <a:ext uri="{FF2B5EF4-FFF2-40B4-BE49-F238E27FC236}">
                      <a16:creationId xmlns:a16="http://schemas.microsoft.com/office/drawing/2014/main" id="{00000000-0008-0000-0B00-00001C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77" name="Shape 7120">
                    <a:extLst>
                      <a:ext uri="{FF2B5EF4-FFF2-40B4-BE49-F238E27FC236}">
                        <a16:creationId xmlns:a16="http://schemas.microsoft.com/office/drawing/2014/main" id="{00000000-0008-0000-0B00-00001D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78" name="Shape 7121">
                    <a:extLst>
                      <a:ext uri="{FF2B5EF4-FFF2-40B4-BE49-F238E27FC236}">
                        <a16:creationId xmlns:a16="http://schemas.microsoft.com/office/drawing/2014/main" id="{00000000-0008-0000-0B00-00001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79" name="Shape 7122">
                    <a:extLst>
                      <a:ext uri="{FF2B5EF4-FFF2-40B4-BE49-F238E27FC236}">
                        <a16:creationId xmlns:a16="http://schemas.microsoft.com/office/drawing/2014/main" id="{00000000-0008-0000-0B00-00001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0" name="Shape 7123">
                    <a:extLst>
                      <a:ext uri="{FF2B5EF4-FFF2-40B4-BE49-F238E27FC236}">
                        <a16:creationId xmlns:a16="http://schemas.microsoft.com/office/drawing/2014/main" id="{00000000-0008-0000-0B00-000020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1" name="Shape 7124">
                    <a:extLst>
                      <a:ext uri="{FF2B5EF4-FFF2-40B4-BE49-F238E27FC236}">
                        <a16:creationId xmlns:a16="http://schemas.microsoft.com/office/drawing/2014/main" id="{00000000-0008-0000-0B00-00002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2" name="Shape 7125">
                    <a:extLst>
                      <a:ext uri="{FF2B5EF4-FFF2-40B4-BE49-F238E27FC236}">
                        <a16:creationId xmlns:a16="http://schemas.microsoft.com/office/drawing/2014/main" id="{00000000-0008-0000-0B00-00002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3" name="Shape 7126">
                    <a:extLst>
                      <a:ext uri="{FF2B5EF4-FFF2-40B4-BE49-F238E27FC236}">
                        <a16:creationId xmlns:a16="http://schemas.microsoft.com/office/drawing/2014/main" id="{00000000-0008-0000-0B00-00002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84" name="Shape 2">
          <a:extLst>
            <a:ext uri="{FF2B5EF4-FFF2-40B4-BE49-F238E27FC236}">
              <a16:creationId xmlns:a16="http://schemas.microsoft.com/office/drawing/2014/main" id="{00000000-0008-0000-0B00-000024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485" name="Shape 7127">
            <a:extLst>
              <a:ext uri="{FF2B5EF4-FFF2-40B4-BE49-F238E27FC236}">
                <a16:creationId xmlns:a16="http://schemas.microsoft.com/office/drawing/2014/main" id="{00000000-0008-0000-0B00-00002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86" name="Shape 6">
              <a:extLst>
                <a:ext uri="{FF2B5EF4-FFF2-40B4-BE49-F238E27FC236}">
                  <a16:creationId xmlns:a16="http://schemas.microsoft.com/office/drawing/2014/main" id="{00000000-0008-0000-0B00-00002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87" name="Shape 7128">
              <a:extLst>
                <a:ext uri="{FF2B5EF4-FFF2-40B4-BE49-F238E27FC236}">
                  <a16:creationId xmlns:a16="http://schemas.microsoft.com/office/drawing/2014/main" id="{00000000-0008-0000-0B00-00002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88" name="Shape 7129">
                <a:extLst>
                  <a:ext uri="{FF2B5EF4-FFF2-40B4-BE49-F238E27FC236}">
                    <a16:creationId xmlns:a16="http://schemas.microsoft.com/office/drawing/2014/main" id="{00000000-0008-0000-0B00-00002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9" name="Shape 7130">
                <a:extLst>
                  <a:ext uri="{FF2B5EF4-FFF2-40B4-BE49-F238E27FC236}">
                    <a16:creationId xmlns:a16="http://schemas.microsoft.com/office/drawing/2014/main" id="{00000000-0008-0000-0B00-00002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90" name="Shape 7131">
                  <a:extLst>
                    <a:ext uri="{FF2B5EF4-FFF2-40B4-BE49-F238E27FC236}">
                      <a16:creationId xmlns:a16="http://schemas.microsoft.com/office/drawing/2014/main" id="{00000000-0008-0000-0B00-00002A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91" name="Shape 7132">
                  <a:extLst>
                    <a:ext uri="{FF2B5EF4-FFF2-40B4-BE49-F238E27FC236}">
                      <a16:creationId xmlns:a16="http://schemas.microsoft.com/office/drawing/2014/main" id="{00000000-0008-0000-0B00-00002B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92" name="Shape 7133">
                    <a:extLst>
                      <a:ext uri="{FF2B5EF4-FFF2-40B4-BE49-F238E27FC236}">
                        <a16:creationId xmlns:a16="http://schemas.microsoft.com/office/drawing/2014/main" id="{00000000-0008-0000-0B00-00002C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3" name="Shape 7134">
                    <a:extLst>
                      <a:ext uri="{FF2B5EF4-FFF2-40B4-BE49-F238E27FC236}">
                        <a16:creationId xmlns:a16="http://schemas.microsoft.com/office/drawing/2014/main" id="{00000000-0008-0000-0B00-00002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4" name="Shape 7135">
                    <a:extLst>
                      <a:ext uri="{FF2B5EF4-FFF2-40B4-BE49-F238E27FC236}">
                        <a16:creationId xmlns:a16="http://schemas.microsoft.com/office/drawing/2014/main" id="{00000000-0008-0000-0B00-00002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5" name="Shape 7136">
                    <a:extLst>
                      <a:ext uri="{FF2B5EF4-FFF2-40B4-BE49-F238E27FC236}">
                        <a16:creationId xmlns:a16="http://schemas.microsoft.com/office/drawing/2014/main" id="{00000000-0008-0000-0B00-00002F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6" name="Shape 7137">
                    <a:extLst>
                      <a:ext uri="{FF2B5EF4-FFF2-40B4-BE49-F238E27FC236}">
                        <a16:creationId xmlns:a16="http://schemas.microsoft.com/office/drawing/2014/main" id="{00000000-0008-0000-0B00-00003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7" name="Shape 7138">
                    <a:extLst>
                      <a:ext uri="{FF2B5EF4-FFF2-40B4-BE49-F238E27FC236}">
                        <a16:creationId xmlns:a16="http://schemas.microsoft.com/office/drawing/2014/main" id="{00000000-0008-0000-0B00-00003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8" name="Shape 7139">
                    <a:extLst>
                      <a:ext uri="{FF2B5EF4-FFF2-40B4-BE49-F238E27FC236}">
                        <a16:creationId xmlns:a16="http://schemas.microsoft.com/office/drawing/2014/main" id="{00000000-0008-0000-0B00-00003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99" name="Shape 2">
          <a:extLst>
            <a:ext uri="{FF2B5EF4-FFF2-40B4-BE49-F238E27FC236}">
              <a16:creationId xmlns:a16="http://schemas.microsoft.com/office/drawing/2014/main" id="{00000000-0008-0000-0B00-000033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00" name="Shape 7140">
            <a:extLst>
              <a:ext uri="{FF2B5EF4-FFF2-40B4-BE49-F238E27FC236}">
                <a16:creationId xmlns:a16="http://schemas.microsoft.com/office/drawing/2014/main" id="{00000000-0008-0000-0B00-00003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1" name="Shape 6">
              <a:extLst>
                <a:ext uri="{FF2B5EF4-FFF2-40B4-BE49-F238E27FC236}">
                  <a16:creationId xmlns:a16="http://schemas.microsoft.com/office/drawing/2014/main" id="{00000000-0008-0000-0B00-00003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2" name="Shape 7141">
              <a:extLst>
                <a:ext uri="{FF2B5EF4-FFF2-40B4-BE49-F238E27FC236}">
                  <a16:creationId xmlns:a16="http://schemas.microsoft.com/office/drawing/2014/main" id="{00000000-0008-0000-0B00-00003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03" name="Shape 7142">
                <a:extLst>
                  <a:ext uri="{FF2B5EF4-FFF2-40B4-BE49-F238E27FC236}">
                    <a16:creationId xmlns:a16="http://schemas.microsoft.com/office/drawing/2014/main" id="{00000000-0008-0000-0B00-00003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4" name="Shape 7143">
                <a:extLst>
                  <a:ext uri="{FF2B5EF4-FFF2-40B4-BE49-F238E27FC236}">
                    <a16:creationId xmlns:a16="http://schemas.microsoft.com/office/drawing/2014/main" id="{00000000-0008-0000-0B00-00003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05" name="Shape 7144">
                  <a:extLst>
                    <a:ext uri="{FF2B5EF4-FFF2-40B4-BE49-F238E27FC236}">
                      <a16:creationId xmlns:a16="http://schemas.microsoft.com/office/drawing/2014/main" id="{00000000-0008-0000-0B00-000039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06" name="Shape 7145">
                  <a:extLst>
                    <a:ext uri="{FF2B5EF4-FFF2-40B4-BE49-F238E27FC236}">
                      <a16:creationId xmlns:a16="http://schemas.microsoft.com/office/drawing/2014/main" id="{00000000-0008-0000-0B00-00003A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07" name="Shape 7146">
                    <a:extLst>
                      <a:ext uri="{FF2B5EF4-FFF2-40B4-BE49-F238E27FC236}">
                        <a16:creationId xmlns:a16="http://schemas.microsoft.com/office/drawing/2014/main" id="{00000000-0008-0000-0B00-00003B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08" name="Shape 7147">
                    <a:extLst>
                      <a:ext uri="{FF2B5EF4-FFF2-40B4-BE49-F238E27FC236}">
                        <a16:creationId xmlns:a16="http://schemas.microsoft.com/office/drawing/2014/main" id="{00000000-0008-0000-0B00-00003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9" name="Shape 7148">
                    <a:extLst>
                      <a:ext uri="{FF2B5EF4-FFF2-40B4-BE49-F238E27FC236}">
                        <a16:creationId xmlns:a16="http://schemas.microsoft.com/office/drawing/2014/main" id="{00000000-0008-0000-0B00-00003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0" name="Shape 7149">
                    <a:extLst>
                      <a:ext uri="{FF2B5EF4-FFF2-40B4-BE49-F238E27FC236}">
                        <a16:creationId xmlns:a16="http://schemas.microsoft.com/office/drawing/2014/main" id="{00000000-0008-0000-0B00-00003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1" name="Shape 7150">
                    <a:extLst>
                      <a:ext uri="{FF2B5EF4-FFF2-40B4-BE49-F238E27FC236}">
                        <a16:creationId xmlns:a16="http://schemas.microsoft.com/office/drawing/2014/main" id="{00000000-0008-0000-0B00-00003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2" name="Shape 7151">
                    <a:extLst>
                      <a:ext uri="{FF2B5EF4-FFF2-40B4-BE49-F238E27FC236}">
                        <a16:creationId xmlns:a16="http://schemas.microsoft.com/office/drawing/2014/main" id="{00000000-0008-0000-0B00-00004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3" name="Shape 7152">
                    <a:extLst>
                      <a:ext uri="{FF2B5EF4-FFF2-40B4-BE49-F238E27FC236}">
                        <a16:creationId xmlns:a16="http://schemas.microsoft.com/office/drawing/2014/main" id="{00000000-0008-0000-0B00-000041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8514" name="Shape 2">
          <a:extLst>
            <a:ext uri="{FF2B5EF4-FFF2-40B4-BE49-F238E27FC236}">
              <a16:creationId xmlns:a16="http://schemas.microsoft.com/office/drawing/2014/main" id="{00000000-0008-0000-0B00-00004221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8515" name="Shape 7153">
            <a:extLst>
              <a:ext uri="{FF2B5EF4-FFF2-40B4-BE49-F238E27FC236}">
                <a16:creationId xmlns:a16="http://schemas.microsoft.com/office/drawing/2014/main" id="{00000000-0008-0000-0B00-00004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6" name="Shape 6">
              <a:extLst>
                <a:ext uri="{FF2B5EF4-FFF2-40B4-BE49-F238E27FC236}">
                  <a16:creationId xmlns:a16="http://schemas.microsoft.com/office/drawing/2014/main" id="{00000000-0008-0000-0B00-00004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7" name="Shape 7154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18" name="Shape 7155">
                <a:extLst>
                  <a:ext uri="{FF2B5EF4-FFF2-40B4-BE49-F238E27FC236}">
                    <a16:creationId xmlns:a16="http://schemas.microsoft.com/office/drawing/2014/main" id="{00000000-0008-0000-0B00-00004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19" name="Shape 7156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20" name="Shape 7157">
                  <a:extLst>
                    <a:ext uri="{FF2B5EF4-FFF2-40B4-BE49-F238E27FC236}">
                      <a16:creationId xmlns:a16="http://schemas.microsoft.com/office/drawing/2014/main" id="{00000000-0008-0000-0B00-000048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21" name="Shape 7158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22" name="Shape 7159">
                    <a:extLst>
                      <a:ext uri="{FF2B5EF4-FFF2-40B4-BE49-F238E27FC236}">
                        <a16:creationId xmlns:a16="http://schemas.microsoft.com/office/drawing/2014/main" id="{00000000-0008-0000-0B00-00004A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23" name="Shape 7160">
                    <a:extLst>
                      <a:ext uri="{FF2B5EF4-FFF2-40B4-BE49-F238E27FC236}">
                        <a16:creationId xmlns:a16="http://schemas.microsoft.com/office/drawing/2014/main" id="{00000000-0008-0000-0B00-00004B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4" name="Shape 7161">
                    <a:extLst>
                      <a:ext uri="{FF2B5EF4-FFF2-40B4-BE49-F238E27FC236}">
                        <a16:creationId xmlns:a16="http://schemas.microsoft.com/office/drawing/2014/main" id="{00000000-0008-0000-0B00-00004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5" name="Shape 7162">
                    <a:extLst>
                      <a:ext uri="{FF2B5EF4-FFF2-40B4-BE49-F238E27FC236}">
                        <a16:creationId xmlns:a16="http://schemas.microsoft.com/office/drawing/2014/main" id="{00000000-0008-0000-0B00-00004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6" name="Shape 7163">
                    <a:extLst>
                      <a:ext uri="{FF2B5EF4-FFF2-40B4-BE49-F238E27FC236}">
                        <a16:creationId xmlns:a16="http://schemas.microsoft.com/office/drawing/2014/main" id="{00000000-0008-0000-0B00-00004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7" name="Shape 7164">
                    <a:extLst>
                      <a:ext uri="{FF2B5EF4-FFF2-40B4-BE49-F238E27FC236}">
                        <a16:creationId xmlns:a16="http://schemas.microsoft.com/office/drawing/2014/main" id="{00000000-0008-0000-0B00-00004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8" name="Shape 7165">
                    <a:extLst>
                      <a:ext uri="{FF2B5EF4-FFF2-40B4-BE49-F238E27FC236}">
                        <a16:creationId xmlns:a16="http://schemas.microsoft.com/office/drawing/2014/main" id="{00000000-0008-0000-0B00-00005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8529" name="Shape 2">
          <a:extLst>
            <a:ext uri="{FF2B5EF4-FFF2-40B4-BE49-F238E27FC236}">
              <a16:creationId xmlns:a16="http://schemas.microsoft.com/office/drawing/2014/main" id="{00000000-0008-0000-0B00-00005121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8530" name="Shape 7166">
            <a:extLst>
              <a:ext uri="{FF2B5EF4-FFF2-40B4-BE49-F238E27FC236}">
                <a16:creationId xmlns:a16="http://schemas.microsoft.com/office/drawing/2014/main" id="{00000000-0008-0000-0B00-0000522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531" name="Shape 6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2" name="Shape 7167">
              <a:extLst>
                <a:ext uri="{FF2B5EF4-FFF2-40B4-BE49-F238E27FC236}">
                  <a16:creationId xmlns:a16="http://schemas.microsoft.com/office/drawing/2014/main" id="{00000000-0008-0000-0B00-0000542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533" name="Shape 7168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4" name="Shape 7169">
                <a:extLst>
                  <a:ext uri="{FF2B5EF4-FFF2-40B4-BE49-F238E27FC236}">
                    <a16:creationId xmlns:a16="http://schemas.microsoft.com/office/drawing/2014/main" id="{00000000-0008-0000-0B00-0000562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535" name="Shape 7170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36" name="Shape 7171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537" name="Shape 7172">
                    <a:extLst>
                      <a:ext uri="{FF2B5EF4-FFF2-40B4-BE49-F238E27FC236}">
                        <a16:creationId xmlns:a16="http://schemas.microsoft.com/office/drawing/2014/main" id="{00000000-0008-0000-0B00-000059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38" name="Shape 7173">
                    <a:extLst>
                      <a:ext uri="{FF2B5EF4-FFF2-40B4-BE49-F238E27FC236}">
                        <a16:creationId xmlns:a16="http://schemas.microsoft.com/office/drawing/2014/main" id="{00000000-0008-0000-0B00-00005A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9" name="Shape 7174">
                    <a:extLst>
                      <a:ext uri="{FF2B5EF4-FFF2-40B4-BE49-F238E27FC236}">
                        <a16:creationId xmlns:a16="http://schemas.microsoft.com/office/drawing/2014/main" id="{00000000-0008-0000-0B00-00005B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0" name="Shape 7175">
                    <a:extLst>
                      <a:ext uri="{FF2B5EF4-FFF2-40B4-BE49-F238E27FC236}">
                        <a16:creationId xmlns:a16="http://schemas.microsoft.com/office/drawing/2014/main" id="{00000000-0008-0000-0B00-00005C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1" name="Shape 7176">
                    <a:extLst>
                      <a:ext uri="{FF2B5EF4-FFF2-40B4-BE49-F238E27FC236}">
                        <a16:creationId xmlns:a16="http://schemas.microsoft.com/office/drawing/2014/main" id="{00000000-0008-0000-0B00-00005D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2" name="Shape 7177">
                    <a:extLst>
                      <a:ext uri="{FF2B5EF4-FFF2-40B4-BE49-F238E27FC236}">
                        <a16:creationId xmlns:a16="http://schemas.microsoft.com/office/drawing/2014/main" id="{00000000-0008-0000-0B00-00005E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3" name="Shape 7178">
                    <a:extLst>
                      <a:ext uri="{FF2B5EF4-FFF2-40B4-BE49-F238E27FC236}">
                        <a16:creationId xmlns:a16="http://schemas.microsoft.com/office/drawing/2014/main" id="{00000000-0008-0000-0B00-00005F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44" name="Shape 2">
          <a:extLst>
            <a:ext uri="{FF2B5EF4-FFF2-40B4-BE49-F238E27FC236}">
              <a16:creationId xmlns:a16="http://schemas.microsoft.com/office/drawing/2014/main" id="{00000000-0008-0000-0B00-000060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45" name="Shape 7179">
            <a:extLst>
              <a:ext uri="{FF2B5EF4-FFF2-40B4-BE49-F238E27FC236}">
                <a16:creationId xmlns:a16="http://schemas.microsoft.com/office/drawing/2014/main" id="{00000000-0008-0000-0B00-00006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6" name="Shape 6">
              <a:extLst>
                <a:ext uri="{FF2B5EF4-FFF2-40B4-BE49-F238E27FC236}">
                  <a16:creationId xmlns:a16="http://schemas.microsoft.com/office/drawing/2014/main" id="{00000000-0008-0000-0B00-00006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7" name="Shape 7180">
              <a:extLst>
                <a:ext uri="{FF2B5EF4-FFF2-40B4-BE49-F238E27FC236}">
                  <a16:creationId xmlns:a16="http://schemas.microsoft.com/office/drawing/2014/main" id="{00000000-0008-0000-0B00-00006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48" name="Shape 7181">
                <a:extLst>
                  <a:ext uri="{FF2B5EF4-FFF2-40B4-BE49-F238E27FC236}">
                    <a16:creationId xmlns:a16="http://schemas.microsoft.com/office/drawing/2014/main" id="{00000000-0008-0000-0B00-00006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9" name="Shape 7182">
                <a:extLst>
                  <a:ext uri="{FF2B5EF4-FFF2-40B4-BE49-F238E27FC236}">
                    <a16:creationId xmlns:a16="http://schemas.microsoft.com/office/drawing/2014/main" id="{00000000-0008-0000-0B00-00006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50" name="Shape 7183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51" name="Shape 7184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52" name="Shape 7185">
                    <a:extLst>
                      <a:ext uri="{FF2B5EF4-FFF2-40B4-BE49-F238E27FC236}">
                        <a16:creationId xmlns:a16="http://schemas.microsoft.com/office/drawing/2014/main" id="{00000000-0008-0000-0B00-000068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53" name="Shape 7186">
                    <a:extLst>
                      <a:ext uri="{FF2B5EF4-FFF2-40B4-BE49-F238E27FC236}">
                        <a16:creationId xmlns:a16="http://schemas.microsoft.com/office/drawing/2014/main" id="{00000000-0008-0000-0B00-00006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4" name="Shape 7187">
                    <a:extLst>
                      <a:ext uri="{FF2B5EF4-FFF2-40B4-BE49-F238E27FC236}">
                        <a16:creationId xmlns:a16="http://schemas.microsoft.com/office/drawing/2014/main" id="{00000000-0008-0000-0B00-00006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5" name="Shape 7188">
                    <a:extLst>
                      <a:ext uri="{FF2B5EF4-FFF2-40B4-BE49-F238E27FC236}">
                        <a16:creationId xmlns:a16="http://schemas.microsoft.com/office/drawing/2014/main" id="{00000000-0008-0000-0B00-00006B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6" name="Shape 7189">
                    <a:extLst>
                      <a:ext uri="{FF2B5EF4-FFF2-40B4-BE49-F238E27FC236}">
                        <a16:creationId xmlns:a16="http://schemas.microsoft.com/office/drawing/2014/main" id="{00000000-0008-0000-0B00-00006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7" name="Shape 7190">
                    <a:extLst>
                      <a:ext uri="{FF2B5EF4-FFF2-40B4-BE49-F238E27FC236}">
                        <a16:creationId xmlns:a16="http://schemas.microsoft.com/office/drawing/2014/main" id="{00000000-0008-0000-0B00-00006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8" name="Shape 7191">
                    <a:extLst>
                      <a:ext uri="{FF2B5EF4-FFF2-40B4-BE49-F238E27FC236}">
                        <a16:creationId xmlns:a16="http://schemas.microsoft.com/office/drawing/2014/main" id="{00000000-0008-0000-0B00-00006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59" name="Shape 2">
          <a:extLst>
            <a:ext uri="{FF2B5EF4-FFF2-40B4-BE49-F238E27FC236}">
              <a16:creationId xmlns:a16="http://schemas.microsoft.com/office/drawing/2014/main" id="{00000000-0008-0000-0B00-00006F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60" name="Shape 7192">
            <a:extLst>
              <a:ext uri="{FF2B5EF4-FFF2-40B4-BE49-F238E27FC236}">
                <a16:creationId xmlns:a16="http://schemas.microsoft.com/office/drawing/2014/main" id="{00000000-0008-0000-0B00-00007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1" name="Shape 6">
              <a:extLst>
                <a:ext uri="{FF2B5EF4-FFF2-40B4-BE49-F238E27FC236}">
                  <a16:creationId xmlns:a16="http://schemas.microsoft.com/office/drawing/2014/main" id="{00000000-0008-0000-0B00-00007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62" name="Shape 7193">
              <a:extLst>
                <a:ext uri="{FF2B5EF4-FFF2-40B4-BE49-F238E27FC236}">
                  <a16:creationId xmlns:a16="http://schemas.microsoft.com/office/drawing/2014/main" id="{00000000-0008-0000-0B00-00007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63" name="Shape 7194">
                <a:extLst>
                  <a:ext uri="{FF2B5EF4-FFF2-40B4-BE49-F238E27FC236}">
                    <a16:creationId xmlns:a16="http://schemas.microsoft.com/office/drawing/2014/main" id="{00000000-0008-0000-0B00-00007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64" name="Shape 7195">
                <a:extLst>
                  <a:ext uri="{FF2B5EF4-FFF2-40B4-BE49-F238E27FC236}">
                    <a16:creationId xmlns:a16="http://schemas.microsoft.com/office/drawing/2014/main" id="{00000000-0008-0000-0B00-00007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65" name="Shape 7196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66" name="Shape 7197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67" name="Shape 7198">
                    <a:extLst>
                      <a:ext uri="{FF2B5EF4-FFF2-40B4-BE49-F238E27FC236}">
                        <a16:creationId xmlns:a16="http://schemas.microsoft.com/office/drawing/2014/main" id="{00000000-0008-0000-0B00-000077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68" name="Shape 7199">
                    <a:extLst>
                      <a:ext uri="{FF2B5EF4-FFF2-40B4-BE49-F238E27FC236}">
                        <a16:creationId xmlns:a16="http://schemas.microsoft.com/office/drawing/2014/main" id="{00000000-0008-0000-0B00-00007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69" name="Shape 7200">
                    <a:extLst>
                      <a:ext uri="{FF2B5EF4-FFF2-40B4-BE49-F238E27FC236}">
                        <a16:creationId xmlns:a16="http://schemas.microsoft.com/office/drawing/2014/main" id="{00000000-0008-0000-0B00-00007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0" name="Shape 7201">
                    <a:extLst>
                      <a:ext uri="{FF2B5EF4-FFF2-40B4-BE49-F238E27FC236}">
                        <a16:creationId xmlns:a16="http://schemas.microsoft.com/office/drawing/2014/main" id="{00000000-0008-0000-0B00-00007A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1" name="Shape 7202">
                    <a:extLst>
                      <a:ext uri="{FF2B5EF4-FFF2-40B4-BE49-F238E27FC236}">
                        <a16:creationId xmlns:a16="http://schemas.microsoft.com/office/drawing/2014/main" id="{00000000-0008-0000-0B00-00007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2" name="Shape 7203">
                    <a:extLst>
                      <a:ext uri="{FF2B5EF4-FFF2-40B4-BE49-F238E27FC236}">
                        <a16:creationId xmlns:a16="http://schemas.microsoft.com/office/drawing/2014/main" id="{00000000-0008-0000-0B00-00007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3" name="Shape 7204">
                    <a:extLst>
                      <a:ext uri="{FF2B5EF4-FFF2-40B4-BE49-F238E27FC236}">
                        <a16:creationId xmlns:a16="http://schemas.microsoft.com/office/drawing/2014/main" id="{00000000-0008-0000-0B00-00007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74" name="Shape 2">
          <a:extLst>
            <a:ext uri="{FF2B5EF4-FFF2-40B4-BE49-F238E27FC236}">
              <a16:creationId xmlns:a16="http://schemas.microsoft.com/office/drawing/2014/main" id="{00000000-0008-0000-0B00-00007E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75" name="Shape 7205">
            <a:extLst>
              <a:ext uri="{FF2B5EF4-FFF2-40B4-BE49-F238E27FC236}">
                <a16:creationId xmlns:a16="http://schemas.microsoft.com/office/drawing/2014/main" id="{00000000-0008-0000-0B00-00007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6" name="Shape 6">
              <a:extLst>
                <a:ext uri="{FF2B5EF4-FFF2-40B4-BE49-F238E27FC236}">
                  <a16:creationId xmlns:a16="http://schemas.microsoft.com/office/drawing/2014/main" id="{00000000-0008-0000-0B00-00008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7" name="Shape 7206">
              <a:extLst>
                <a:ext uri="{FF2B5EF4-FFF2-40B4-BE49-F238E27FC236}">
                  <a16:creationId xmlns:a16="http://schemas.microsoft.com/office/drawing/2014/main" id="{00000000-0008-0000-0B00-00008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78" name="Shape 7207">
                <a:extLst>
                  <a:ext uri="{FF2B5EF4-FFF2-40B4-BE49-F238E27FC236}">
                    <a16:creationId xmlns:a16="http://schemas.microsoft.com/office/drawing/2014/main" id="{00000000-0008-0000-0B00-00008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9" name="Shape 7208">
                <a:extLst>
                  <a:ext uri="{FF2B5EF4-FFF2-40B4-BE49-F238E27FC236}">
                    <a16:creationId xmlns:a16="http://schemas.microsoft.com/office/drawing/2014/main" id="{00000000-0008-0000-0B00-00008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80" name="Shape 7209">
                  <a:extLst>
                    <a:ext uri="{FF2B5EF4-FFF2-40B4-BE49-F238E27FC236}">
                      <a16:creationId xmlns:a16="http://schemas.microsoft.com/office/drawing/2014/main" id="{00000000-0008-0000-0B00-000084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81" name="Shape 7210">
                  <a:extLst>
                    <a:ext uri="{FF2B5EF4-FFF2-40B4-BE49-F238E27FC236}">
                      <a16:creationId xmlns:a16="http://schemas.microsoft.com/office/drawing/2014/main" id="{00000000-0008-0000-0B00-000085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82" name="Shape 7211">
                    <a:extLst>
                      <a:ext uri="{FF2B5EF4-FFF2-40B4-BE49-F238E27FC236}">
                        <a16:creationId xmlns:a16="http://schemas.microsoft.com/office/drawing/2014/main" id="{00000000-0008-0000-0B00-000086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83" name="Shape 7212">
                    <a:extLst>
                      <a:ext uri="{FF2B5EF4-FFF2-40B4-BE49-F238E27FC236}">
                        <a16:creationId xmlns:a16="http://schemas.microsoft.com/office/drawing/2014/main" id="{00000000-0008-0000-0B00-00008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4" name="Shape 7213">
                    <a:extLst>
                      <a:ext uri="{FF2B5EF4-FFF2-40B4-BE49-F238E27FC236}">
                        <a16:creationId xmlns:a16="http://schemas.microsoft.com/office/drawing/2014/main" id="{00000000-0008-0000-0B00-00008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5" name="Shape 7214">
                    <a:extLst>
                      <a:ext uri="{FF2B5EF4-FFF2-40B4-BE49-F238E27FC236}">
                        <a16:creationId xmlns:a16="http://schemas.microsoft.com/office/drawing/2014/main" id="{00000000-0008-0000-0B00-000089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6" name="Shape 7215">
                    <a:extLst>
                      <a:ext uri="{FF2B5EF4-FFF2-40B4-BE49-F238E27FC236}">
                        <a16:creationId xmlns:a16="http://schemas.microsoft.com/office/drawing/2014/main" id="{00000000-0008-0000-0B00-00008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7" name="Shape 7216">
                    <a:extLst>
                      <a:ext uri="{FF2B5EF4-FFF2-40B4-BE49-F238E27FC236}">
                        <a16:creationId xmlns:a16="http://schemas.microsoft.com/office/drawing/2014/main" id="{00000000-0008-0000-0B00-00008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8" name="Shape 7217">
                    <a:extLst>
                      <a:ext uri="{FF2B5EF4-FFF2-40B4-BE49-F238E27FC236}">
                        <a16:creationId xmlns:a16="http://schemas.microsoft.com/office/drawing/2014/main" id="{00000000-0008-0000-0B00-00008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89" name="Shape 2">
          <a:extLst>
            <a:ext uri="{FF2B5EF4-FFF2-40B4-BE49-F238E27FC236}">
              <a16:creationId xmlns:a16="http://schemas.microsoft.com/office/drawing/2014/main" id="{00000000-0008-0000-0B00-00008D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90" name="Shape 7218">
            <a:extLst>
              <a:ext uri="{FF2B5EF4-FFF2-40B4-BE49-F238E27FC236}">
                <a16:creationId xmlns:a16="http://schemas.microsoft.com/office/drawing/2014/main" id="{00000000-0008-0000-0B00-00008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1" name="Shape 6">
              <a:extLst>
                <a:ext uri="{FF2B5EF4-FFF2-40B4-BE49-F238E27FC236}">
                  <a16:creationId xmlns:a16="http://schemas.microsoft.com/office/drawing/2014/main" id="{00000000-0008-0000-0B00-00008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2" name="Shape 7219">
              <a:extLst>
                <a:ext uri="{FF2B5EF4-FFF2-40B4-BE49-F238E27FC236}">
                  <a16:creationId xmlns:a16="http://schemas.microsoft.com/office/drawing/2014/main" id="{00000000-0008-0000-0B00-00009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3" name="Shape 7220">
                <a:extLst>
                  <a:ext uri="{FF2B5EF4-FFF2-40B4-BE49-F238E27FC236}">
                    <a16:creationId xmlns:a16="http://schemas.microsoft.com/office/drawing/2014/main" id="{00000000-0008-0000-0B00-00009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4" name="Shape 7221">
                <a:extLst>
                  <a:ext uri="{FF2B5EF4-FFF2-40B4-BE49-F238E27FC236}">
                    <a16:creationId xmlns:a16="http://schemas.microsoft.com/office/drawing/2014/main" id="{00000000-0008-0000-0B00-00009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95" name="Shape 7222">
                  <a:extLst>
                    <a:ext uri="{FF2B5EF4-FFF2-40B4-BE49-F238E27FC236}">
                      <a16:creationId xmlns:a16="http://schemas.microsoft.com/office/drawing/2014/main" id="{00000000-0008-0000-0B00-000093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96" name="Shape 7223">
                  <a:extLst>
                    <a:ext uri="{FF2B5EF4-FFF2-40B4-BE49-F238E27FC236}">
                      <a16:creationId xmlns:a16="http://schemas.microsoft.com/office/drawing/2014/main" id="{00000000-0008-0000-0B00-000094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97" name="Shape 7224">
                    <a:extLst>
                      <a:ext uri="{FF2B5EF4-FFF2-40B4-BE49-F238E27FC236}">
                        <a16:creationId xmlns:a16="http://schemas.microsoft.com/office/drawing/2014/main" id="{00000000-0008-0000-0B00-000095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98" name="Shape 7225">
                    <a:extLst>
                      <a:ext uri="{FF2B5EF4-FFF2-40B4-BE49-F238E27FC236}">
                        <a16:creationId xmlns:a16="http://schemas.microsoft.com/office/drawing/2014/main" id="{00000000-0008-0000-0B00-00009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99" name="Shape 7226">
                    <a:extLst>
                      <a:ext uri="{FF2B5EF4-FFF2-40B4-BE49-F238E27FC236}">
                        <a16:creationId xmlns:a16="http://schemas.microsoft.com/office/drawing/2014/main" id="{00000000-0008-0000-0B00-00009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0" name="Shape 7227">
                    <a:extLst>
                      <a:ext uri="{FF2B5EF4-FFF2-40B4-BE49-F238E27FC236}">
                        <a16:creationId xmlns:a16="http://schemas.microsoft.com/office/drawing/2014/main" id="{00000000-0008-0000-0B00-000098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1" name="Shape 7228">
                    <a:extLst>
                      <a:ext uri="{FF2B5EF4-FFF2-40B4-BE49-F238E27FC236}">
                        <a16:creationId xmlns:a16="http://schemas.microsoft.com/office/drawing/2014/main" id="{00000000-0008-0000-0B00-00009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2" name="Shape 7229">
                    <a:extLst>
                      <a:ext uri="{FF2B5EF4-FFF2-40B4-BE49-F238E27FC236}">
                        <a16:creationId xmlns:a16="http://schemas.microsoft.com/office/drawing/2014/main" id="{00000000-0008-0000-0B00-00009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3" name="Shape 7230">
                    <a:extLst>
                      <a:ext uri="{FF2B5EF4-FFF2-40B4-BE49-F238E27FC236}">
                        <a16:creationId xmlns:a16="http://schemas.microsoft.com/office/drawing/2014/main" id="{00000000-0008-0000-0B00-00009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04" name="Shape 2">
          <a:extLst>
            <a:ext uri="{FF2B5EF4-FFF2-40B4-BE49-F238E27FC236}">
              <a16:creationId xmlns:a16="http://schemas.microsoft.com/office/drawing/2014/main" id="{00000000-0008-0000-0B00-00009C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05" name="Shape 7231">
            <a:extLst>
              <a:ext uri="{FF2B5EF4-FFF2-40B4-BE49-F238E27FC236}">
                <a16:creationId xmlns:a16="http://schemas.microsoft.com/office/drawing/2014/main" id="{00000000-0008-0000-0B00-00009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6" name="Shape 6">
              <a:extLst>
                <a:ext uri="{FF2B5EF4-FFF2-40B4-BE49-F238E27FC236}">
                  <a16:creationId xmlns:a16="http://schemas.microsoft.com/office/drawing/2014/main" id="{00000000-0008-0000-0B00-00009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7" name="Shape 7232">
              <a:extLst>
                <a:ext uri="{FF2B5EF4-FFF2-40B4-BE49-F238E27FC236}">
                  <a16:creationId xmlns:a16="http://schemas.microsoft.com/office/drawing/2014/main" id="{00000000-0008-0000-0B00-00009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08" name="Shape 7233">
                <a:extLst>
                  <a:ext uri="{FF2B5EF4-FFF2-40B4-BE49-F238E27FC236}">
                    <a16:creationId xmlns:a16="http://schemas.microsoft.com/office/drawing/2014/main" id="{00000000-0008-0000-0B00-0000A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9" name="Shape 7234">
                <a:extLst>
                  <a:ext uri="{FF2B5EF4-FFF2-40B4-BE49-F238E27FC236}">
                    <a16:creationId xmlns:a16="http://schemas.microsoft.com/office/drawing/2014/main" id="{00000000-0008-0000-0B00-0000A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0" name="Shape 7235">
                  <a:extLst>
                    <a:ext uri="{FF2B5EF4-FFF2-40B4-BE49-F238E27FC236}">
                      <a16:creationId xmlns:a16="http://schemas.microsoft.com/office/drawing/2014/main" id="{00000000-0008-0000-0B00-0000A2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11" name="Shape 7236">
                  <a:extLst>
                    <a:ext uri="{FF2B5EF4-FFF2-40B4-BE49-F238E27FC236}">
                      <a16:creationId xmlns:a16="http://schemas.microsoft.com/office/drawing/2014/main" id="{00000000-0008-0000-0B00-0000A3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12" name="Shape 7237">
                    <a:extLst>
                      <a:ext uri="{FF2B5EF4-FFF2-40B4-BE49-F238E27FC236}">
                        <a16:creationId xmlns:a16="http://schemas.microsoft.com/office/drawing/2014/main" id="{00000000-0008-0000-0B00-0000A4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13" name="Shape 7238">
                    <a:extLst>
                      <a:ext uri="{FF2B5EF4-FFF2-40B4-BE49-F238E27FC236}">
                        <a16:creationId xmlns:a16="http://schemas.microsoft.com/office/drawing/2014/main" id="{00000000-0008-0000-0B00-0000A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4" name="Shape 7239">
                    <a:extLst>
                      <a:ext uri="{FF2B5EF4-FFF2-40B4-BE49-F238E27FC236}">
                        <a16:creationId xmlns:a16="http://schemas.microsoft.com/office/drawing/2014/main" id="{00000000-0008-0000-0B00-0000A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5" name="Shape 7240">
                    <a:extLst>
                      <a:ext uri="{FF2B5EF4-FFF2-40B4-BE49-F238E27FC236}">
                        <a16:creationId xmlns:a16="http://schemas.microsoft.com/office/drawing/2014/main" id="{00000000-0008-0000-0B00-0000A7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6" name="Shape 7241">
                    <a:extLst>
                      <a:ext uri="{FF2B5EF4-FFF2-40B4-BE49-F238E27FC236}">
                        <a16:creationId xmlns:a16="http://schemas.microsoft.com/office/drawing/2014/main" id="{00000000-0008-0000-0B00-0000A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7" name="Shape 7242">
                    <a:extLst>
                      <a:ext uri="{FF2B5EF4-FFF2-40B4-BE49-F238E27FC236}">
                        <a16:creationId xmlns:a16="http://schemas.microsoft.com/office/drawing/2014/main" id="{00000000-0008-0000-0B00-0000A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8" name="Shape 7243">
                    <a:extLst>
                      <a:ext uri="{FF2B5EF4-FFF2-40B4-BE49-F238E27FC236}">
                        <a16:creationId xmlns:a16="http://schemas.microsoft.com/office/drawing/2014/main" id="{00000000-0008-0000-0B00-0000A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20" name="Shape 7244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245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23" name="Shape 7246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247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25" name="Shape 7248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6" name="Shape 7249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27" name="Shape 7250">
                    <a:extLst>
                      <a:ext uri="{FF2B5EF4-FFF2-40B4-BE49-F238E27FC236}">
                        <a16:creationId xmlns:a16="http://schemas.microsoft.com/office/drawing/2014/main" id="{00000000-0008-0000-0B00-0000B3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28" name="Shape 7251">
                    <a:extLst>
                      <a:ext uri="{FF2B5EF4-FFF2-40B4-BE49-F238E27FC236}">
                        <a16:creationId xmlns:a16="http://schemas.microsoft.com/office/drawing/2014/main" id="{00000000-0008-0000-0B00-0000B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29" name="Shape 7252">
                    <a:extLst>
                      <a:ext uri="{FF2B5EF4-FFF2-40B4-BE49-F238E27FC236}">
                        <a16:creationId xmlns:a16="http://schemas.microsoft.com/office/drawing/2014/main" id="{00000000-0008-0000-0B00-0000B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0" name="Shape 7253">
                    <a:extLst>
                      <a:ext uri="{FF2B5EF4-FFF2-40B4-BE49-F238E27FC236}">
                        <a16:creationId xmlns:a16="http://schemas.microsoft.com/office/drawing/2014/main" id="{00000000-0008-0000-0B00-0000B6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1" name="Shape 7254">
                    <a:extLst>
                      <a:ext uri="{FF2B5EF4-FFF2-40B4-BE49-F238E27FC236}">
                        <a16:creationId xmlns:a16="http://schemas.microsoft.com/office/drawing/2014/main" id="{00000000-0008-0000-0B00-0000B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2" name="Shape 7255">
                    <a:extLst>
                      <a:ext uri="{FF2B5EF4-FFF2-40B4-BE49-F238E27FC236}">
                        <a16:creationId xmlns:a16="http://schemas.microsoft.com/office/drawing/2014/main" id="{00000000-0008-0000-0B00-0000B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3" name="Shape 7256">
                    <a:extLst>
                      <a:ext uri="{FF2B5EF4-FFF2-40B4-BE49-F238E27FC236}">
                        <a16:creationId xmlns:a16="http://schemas.microsoft.com/office/drawing/2014/main" id="{00000000-0008-0000-0B00-0000B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34" name="Shape 2">
          <a:extLst>
            <a:ext uri="{FF2B5EF4-FFF2-40B4-BE49-F238E27FC236}">
              <a16:creationId xmlns:a16="http://schemas.microsoft.com/office/drawing/2014/main" id="{00000000-0008-0000-0B00-0000BA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35" name="Shape 7257">
            <a:extLst>
              <a:ext uri="{FF2B5EF4-FFF2-40B4-BE49-F238E27FC236}">
                <a16:creationId xmlns:a16="http://schemas.microsoft.com/office/drawing/2014/main" id="{00000000-0008-0000-0B00-0000B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6" name="Shape 6">
              <a:extLst>
                <a:ext uri="{FF2B5EF4-FFF2-40B4-BE49-F238E27FC236}">
                  <a16:creationId xmlns:a16="http://schemas.microsoft.com/office/drawing/2014/main" id="{00000000-0008-0000-0B00-0000B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7" name="Shape 7258">
              <a:extLst>
                <a:ext uri="{FF2B5EF4-FFF2-40B4-BE49-F238E27FC236}">
                  <a16:creationId xmlns:a16="http://schemas.microsoft.com/office/drawing/2014/main" id="{00000000-0008-0000-0B00-0000B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38" name="Shape 7259">
                <a:extLst>
                  <a:ext uri="{FF2B5EF4-FFF2-40B4-BE49-F238E27FC236}">
                    <a16:creationId xmlns:a16="http://schemas.microsoft.com/office/drawing/2014/main" id="{00000000-0008-0000-0B00-0000B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9" name="Shape 7260">
                <a:extLst>
                  <a:ext uri="{FF2B5EF4-FFF2-40B4-BE49-F238E27FC236}">
                    <a16:creationId xmlns:a16="http://schemas.microsoft.com/office/drawing/2014/main" id="{00000000-0008-0000-0B00-0000B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40" name="Shape 7261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41" name="Shape 7262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42" name="Shape 7263">
                    <a:extLst>
                      <a:ext uri="{FF2B5EF4-FFF2-40B4-BE49-F238E27FC236}">
                        <a16:creationId xmlns:a16="http://schemas.microsoft.com/office/drawing/2014/main" id="{00000000-0008-0000-0B00-0000C2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3" name="Shape 7264">
                    <a:extLst>
                      <a:ext uri="{FF2B5EF4-FFF2-40B4-BE49-F238E27FC236}">
                        <a16:creationId xmlns:a16="http://schemas.microsoft.com/office/drawing/2014/main" id="{00000000-0008-0000-0B00-0000C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4" name="Shape 7265">
                    <a:extLst>
                      <a:ext uri="{FF2B5EF4-FFF2-40B4-BE49-F238E27FC236}">
                        <a16:creationId xmlns:a16="http://schemas.microsoft.com/office/drawing/2014/main" id="{00000000-0008-0000-0B00-0000C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5" name="Shape 7266">
                    <a:extLst>
                      <a:ext uri="{FF2B5EF4-FFF2-40B4-BE49-F238E27FC236}">
                        <a16:creationId xmlns:a16="http://schemas.microsoft.com/office/drawing/2014/main" id="{00000000-0008-0000-0B00-0000C5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6" name="Shape 7267">
                    <a:extLst>
                      <a:ext uri="{FF2B5EF4-FFF2-40B4-BE49-F238E27FC236}">
                        <a16:creationId xmlns:a16="http://schemas.microsoft.com/office/drawing/2014/main" id="{00000000-0008-0000-0B00-0000C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7" name="Shape 7268">
                    <a:extLst>
                      <a:ext uri="{FF2B5EF4-FFF2-40B4-BE49-F238E27FC236}">
                        <a16:creationId xmlns:a16="http://schemas.microsoft.com/office/drawing/2014/main" id="{00000000-0008-0000-0B00-0000C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8" name="Shape 7269">
                    <a:extLst>
                      <a:ext uri="{FF2B5EF4-FFF2-40B4-BE49-F238E27FC236}">
                        <a16:creationId xmlns:a16="http://schemas.microsoft.com/office/drawing/2014/main" id="{00000000-0008-0000-0B00-0000C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49" name="Shape 2">
          <a:extLst>
            <a:ext uri="{FF2B5EF4-FFF2-40B4-BE49-F238E27FC236}">
              <a16:creationId xmlns:a16="http://schemas.microsoft.com/office/drawing/2014/main" id="{00000000-0008-0000-0B00-0000C9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50" name="Shape 7270">
            <a:extLst>
              <a:ext uri="{FF2B5EF4-FFF2-40B4-BE49-F238E27FC236}">
                <a16:creationId xmlns:a16="http://schemas.microsoft.com/office/drawing/2014/main" id="{00000000-0008-0000-0B00-0000C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51" name="Shape 6">
              <a:extLst>
                <a:ext uri="{FF2B5EF4-FFF2-40B4-BE49-F238E27FC236}">
                  <a16:creationId xmlns:a16="http://schemas.microsoft.com/office/drawing/2014/main" id="{00000000-0008-0000-0B00-0000C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52" name="Shape 7271">
              <a:extLst>
                <a:ext uri="{FF2B5EF4-FFF2-40B4-BE49-F238E27FC236}">
                  <a16:creationId xmlns:a16="http://schemas.microsoft.com/office/drawing/2014/main" id="{00000000-0008-0000-0B00-0000C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53" name="Shape 7272">
                <a:extLst>
                  <a:ext uri="{FF2B5EF4-FFF2-40B4-BE49-F238E27FC236}">
                    <a16:creationId xmlns:a16="http://schemas.microsoft.com/office/drawing/2014/main" id="{00000000-0008-0000-0B00-0000C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4" name="Shape 7273">
                <a:extLst>
                  <a:ext uri="{FF2B5EF4-FFF2-40B4-BE49-F238E27FC236}">
                    <a16:creationId xmlns:a16="http://schemas.microsoft.com/office/drawing/2014/main" id="{00000000-0008-0000-0B00-0000C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55" name="Shape 7274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56" name="Shape 7275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57" name="Shape 7276">
                    <a:extLst>
                      <a:ext uri="{FF2B5EF4-FFF2-40B4-BE49-F238E27FC236}">
                        <a16:creationId xmlns:a16="http://schemas.microsoft.com/office/drawing/2014/main" id="{00000000-0008-0000-0B00-0000D1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58" name="Shape 7277">
                    <a:extLst>
                      <a:ext uri="{FF2B5EF4-FFF2-40B4-BE49-F238E27FC236}">
                        <a16:creationId xmlns:a16="http://schemas.microsoft.com/office/drawing/2014/main" id="{00000000-0008-0000-0B00-0000D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9" name="Shape 7278">
                    <a:extLst>
                      <a:ext uri="{FF2B5EF4-FFF2-40B4-BE49-F238E27FC236}">
                        <a16:creationId xmlns:a16="http://schemas.microsoft.com/office/drawing/2014/main" id="{00000000-0008-0000-0B00-0000D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0" name="Shape 7279">
                    <a:extLst>
                      <a:ext uri="{FF2B5EF4-FFF2-40B4-BE49-F238E27FC236}">
                        <a16:creationId xmlns:a16="http://schemas.microsoft.com/office/drawing/2014/main" id="{00000000-0008-0000-0B00-0000D4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1" name="Shape 7280">
                    <a:extLst>
                      <a:ext uri="{FF2B5EF4-FFF2-40B4-BE49-F238E27FC236}">
                        <a16:creationId xmlns:a16="http://schemas.microsoft.com/office/drawing/2014/main" id="{00000000-0008-0000-0B00-0000D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2" name="Shape 7281">
                    <a:extLst>
                      <a:ext uri="{FF2B5EF4-FFF2-40B4-BE49-F238E27FC236}">
                        <a16:creationId xmlns:a16="http://schemas.microsoft.com/office/drawing/2014/main" id="{00000000-0008-0000-0B00-0000D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3" name="Shape 7282">
                    <a:extLst>
                      <a:ext uri="{FF2B5EF4-FFF2-40B4-BE49-F238E27FC236}">
                        <a16:creationId xmlns:a16="http://schemas.microsoft.com/office/drawing/2014/main" id="{00000000-0008-0000-0B00-0000D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64" name="Shape 2">
          <a:extLst>
            <a:ext uri="{FF2B5EF4-FFF2-40B4-BE49-F238E27FC236}">
              <a16:creationId xmlns:a16="http://schemas.microsoft.com/office/drawing/2014/main" id="{00000000-0008-0000-0B00-0000D8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65" name="Shape 7283">
            <a:extLst>
              <a:ext uri="{FF2B5EF4-FFF2-40B4-BE49-F238E27FC236}">
                <a16:creationId xmlns:a16="http://schemas.microsoft.com/office/drawing/2014/main" id="{00000000-0008-0000-0B00-0000D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6" name="Shape 6">
              <a:extLst>
                <a:ext uri="{FF2B5EF4-FFF2-40B4-BE49-F238E27FC236}">
                  <a16:creationId xmlns:a16="http://schemas.microsoft.com/office/drawing/2014/main" id="{00000000-0008-0000-0B00-0000D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7" name="Shape 7284">
              <a:extLst>
                <a:ext uri="{FF2B5EF4-FFF2-40B4-BE49-F238E27FC236}">
                  <a16:creationId xmlns:a16="http://schemas.microsoft.com/office/drawing/2014/main" id="{00000000-0008-0000-0B00-0000D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68" name="Shape 7285">
                <a:extLst>
                  <a:ext uri="{FF2B5EF4-FFF2-40B4-BE49-F238E27FC236}">
                    <a16:creationId xmlns:a16="http://schemas.microsoft.com/office/drawing/2014/main" id="{00000000-0008-0000-0B00-0000D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9" name="Shape 7286">
                <a:extLst>
                  <a:ext uri="{FF2B5EF4-FFF2-40B4-BE49-F238E27FC236}">
                    <a16:creationId xmlns:a16="http://schemas.microsoft.com/office/drawing/2014/main" id="{00000000-0008-0000-0B00-0000D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70" name="Shape 7287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71" name="Shape 7288">
                  <a:extLst>
                    <a:ext uri="{FF2B5EF4-FFF2-40B4-BE49-F238E27FC236}">
                      <a16:creationId xmlns:a16="http://schemas.microsoft.com/office/drawing/2014/main" id="{00000000-0008-0000-0B00-0000DF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72" name="Shape 7289">
                    <a:extLst>
                      <a:ext uri="{FF2B5EF4-FFF2-40B4-BE49-F238E27FC236}">
                        <a16:creationId xmlns:a16="http://schemas.microsoft.com/office/drawing/2014/main" id="{00000000-0008-0000-0B00-0000E0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73" name="Shape 7290">
                    <a:extLst>
                      <a:ext uri="{FF2B5EF4-FFF2-40B4-BE49-F238E27FC236}">
                        <a16:creationId xmlns:a16="http://schemas.microsoft.com/office/drawing/2014/main" id="{00000000-0008-0000-0B00-0000E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4" name="Shape 7291">
                    <a:extLst>
                      <a:ext uri="{FF2B5EF4-FFF2-40B4-BE49-F238E27FC236}">
                        <a16:creationId xmlns:a16="http://schemas.microsoft.com/office/drawing/2014/main" id="{00000000-0008-0000-0B00-0000E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5" name="Shape 7292">
                    <a:extLst>
                      <a:ext uri="{FF2B5EF4-FFF2-40B4-BE49-F238E27FC236}">
                        <a16:creationId xmlns:a16="http://schemas.microsoft.com/office/drawing/2014/main" id="{00000000-0008-0000-0B00-0000E3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6" name="Shape 7293">
                    <a:extLst>
                      <a:ext uri="{FF2B5EF4-FFF2-40B4-BE49-F238E27FC236}">
                        <a16:creationId xmlns:a16="http://schemas.microsoft.com/office/drawing/2014/main" id="{00000000-0008-0000-0B00-0000E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7" name="Shape 7294">
                    <a:extLst>
                      <a:ext uri="{FF2B5EF4-FFF2-40B4-BE49-F238E27FC236}">
                        <a16:creationId xmlns:a16="http://schemas.microsoft.com/office/drawing/2014/main" id="{00000000-0008-0000-0B00-0000E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8" name="Shape 7295">
                    <a:extLst>
                      <a:ext uri="{FF2B5EF4-FFF2-40B4-BE49-F238E27FC236}">
                        <a16:creationId xmlns:a16="http://schemas.microsoft.com/office/drawing/2014/main" id="{00000000-0008-0000-0B00-0000E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79" name="Shape 2">
          <a:extLst>
            <a:ext uri="{FF2B5EF4-FFF2-40B4-BE49-F238E27FC236}">
              <a16:creationId xmlns:a16="http://schemas.microsoft.com/office/drawing/2014/main" id="{00000000-0008-0000-0B00-0000E7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80" name="Shape 7296">
            <a:extLst>
              <a:ext uri="{FF2B5EF4-FFF2-40B4-BE49-F238E27FC236}">
                <a16:creationId xmlns:a16="http://schemas.microsoft.com/office/drawing/2014/main" id="{00000000-0008-0000-0B00-0000E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1" name="Shape 6">
              <a:extLst>
                <a:ext uri="{FF2B5EF4-FFF2-40B4-BE49-F238E27FC236}">
                  <a16:creationId xmlns:a16="http://schemas.microsoft.com/office/drawing/2014/main" id="{00000000-0008-0000-0B00-0000E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2" name="Shape 7297">
              <a:extLst>
                <a:ext uri="{FF2B5EF4-FFF2-40B4-BE49-F238E27FC236}">
                  <a16:creationId xmlns:a16="http://schemas.microsoft.com/office/drawing/2014/main" id="{00000000-0008-0000-0B00-0000E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83" name="Shape 7298">
                <a:extLst>
                  <a:ext uri="{FF2B5EF4-FFF2-40B4-BE49-F238E27FC236}">
                    <a16:creationId xmlns:a16="http://schemas.microsoft.com/office/drawing/2014/main" id="{00000000-0008-0000-0B00-0000E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4" name="Shape 7299">
                <a:extLst>
                  <a:ext uri="{FF2B5EF4-FFF2-40B4-BE49-F238E27FC236}">
                    <a16:creationId xmlns:a16="http://schemas.microsoft.com/office/drawing/2014/main" id="{00000000-0008-0000-0B00-0000E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85" name="Shape 7300">
                  <a:extLst>
                    <a:ext uri="{FF2B5EF4-FFF2-40B4-BE49-F238E27FC236}">
                      <a16:creationId xmlns:a16="http://schemas.microsoft.com/office/drawing/2014/main" id="{00000000-0008-0000-0B00-0000ED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86" name="Shape 7301">
                  <a:extLst>
                    <a:ext uri="{FF2B5EF4-FFF2-40B4-BE49-F238E27FC236}">
                      <a16:creationId xmlns:a16="http://schemas.microsoft.com/office/drawing/2014/main" id="{00000000-0008-0000-0B00-0000EE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87" name="Shape 7302">
                    <a:extLst>
                      <a:ext uri="{FF2B5EF4-FFF2-40B4-BE49-F238E27FC236}">
                        <a16:creationId xmlns:a16="http://schemas.microsoft.com/office/drawing/2014/main" id="{00000000-0008-0000-0B00-0000EF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88" name="Shape 7303">
                    <a:extLst>
                      <a:ext uri="{FF2B5EF4-FFF2-40B4-BE49-F238E27FC236}">
                        <a16:creationId xmlns:a16="http://schemas.microsoft.com/office/drawing/2014/main" id="{00000000-0008-0000-0B00-0000F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9" name="Shape 7304">
                    <a:extLst>
                      <a:ext uri="{FF2B5EF4-FFF2-40B4-BE49-F238E27FC236}">
                        <a16:creationId xmlns:a16="http://schemas.microsoft.com/office/drawing/2014/main" id="{00000000-0008-0000-0B00-0000F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0" name="Shape 7305">
                    <a:extLst>
                      <a:ext uri="{FF2B5EF4-FFF2-40B4-BE49-F238E27FC236}">
                        <a16:creationId xmlns:a16="http://schemas.microsoft.com/office/drawing/2014/main" id="{00000000-0008-0000-0B00-0000F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1" name="Shape 7306">
                    <a:extLst>
                      <a:ext uri="{FF2B5EF4-FFF2-40B4-BE49-F238E27FC236}">
                        <a16:creationId xmlns:a16="http://schemas.microsoft.com/office/drawing/2014/main" id="{00000000-0008-0000-0B00-0000F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2" name="Shape 7307">
                    <a:extLst>
                      <a:ext uri="{FF2B5EF4-FFF2-40B4-BE49-F238E27FC236}">
                        <a16:creationId xmlns:a16="http://schemas.microsoft.com/office/drawing/2014/main" id="{00000000-0008-0000-0B00-0000F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3" name="Shape 7308">
                    <a:extLst>
                      <a:ext uri="{FF2B5EF4-FFF2-40B4-BE49-F238E27FC236}">
                        <a16:creationId xmlns:a16="http://schemas.microsoft.com/office/drawing/2014/main" id="{00000000-0008-0000-0B00-0000F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94" name="Shape 2">
          <a:extLst>
            <a:ext uri="{FF2B5EF4-FFF2-40B4-BE49-F238E27FC236}">
              <a16:creationId xmlns:a16="http://schemas.microsoft.com/office/drawing/2014/main" id="{00000000-0008-0000-0B00-0000F6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95" name="Shape 7309">
            <a:extLst>
              <a:ext uri="{FF2B5EF4-FFF2-40B4-BE49-F238E27FC236}">
                <a16:creationId xmlns:a16="http://schemas.microsoft.com/office/drawing/2014/main" id="{00000000-0008-0000-0B00-0000F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6" name="Shape 6">
              <a:extLst>
                <a:ext uri="{FF2B5EF4-FFF2-40B4-BE49-F238E27FC236}">
                  <a16:creationId xmlns:a16="http://schemas.microsoft.com/office/drawing/2014/main" id="{00000000-0008-0000-0B00-0000F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97" name="Shape 7310">
              <a:extLst>
                <a:ext uri="{FF2B5EF4-FFF2-40B4-BE49-F238E27FC236}">
                  <a16:creationId xmlns:a16="http://schemas.microsoft.com/office/drawing/2014/main" id="{00000000-0008-0000-0B00-0000F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98" name="Shape 7311">
                <a:extLst>
                  <a:ext uri="{FF2B5EF4-FFF2-40B4-BE49-F238E27FC236}">
                    <a16:creationId xmlns:a16="http://schemas.microsoft.com/office/drawing/2014/main" id="{00000000-0008-0000-0B00-0000F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99" name="Shape 7312">
                <a:extLst>
                  <a:ext uri="{FF2B5EF4-FFF2-40B4-BE49-F238E27FC236}">
                    <a16:creationId xmlns:a16="http://schemas.microsoft.com/office/drawing/2014/main" id="{00000000-0008-0000-0B00-0000F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00" name="Shape 7313">
                  <a:extLst>
                    <a:ext uri="{FF2B5EF4-FFF2-40B4-BE49-F238E27FC236}">
                      <a16:creationId xmlns:a16="http://schemas.microsoft.com/office/drawing/2014/main" id="{00000000-0008-0000-0B00-0000F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01" name="Shape 7314">
                  <a:extLst>
                    <a:ext uri="{FF2B5EF4-FFF2-40B4-BE49-F238E27FC236}">
                      <a16:creationId xmlns:a16="http://schemas.microsoft.com/office/drawing/2014/main" id="{00000000-0008-0000-0B00-0000F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02" name="Shape 7315">
                    <a:extLst>
                      <a:ext uri="{FF2B5EF4-FFF2-40B4-BE49-F238E27FC236}">
                        <a16:creationId xmlns:a16="http://schemas.microsoft.com/office/drawing/2014/main" id="{00000000-0008-0000-0B00-0000F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03" name="Shape 7316">
                    <a:extLst>
                      <a:ext uri="{FF2B5EF4-FFF2-40B4-BE49-F238E27FC236}">
                        <a16:creationId xmlns:a16="http://schemas.microsoft.com/office/drawing/2014/main" id="{00000000-0008-0000-0B00-0000F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4" name="Shape 7317">
                    <a:extLst>
                      <a:ext uri="{FF2B5EF4-FFF2-40B4-BE49-F238E27FC236}">
                        <a16:creationId xmlns:a16="http://schemas.microsoft.com/office/drawing/2014/main" id="{00000000-0008-0000-0B00-00000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5" name="Shape 7318">
                    <a:extLst>
                      <a:ext uri="{FF2B5EF4-FFF2-40B4-BE49-F238E27FC236}">
                        <a16:creationId xmlns:a16="http://schemas.microsoft.com/office/drawing/2014/main" id="{00000000-0008-0000-0B00-00000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6" name="Shape 7319">
                    <a:extLst>
                      <a:ext uri="{FF2B5EF4-FFF2-40B4-BE49-F238E27FC236}">
                        <a16:creationId xmlns:a16="http://schemas.microsoft.com/office/drawing/2014/main" id="{00000000-0008-0000-0B00-00000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7" name="Shape 7320">
                    <a:extLst>
                      <a:ext uri="{FF2B5EF4-FFF2-40B4-BE49-F238E27FC236}">
                        <a16:creationId xmlns:a16="http://schemas.microsoft.com/office/drawing/2014/main" id="{00000000-0008-0000-0B00-00000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8" name="Shape 7321">
                    <a:extLst>
                      <a:ext uri="{FF2B5EF4-FFF2-40B4-BE49-F238E27FC236}">
                        <a16:creationId xmlns:a16="http://schemas.microsoft.com/office/drawing/2014/main" id="{00000000-0008-0000-0B00-00000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09" name="Shape 2">
          <a:extLst>
            <a:ext uri="{FF2B5EF4-FFF2-40B4-BE49-F238E27FC236}">
              <a16:creationId xmlns:a16="http://schemas.microsoft.com/office/drawing/2014/main" id="{00000000-0008-0000-0B00-000005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10" name="Shape 7322">
            <a:extLst>
              <a:ext uri="{FF2B5EF4-FFF2-40B4-BE49-F238E27FC236}">
                <a16:creationId xmlns:a16="http://schemas.microsoft.com/office/drawing/2014/main" id="{00000000-0008-0000-0B00-00000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1" name="Shape 6">
              <a:extLst>
                <a:ext uri="{FF2B5EF4-FFF2-40B4-BE49-F238E27FC236}">
                  <a16:creationId xmlns:a16="http://schemas.microsoft.com/office/drawing/2014/main" id="{00000000-0008-0000-0B00-00000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2" name="Shape 7323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13" name="Shape 7324">
                <a:extLst>
                  <a:ext uri="{FF2B5EF4-FFF2-40B4-BE49-F238E27FC236}">
                    <a16:creationId xmlns:a16="http://schemas.microsoft.com/office/drawing/2014/main" id="{00000000-0008-0000-0B00-00000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4" name="Shape 7325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15" name="Shape 7326">
                  <a:extLst>
                    <a:ext uri="{FF2B5EF4-FFF2-40B4-BE49-F238E27FC236}">
                      <a16:creationId xmlns:a16="http://schemas.microsoft.com/office/drawing/2014/main" id="{00000000-0008-0000-0B00-00000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16" name="Shape 7327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17" name="Shape 7328">
                    <a:extLst>
                      <a:ext uri="{FF2B5EF4-FFF2-40B4-BE49-F238E27FC236}">
                        <a16:creationId xmlns:a16="http://schemas.microsoft.com/office/drawing/2014/main" id="{00000000-0008-0000-0B00-00000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18" name="Shape 7329">
                    <a:extLst>
                      <a:ext uri="{FF2B5EF4-FFF2-40B4-BE49-F238E27FC236}">
                        <a16:creationId xmlns:a16="http://schemas.microsoft.com/office/drawing/2014/main" id="{00000000-0008-0000-0B00-00000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19" name="Shape 7330">
                    <a:extLst>
                      <a:ext uri="{FF2B5EF4-FFF2-40B4-BE49-F238E27FC236}">
                        <a16:creationId xmlns:a16="http://schemas.microsoft.com/office/drawing/2014/main" id="{00000000-0008-0000-0B00-00000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0" name="Shape 7331">
                    <a:extLst>
                      <a:ext uri="{FF2B5EF4-FFF2-40B4-BE49-F238E27FC236}">
                        <a16:creationId xmlns:a16="http://schemas.microsoft.com/office/drawing/2014/main" id="{00000000-0008-0000-0B00-000010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1" name="Shape 7332">
                    <a:extLst>
                      <a:ext uri="{FF2B5EF4-FFF2-40B4-BE49-F238E27FC236}">
                        <a16:creationId xmlns:a16="http://schemas.microsoft.com/office/drawing/2014/main" id="{00000000-0008-0000-0B00-00001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2" name="Shape 7333">
                    <a:extLst>
                      <a:ext uri="{FF2B5EF4-FFF2-40B4-BE49-F238E27FC236}">
                        <a16:creationId xmlns:a16="http://schemas.microsoft.com/office/drawing/2014/main" id="{00000000-0008-0000-0B00-00001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3" name="Shape 7334">
                    <a:extLst>
                      <a:ext uri="{FF2B5EF4-FFF2-40B4-BE49-F238E27FC236}">
                        <a16:creationId xmlns:a16="http://schemas.microsoft.com/office/drawing/2014/main" id="{00000000-0008-0000-0B00-00001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24" name="Shape 2">
          <a:extLst>
            <a:ext uri="{FF2B5EF4-FFF2-40B4-BE49-F238E27FC236}">
              <a16:creationId xmlns:a16="http://schemas.microsoft.com/office/drawing/2014/main" id="{00000000-0008-0000-0B00-000014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25" name="Shape 7335">
            <a:extLst>
              <a:ext uri="{FF2B5EF4-FFF2-40B4-BE49-F238E27FC236}">
                <a16:creationId xmlns:a16="http://schemas.microsoft.com/office/drawing/2014/main" id="{00000000-0008-0000-0B00-00001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6" name="Shape 6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7" name="Shape 7336">
              <a:extLst>
                <a:ext uri="{FF2B5EF4-FFF2-40B4-BE49-F238E27FC236}">
                  <a16:creationId xmlns:a16="http://schemas.microsoft.com/office/drawing/2014/main" id="{00000000-0008-0000-0B00-00001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28" name="Shape 7337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9" name="Shape 7338">
                <a:extLst>
                  <a:ext uri="{FF2B5EF4-FFF2-40B4-BE49-F238E27FC236}">
                    <a16:creationId xmlns:a16="http://schemas.microsoft.com/office/drawing/2014/main" id="{00000000-0008-0000-0B00-00001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30" name="Shape 7339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31" name="Shape 7340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32" name="Shape 7341">
                    <a:extLst>
                      <a:ext uri="{FF2B5EF4-FFF2-40B4-BE49-F238E27FC236}">
                        <a16:creationId xmlns:a16="http://schemas.microsoft.com/office/drawing/2014/main" id="{00000000-0008-0000-0B00-00001C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33" name="Shape 7342">
                    <a:extLst>
                      <a:ext uri="{FF2B5EF4-FFF2-40B4-BE49-F238E27FC236}">
                        <a16:creationId xmlns:a16="http://schemas.microsoft.com/office/drawing/2014/main" id="{00000000-0008-0000-0B00-00001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4" name="Shape 7343">
                    <a:extLst>
                      <a:ext uri="{FF2B5EF4-FFF2-40B4-BE49-F238E27FC236}">
                        <a16:creationId xmlns:a16="http://schemas.microsoft.com/office/drawing/2014/main" id="{00000000-0008-0000-0B00-00001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5" name="Shape 7344">
                    <a:extLst>
                      <a:ext uri="{FF2B5EF4-FFF2-40B4-BE49-F238E27FC236}">
                        <a16:creationId xmlns:a16="http://schemas.microsoft.com/office/drawing/2014/main" id="{00000000-0008-0000-0B00-00001F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6" name="Shape 7345">
                    <a:extLst>
                      <a:ext uri="{FF2B5EF4-FFF2-40B4-BE49-F238E27FC236}">
                        <a16:creationId xmlns:a16="http://schemas.microsoft.com/office/drawing/2014/main" id="{00000000-0008-0000-0B00-00002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7" name="Shape 7346">
                    <a:extLst>
                      <a:ext uri="{FF2B5EF4-FFF2-40B4-BE49-F238E27FC236}">
                        <a16:creationId xmlns:a16="http://schemas.microsoft.com/office/drawing/2014/main" id="{00000000-0008-0000-0B00-00002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8" name="Shape 7347">
                    <a:extLst>
                      <a:ext uri="{FF2B5EF4-FFF2-40B4-BE49-F238E27FC236}">
                        <a16:creationId xmlns:a16="http://schemas.microsoft.com/office/drawing/2014/main" id="{00000000-0008-0000-0B00-00002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39" name="Shape 2">
          <a:extLst>
            <a:ext uri="{FF2B5EF4-FFF2-40B4-BE49-F238E27FC236}">
              <a16:creationId xmlns:a16="http://schemas.microsoft.com/office/drawing/2014/main" id="{00000000-0008-0000-0B00-000023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40" name="Shape 7348">
            <a:extLst>
              <a:ext uri="{FF2B5EF4-FFF2-40B4-BE49-F238E27FC236}">
                <a16:creationId xmlns:a16="http://schemas.microsoft.com/office/drawing/2014/main" id="{00000000-0008-0000-0B00-00002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41" name="Shape 6">
              <a:extLst>
                <a:ext uri="{FF2B5EF4-FFF2-40B4-BE49-F238E27FC236}">
                  <a16:creationId xmlns:a16="http://schemas.microsoft.com/office/drawing/2014/main" id="{00000000-0008-0000-0B00-00002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42" name="Shape 7349">
              <a:extLst>
                <a:ext uri="{FF2B5EF4-FFF2-40B4-BE49-F238E27FC236}">
                  <a16:creationId xmlns:a16="http://schemas.microsoft.com/office/drawing/2014/main" id="{00000000-0008-0000-0B00-00002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3" name="Shape 7350">
                <a:extLst>
                  <a:ext uri="{FF2B5EF4-FFF2-40B4-BE49-F238E27FC236}">
                    <a16:creationId xmlns:a16="http://schemas.microsoft.com/office/drawing/2014/main" id="{00000000-0008-0000-0B00-00002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4" name="Shape 7351">
                <a:extLst>
                  <a:ext uri="{FF2B5EF4-FFF2-40B4-BE49-F238E27FC236}">
                    <a16:creationId xmlns:a16="http://schemas.microsoft.com/office/drawing/2014/main" id="{00000000-0008-0000-0B00-00002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45" name="Shape 7352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46" name="Shape 7353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47" name="Shape 7354">
                    <a:extLst>
                      <a:ext uri="{FF2B5EF4-FFF2-40B4-BE49-F238E27FC236}">
                        <a16:creationId xmlns:a16="http://schemas.microsoft.com/office/drawing/2014/main" id="{00000000-0008-0000-0B00-00002B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48" name="Shape 7355">
                    <a:extLst>
                      <a:ext uri="{FF2B5EF4-FFF2-40B4-BE49-F238E27FC236}">
                        <a16:creationId xmlns:a16="http://schemas.microsoft.com/office/drawing/2014/main" id="{00000000-0008-0000-0B00-00002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49" name="Shape 7356">
                    <a:extLst>
                      <a:ext uri="{FF2B5EF4-FFF2-40B4-BE49-F238E27FC236}">
                        <a16:creationId xmlns:a16="http://schemas.microsoft.com/office/drawing/2014/main" id="{00000000-0008-0000-0B00-00002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0" name="Shape 7357">
                    <a:extLst>
                      <a:ext uri="{FF2B5EF4-FFF2-40B4-BE49-F238E27FC236}">
                        <a16:creationId xmlns:a16="http://schemas.microsoft.com/office/drawing/2014/main" id="{00000000-0008-0000-0B00-00002E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1" name="Shape 7358">
                    <a:extLst>
                      <a:ext uri="{FF2B5EF4-FFF2-40B4-BE49-F238E27FC236}">
                        <a16:creationId xmlns:a16="http://schemas.microsoft.com/office/drawing/2014/main" id="{00000000-0008-0000-0B00-00002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2" name="Shape 7359">
                    <a:extLst>
                      <a:ext uri="{FF2B5EF4-FFF2-40B4-BE49-F238E27FC236}">
                        <a16:creationId xmlns:a16="http://schemas.microsoft.com/office/drawing/2014/main" id="{00000000-0008-0000-0B00-00003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3" name="Shape 7360">
                    <a:extLst>
                      <a:ext uri="{FF2B5EF4-FFF2-40B4-BE49-F238E27FC236}">
                        <a16:creationId xmlns:a16="http://schemas.microsoft.com/office/drawing/2014/main" id="{00000000-0008-0000-0B00-00003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54" name="Shape 2">
          <a:extLst>
            <a:ext uri="{FF2B5EF4-FFF2-40B4-BE49-F238E27FC236}">
              <a16:creationId xmlns:a16="http://schemas.microsoft.com/office/drawing/2014/main" id="{00000000-0008-0000-0B00-000032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55" name="Shape 7361">
            <a:extLst>
              <a:ext uri="{FF2B5EF4-FFF2-40B4-BE49-F238E27FC236}">
                <a16:creationId xmlns:a16="http://schemas.microsoft.com/office/drawing/2014/main" id="{00000000-0008-0000-0B00-00003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6" name="Shape 6">
              <a:extLst>
                <a:ext uri="{FF2B5EF4-FFF2-40B4-BE49-F238E27FC236}">
                  <a16:creationId xmlns:a16="http://schemas.microsoft.com/office/drawing/2014/main" id="{00000000-0008-0000-0B00-00003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7" name="Shape 7362">
              <a:extLst>
                <a:ext uri="{FF2B5EF4-FFF2-40B4-BE49-F238E27FC236}">
                  <a16:creationId xmlns:a16="http://schemas.microsoft.com/office/drawing/2014/main" id="{00000000-0008-0000-0B00-00003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58" name="Shape 7363">
                <a:extLst>
                  <a:ext uri="{FF2B5EF4-FFF2-40B4-BE49-F238E27FC236}">
                    <a16:creationId xmlns:a16="http://schemas.microsoft.com/office/drawing/2014/main" id="{00000000-0008-0000-0B00-00003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9" name="Shape 7364">
                <a:extLst>
                  <a:ext uri="{FF2B5EF4-FFF2-40B4-BE49-F238E27FC236}">
                    <a16:creationId xmlns:a16="http://schemas.microsoft.com/office/drawing/2014/main" id="{00000000-0008-0000-0B00-00003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0" name="Shape 7365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61" name="Shape 7366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62" name="Shape 7367">
                    <a:extLst>
                      <a:ext uri="{FF2B5EF4-FFF2-40B4-BE49-F238E27FC236}">
                        <a16:creationId xmlns:a16="http://schemas.microsoft.com/office/drawing/2014/main" id="{00000000-0008-0000-0B00-00003A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63" name="Shape 7368">
                    <a:extLst>
                      <a:ext uri="{FF2B5EF4-FFF2-40B4-BE49-F238E27FC236}">
                        <a16:creationId xmlns:a16="http://schemas.microsoft.com/office/drawing/2014/main" id="{00000000-0008-0000-0B00-00003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4" name="Shape 7369">
                    <a:extLst>
                      <a:ext uri="{FF2B5EF4-FFF2-40B4-BE49-F238E27FC236}">
                        <a16:creationId xmlns:a16="http://schemas.microsoft.com/office/drawing/2014/main" id="{00000000-0008-0000-0B00-00003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5" name="Shape 7370">
                    <a:extLst>
                      <a:ext uri="{FF2B5EF4-FFF2-40B4-BE49-F238E27FC236}">
                        <a16:creationId xmlns:a16="http://schemas.microsoft.com/office/drawing/2014/main" id="{00000000-0008-0000-0B00-00003D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6" name="Shape 7371">
                    <a:extLst>
                      <a:ext uri="{FF2B5EF4-FFF2-40B4-BE49-F238E27FC236}">
                        <a16:creationId xmlns:a16="http://schemas.microsoft.com/office/drawing/2014/main" id="{00000000-0008-0000-0B00-00003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7" name="Shape 7372">
                    <a:extLst>
                      <a:ext uri="{FF2B5EF4-FFF2-40B4-BE49-F238E27FC236}">
                        <a16:creationId xmlns:a16="http://schemas.microsoft.com/office/drawing/2014/main" id="{00000000-0008-0000-0B00-00003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8" name="Shape 7373">
                    <a:extLst>
                      <a:ext uri="{FF2B5EF4-FFF2-40B4-BE49-F238E27FC236}">
                        <a16:creationId xmlns:a16="http://schemas.microsoft.com/office/drawing/2014/main" id="{00000000-0008-0000-0B00-00004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69" name="Shape 2">
          <a:extLst>
            <a:ext uri="{FF2B5EF4-FFF2-40B4-BE49-F238E27FC236}">
              <a16:creationId xmlns:a16="http://schemas.microsoft.com/office/drawing/2014/main" id="{00000000-0008-0000-0B00-000041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70" name="Shape 7374">
            <a:extLst>
              <a:ext uri="{FF2B5EF4-FFF2-40B4-BE49-F238E27FC236}">
                <a16:creationId xmlns:a16="http://schemas.microsoft.com/office/drawing/2014/main" id="{00000000-0008-0000-0B00-00004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71" name="Shape 6">
              <a:extLst>
                <a:ext uri="{FF2B5EF4-FFF2-40B4-BE49-F238E27FC236}">
                  <a16:creationId xmlns:a16="http://schemas.microsoft.com/office/drawing/2014/main" id="{00000000-0008-0000-0B00-00004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2" name="Shape 7375">
              <a:extLst>
                <a:ext uri="{FF2B5EF4-FFF2-40B4-BE49-F238E27FC236}">
                  <a16:creationId xmlns:a16="http://schemas.microsoft.com/office/drawing/2014/main" id="{00000000-0008-0000-0B00-00004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73" name="Shape 7376">
                <a:extLst>
                  <a:ext uri="{FF2B5EF4-FFF2-40B4-BE49-F238E27FC236}">
                    <a16:creationId xmlns:a16="http://schemas.microsoft.com/office/drawing/2014/main" id="{00000000-0008-0000-0B00-00004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74" name="Shape 7377">
                <a:extLst>
                  <a:ext uri="{FF2B5EF4-FFF2-40B4-BE49-F238E27FC236}">
                    <a16:creationId xmlns:a16="http://schemas.microsoft.com/office/drawing/2014/main" id="{00000000-0008-0000-0B00-00004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75" name="Shape 7378">
                  <a:extLst>
                    <a:ext uri="{FF2B5EF4-FFF2-40B4-BE49-F238E27FC236}">
                      <a16:creationId xmlns:a16="http://schemas.microsoft.com/office/drawing/2014/main" id="{00000000-0008-0000-0B00-000047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6" name="Shape 7379">
                  <a:extLst>
                    <a:ext uri="{FF2B5EF4-FFF2-40B4-BE49-F238E27FC236}">
                      <a16:creationId xmlns:a16="http://schemas.microsoft.com/office/drawing/2014/main" id="{00000000-0008-0000-0B00-000048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77" name="Shape 7380">
                    <a:extLst>
                      <a:ext uri="{FF2B5EF4-FFF2-40B4-BE49-F238E27FC236}">
                        <a16:creationId xmlns:a16="http://schemas.microsoft.com/office/drawing/2014/main" id="{00000000-0008-0000-0B00-000049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78" name="Shape 7381">
                    <a:extLst>
                      <a:ext uri="{FF2B5EF4-FFF2-40B4-BE49-F238E27FC236}">
                        <a16:creationId xmlns:a16="http://schemas.microsoft.com/office/drawing/2014/main" id="{00000000-0008-0000-0B00-00004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79" name="Shape 7382">
                    <a:extLst>
                      <a:ext uri="{FF2B5EF4-FFF2-40B4-BE49-F238E27FC236}">
                        <a16:creationId xmlns:a16="http://schemas.microsoft.com/office/drawing/2014/main" id="{00000000-0008-0000-0B00-00004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0" name="Shape 7383">
                    <a:extLst>
                      <a:ext uri="{FF2B5EF4-FFF2-40B4-BE49-F238E27FC236}">
                        <a16:creationId xmlns:a16="http://schemas.microsoft.com/office/drawing/2014/main" id="{00000000-0008-0000-0B00-00004C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1" name="Shape 7384">
                    <a:extLst>
                      <a:ext uri="{FF2B5EF4-FFF2-40B4-BE49-F238E27FC236}">
                        <a16:creationId xmlns:a16="http://schemas.microsoft.com/office/drawing/2014/main" id="{00000000-0008-0000-0B00-00004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2" name="Shape 7385">
                    <a:extLst>
                      <a:ext uri="{FF2B5EF4-FFF2-40B4-BE49-F238E27FC236}">
                        <a16:creationId xmlns:a16="http://schemas.microsoft.com/office/drawing/2014/main" id="{00000000-0008-0000-0B00-00004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3" name="Shape 7386">
                    <a:extLst>
                      <a:ext uri="{FF2B5EF4-FFF2-40B4-BE49-F238E27FC236}">
                        <a16:creationId xmlns:a16="http://schemas.microsoft.com/office/drawing/2014/main" id="{00000000-0008-0000-0B00-00004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84" name="Shape 2">
          <a:extLst>
            <a:ext uri="{FF2B5EF4-FFF2-40B4-BE49-F238E27FC236}">
              <a16:creationId xmlns:a16="http://schemas.microsoft.com/office/drawing/2014/main" id="{00000000-0008-0000-0B00-000050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85" name="Shape 7387">
            <a:extLst>
              <a:ext uri="{FF2B5EF4-FFF2-40B4-BE49-F238E27FC236}">
                <a16:creationId xmlns:a16="http://schemas.microsoft.com/office/drawing/2014/main" id="{00000000-0008-0000-0B00-00005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86" name="Shape 6">
              <a:extLst>
                <a:ext uri="{FF2B5EF4-FFF2-40B4-BE49-F238E27FC236}">
                  <a16:creationId xmlns:a16="http://schemas.microsoft.com/office/drawing/2014/main" id="{00000000-0008-0000-0B00-00005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87" name="Shape 7388">
              <a:extLst>
                <a:ext uri="{FF2B5EF4-FFF2-40B4-BE49-F238E27FC236}">
                  <a16:creationId xmlns:a16="http://schemas.microsoft.com/office/drawing/2014/main" id="{00000000-0008-0000-0B00-00005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88" name="Shape 7389">
                <a:extLst>
                  <a:ext uri="{FF2B5EF4-FFF2-40B4-BE49-F238E27FC236}">
                    <a16:creationId xmlns:a16="http://schemas.microsoft.com/office/drawing/2014/main" id="{00000000-0008-0000-0B00-00005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9" name="Shape 7390">
                <a:extLst>
                  <a:ext uri="{FF2B5EF4-FFF2-40B4-BE49-F238E27FC236}">
                    <a16:creationId xmlns:a16="http://schemas.microsoft.com/office/drawing/2014/main" id="{00000000-0008-0000-0B00-00005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90" name="Shape 7391">
                  <a:extLst>
                    <a:ext uri="{FF2B5EF4-FFF2-40B4-BE49-F238E27FC236}">
                      <a16:creationId xmlns:a16="http://schemas.microsoft.com/office/drawing/2014/main" id="{00000000-0008-0000-0B00-000056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91" name="Shape 7392">
                  <a:extLst>
                    <a:ext uri="{FF2B5EF4-FFF2-40B4-BE49-F238E27FC236}">
                      <a16:creationId xmlns:a16="http://schemas.microsoft.com/office/drawing/2014/main" id="{00000000-0008-0000-0B00-000057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92" name="Shape 7393">
                    <a:extLst>
                      <a:ext uri="{FF2B5EF4-FFF2-40B4-BE49-F238E27FC236}">
                        <a16:creationId xmlns:a16="http://schemas.microsoft.com/office/drawing/2014/main" id="{00000000-0008-0000-0B00-000058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3" name="Shape 7394">
                    <a:extLst>
                      <a:ext uri="{FF2B5EF4-FFF2-40B4-BE49-F238E27FC236}">
                        <a16:creationId xmlns:a16="http://schemas.microsoft.com/office/drawing/2014/main" id="{00000000-0008-0000-0B00-00005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4" name="Shape 7395">
                    <a:extLst>
                      <a:ext uri="{FF2B5EF4-FFF2-40B4-BE49-F238E27FC236}">
                        <a16:creationId xmlns:a16="http://schemas.microsoft.com/office/drawing/2014/main" id="{00000000-0008-0000-0B00-00005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5" name="Shape 7396">
                    <a:extLst>
                      <a:ext uri="{FF2B5EF4-FFF2-40B4-BE49-F238E27FC236}">
                        <a16:creationId xmlns:a16="http://schemas.microsoft.com/office/drawing/2014/main" id="{00000000-0008-0000-0B00-00005B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6" name="Shape 7397">
                    <a:extLst>
                      <a:ext uri="{FF2B5EF4-FFF2-40B4-BE49-F238E27FC236}">
                        <a16:creationId xmlns:a16="http://schemas.microsoft.com/office/drawing/2014/main" id="{00000000-0008-0000-0B00-00005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7" name="Shape 7398">
                    <a:extLst>
                      <a:ext uri="{FF2B5EF4-FFF2-40B4-BE49-F238E27FC236}">
                        <a16:creationId xmlns:a16="http://schemas.microsoft.com/office/drawing/2014/main" id="{00000000-0008-0000-0B00-00005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8" name="Shape 7399">
                    <a:extLst>
                      <a:ext uri="{FF2B5EF4-FFF2-40B4-BE49-F238E27FC236}">
                        <a16:creationId xmlns:a16="http://schemas.microsoft.com/office/drawing/2014/main" id="{00000000-0008-0000-0B00-00005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99" name="Shape 2">
          <a:extLst>
            <a:ext uri="{FF2B5EF4-FFF2-40B4-BE49-F238E27FC236}">
              <a16:creationId xmlns:a16="http://schemas.microsoft.com/office/drawing/2014/main" id="{00000000-0008-0000-0B00-00005F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00" name="Shape 7400">
            <a:extLst>
              <a:ext uri="{FF2B5EF4-FFF2-40B4-BE49-F238E27FC236}">
                <a16:creationId xmlns:a16="http://schemas.microsoft.com/office/drawing/2014/main" id="{00000000-0008-0000-0B00-00006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1" name="Shape 6">
              <a:extLst>
                <a:ext uri="{FF2B5EF4-FFF2-40B4-BE49-F238E27FC236}">
                  <a16:creationId xmlns:a16="http://schemas.microsoft.com/office/drawing/2014/main" id="{00000000-0008-0000-0B00-00006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2" name="Shape 7401">
              <a:extLst>
                <a:ext uri="{FF2B5EF4-FFF2-40B4-BE49-F238E27FC236}">
                  <a16:creationId xmlns:a16="http://schemas.microsoft.com/office/drawing/2014/main" id="{00000000-0008-0000-0B00-00006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03" name="Shape 7402">
                <a:extLst>
                  <a:ext uri="{FF2B5EF4-FFF2-40B4-BE49-F238E27FC236}">
                    <a16:creationId xmlns:a16="http://schemas.microsoft.com/office/drawing/2014/main" id="{00000000-0008-0000-0B00-00006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4" name="Shape 7403">
                <a:extLst>
                  <a:ext uri="{FF2B5EF4-FFF2-40B4-BE49-F238E27FC236}">
                    <a16:creationId xmlns:a16="http://schemas.microsoft.com/office/drawing/2014/main" id="{00000000-0008-0000-0B00-00006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05" name="Shape 7404">
                  <a:extLst>
                    <a:ext uri="{FF2B5EF4-FFF2-40B4-BE49-F238E27FC236}">
                      <a16:creationId xmlns:a16="http://schemas.microsoft.com/office/drawing/2014/main" id="{00000000-0008-0000-0B00-000065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06" name="Shape 7405">
                  <a:extLst>
                    <a:ext uri="{FF2B5EF4-FFF2-40B4-BE49-F238E27FC236}">
                      <a16:creationId xmlns:a16="http://schemas.microsoft.com/office/drawing/2014/main" id="{00000000-0008-0000-0B00-000066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07" name="Shape 7406">
                    <a:extLst>
                      <a:ext uri="{FF2B5EF4-FFF2-40B4-BE49-F238E27FC236}">
                        <a16:creationId xmlns:a16="http://schemas.microsoft.com/office/drawing/2014/main" id="{00000000-0008-0000-0B00-000067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08" name="Shape 7407">
                    <a:extLst>
                      <a:ext uri="{FF2B5EF4-FFF2-40B4-BE49-F238E27FC236}">
                        <a16:creationId xmlns:a16="http://schemas.microsoft.com/office/drawing/2014/main" id="{00000000-0008-0000-0B00-00006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9" name="Shape 7408">
                    <a:extLst>
                      <a:ext uri="{FF2B5EF4-FFF2-40B4-BE49-F238E27FC236}">
                        <a16:creationId xmlns:a16="http://schemas.microsoft.com/office/drawing/2014/main" id="{00000000-0008-0000-0B00-00006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0" name="Shape 7409">
                    <a:extLst>
                      <a:ext uri="{FF2B5EF4-FFF2-40B4-BE49-F238E27FC236}">
                        <a16:creationId xmlns:a16="http://schemas.microsoft.com/office/drawing/2014/main" id="{00000000-0008-0000-0B00-00006A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1" name="Shape 7410">
                    <a:extLst>
                      <a:ext uri="{FF2B5EF4-FFF2-40B4-BE49-F238E27FC236}">
                        <a16:creationId xmlns:a16="http://schemas.microsoft.com/office/drawing/2014/main" id="{00000000-0008-0000-0B00-00006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2" name="Shape 7411">
                    <a:extLst>
                      <a:ext uri="{FF2B5EF4-FFF2-40B4-BE49-F238E27FC236}">
                        <a16:creationId xmlns:a16="http://schemas.microsoft.com/office/drawing/2014/main" id="{00000000-0008-0000-0B00-00006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3" name="Shape 7412">
                    <a:extLst>
                      <a:ext uri="{FF2B5EF4-FFF2-40B4-BE49-F238E27FC236}">
                        <a16:creationId xmlns:a16="http://schemas.microsoft.com/office/drawing/2014/main" id="{00000000-0008-0000-0B00-00006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15" name="Shape 741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41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18" name="Shape 741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41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20" name="Shape 741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21" name="Shape 741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22" name="Shape 7419">
                    <a:extLst>
                      <a:ext uri="{FF2B5EF4-FFF2-40B4-BE49-F238E27FC236}">
                        <a16:creationId xmlns:a16="http://schemas.microsoft.com/office/drawing/2014/main" id="{00000000-0008-0000-0B00-000076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23" name="Shape 7420">
                    <a:extLst>
                      <a:ext uri="{FF2B5EF4-FFF2-40B4-BE49-F238E27FC236}">
                        <a16:creationId xmlns:a16="http://schemas.microsoft.com/office/drawing/2014/main" id="{00000000-0008-0000-0B00-00007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4" name="Shape 7421">
                    <a:extLst>
                      <a:ext uri="{FF2B5EF4-FFF2-40B4-BE49-F238E27FC236}">
                        <a16:creationId xmlns:a16="http://schemas.microsoft.com/office/drawing/2014/main" id="{00000000-0008-0000-0B00-00007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5" name="Shape 7422">
                    <a:extLst>
                      <a:ext uri="{FF2B5EF4-FFF2-40B4-BE49-F238E27FC236}">
                        <a16:creationId xmlns:a16="http://schemas.microsoft.com/office/drawing/2014/main" id="{00000000-0008-0000-0B00-000079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6" name="Shape 7423">
                    <a:extLst>
                      <a:ext uri="{FF2B5EF4-FFF2-40B4-BE49-F238E27FC236}">
                        <a16:creationId xmlns:a16="http://schemas.microsoft.com/office/drawing/2014/main" id="{00000000-0008-0000-0B00-00007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7" name="Shape 7424">
                    <a:extLst>
                      <a:ext uri="{FF2B5EF4-FFF2-40B4-BE49-F238E27FC236}">
                        <a16:creationId xmlns:a16="http://schemas.microsoft.com/office/drawing/2014/main" id="{00000000-0008-0000-0B00-00007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8" name="Shape 7425">
                    <a:extLst>
                      <a:ext uri="{FF2B5EF4-FFF2-40B4-BE49-F238E27FC236}">
                        <a16:creationId xmlns:a16="http://schemas.microsoft.com/office/drawing/2014/main" id="{00000000-0008-0000-0B00-00007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29" name="Shape 2">
          <a:extLst>
            <a:ext uri="{FF2B5EF4-FFF2-40B4-BE49-F238E27FC236}">
              <a16:creationId xmlns:a16="http://schemas.microsoft.com/office/drawing/2014/main" id="{00000000-0008-0000-0B00-00007D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30" name="Shape 7426">
            <a:extLst>
              <a:ext uri="{FF2B5EF4-FFF2-40B4-BE49-F238E27FC236}">
                <a16:creationId xmlns:a16="http://schemas.microsoft.com/office/drawing/2014/main" id="{00000000-0008-0000-0B00-00007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31" name="Shape 6">
              <a:extLst>
                <a:ext uri="{FF2B5EF4-FFF2-40B4-BE49-F238E27FC236}">
                  <a16:creationId xmlns:a16="http://schemas.microsoft.com/office/drawing/2014/main" id="{00000000-0008-0000-0B00-00007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2" name="Shape 7427">
              <a:extLst>
                <a:ext uri="{FF2B5EF4-FFF2-40B4-BE49-F238E27FC236}">
                  <a16:creationId xmlns:a16="http://schemas.microsoft.com/office/drawing/2014/main" id="{00000000-0008-0000-0B00-00008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33" name="Shape 7428">
                <a:extLst>
                  <a:ext uri="{FF2B5EF4-FFF2-40B4-BE49-F238E27FC236}">
                    <a16:creationId xmlns:a16="http://schemas.microsoft.com/office/drawing/2014/main" id="{00000000-0008-0000-0B00-00008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4" name="Shape 7429">
                <a:extLst>
                  <a:ext uri="{FF2B5EF4-FFF2-40B4-BE49-F238E27FC236}">
                    <a16:creationId xmlns:a16="http://schemas.microsoft.com/office/drawing/2014/main" id="{00000000-0008-0000-0B00-00008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35" name="Shape 743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36" name="Shape 743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37" name="Shape 7432">
                    <a:extLst>
                      <a:ext uri="{FF2B5EF4-FFF2-40B4-BE49-F238E27FC236}">
                        <a16:creationId xmlns:a16="http://schemas.microsoft.com/office/drawing/2014/main" id="{00000000-0008-0000-0B00-000085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38" name="Shape 7433">
                    <a:extLst>
                      <a:ext uri="{FF2B5EF4-FFF2-40B4-BE49-F238E27FC236}">
                        <a16:creationId xmlns:a16="http://schemas.microsoft.com/office/drawing/2014/main" id="{00000000-0008-0000-0B00-00008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9" name="Shape 7434">
                    <a:extLst>
                      <a:ext uri="{FF2B5EF4-FFF2-40B4-BE49-F238E27FC236}">
                        <a16:creationId xmlns:a16="http://schemas.microsoft.com/office/drawing/2014/main" id="{00000000-0008-0000-0B00-00008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0" name="Shape 7435">
                    <a:extLst>
                      <a:ext uri="{FF2B5EF4-FFF2-40B4-BE49-F238E27FC236}">
                        <a16:creationId xmlns:a16="http://schemas.microsoft.com/office/drawing/2014/main" id="{00000000-0008-0000-0B00-000088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1" name="Shape 7436">
                    <a:extLst>
                      <a:ext uri="{FF2B5EF4-FFF2-40B4-BE49-F238E27FC236}">
                        <a16:creationId xmlns:a16="http://schemas.microsoft.com/office/drawing/2014/main" id="{00000000-0008-0000-0B00-00008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2" name="Shape 7437">
                    <a:extLst>
                      <a:ext uri="{FF2B5EF4-FFF2-40B4-BE49-F238E27FC236}">
                        <a16:creationId xmlns:a16="http://schemas.microsoft.com/office/drawing/2014/main" id="{00000000-0008-0000-0B00-00008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3" name="Shape 7438">
                    <a:extLst>
                      <a:ext uri="{FF2B5EF4-FFF2-40B4-BE49-F238E27FC236}">
                        <a16:creationId xmlns:a16="http://schemas.microsoft.com/office/drawing/2014/main" id="{00000000-0008-0000-0B00-00008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44" name="Shape 2">
          <a:extLst>
            <a:ext uri="{FF2B5EF4-FFF2-40B4-BE49-F238E27FC236}">
              <a16:creationId xmlns:a16="http://schemas.microsoft.com/office/drawing/2014/main" id="{00000000-0008-0000-0B00-00008C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45" name="Shape 7439">
            <a:extLst>
              <a:ext uri="{FF2B5EF4-FFF2-40B4-BE49-F238E27FC236}">
                <a16:creationId xmlns:a16="http://schemas.microsoft.com/office/drawing/2014/main" id="{00000000-0008-0000-0B00-00008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6" name="Shape 6">
              <a:extLst>
                <a:ext uri="{FF2B5EF4-FFF2-40B4-BE49-F238E27FC236}">
                  <a16:creationId xmlns:a16="http://schemas.microsoft.com/office/drawing/2014/main" id="{00000000-0008-0000-0B00-00008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7" name="Shape 7440">
              <a:extLst>
                <a:ext uri="{FF2B5EF4-FFF2-40B4-BE49-F238E27FC236}">
                  <a16:creationId xmlns:a16="http://schemas.microsoft.com/office/drawing/2014/main" id="{00000000-0008-0000-0B00-00008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48" name="Shape 7441">
                <a:extLst>
                  <a:ext uri="{FF2B5EF4-FFF2-40B4-BE49-F238E27FC236}">
                    <a16:creationId xmlns:a16="http://schemas.microsoft.com/office/drawing/2014/main" id="{00000000-0008-0000-0B00-00009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9" name="Shape 7442">
                <a:extLst>
                  <a:ext uri="{FF2B5EF4-FFF2-40B4-BE49-F238E27FC236}">
                    <a16:creationId xmlns:a16="http://schemas.microsoft.com/office/drawing/2014/main" id="{00000000-0008-0000-0B00-00009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50" name="Shape 744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51" name="Shape 744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52" name="Shape 7445">
                    <a:extLst>
                      <a:ext uri="{FF2B5EF4-FFF2-40B4-BE49-F238E27FC236}">
                        <a16:creationId xmlns:a16="http://schemas.microsoft.com/office/drawing/2014/main" id="{00000000-0008-0000-0B00-000094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53" name="Shape 7446">
                    <a:extLst>
                      <a:ext uri="{FF2B5EF4-FFF2-40B4-BE49-F238E27FC236}">
                        <a16:creationId xmlns:a16="http://schemas.microsoft.com/office/drawing/2014/main" id="{00000000-0008-0000-0B00-00009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4" name="Shape 7447">
                    <a:extLst>
                      <a:ext uri="{FF2B5EF4-FFF2-40B4-BE49-F238E27FC236}">
                        <a16:creationId xmlns:a16="http://schemas.microsoft.com/office/drawing/2014/main" id="{00000000-0008-0000-0B00-00009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5" name="Shape 7448">
                    <a:extLst>
                      <a:ext uri="{FF2B5EF4-FFF2-40B4-BE49-F238E27FC236}">
                        <a16:creationId xmlns:a16="http://schemas.microsoft.com/office/drawing/2014/main" id="{00000000-0008-0000-0B00-000097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6" name="Shape 7449">
                    <a:extLst>
                      <a:ext uri="{FF2B5EF4-FFF2-40B4-BE49-F238E27FC236}">
                        <a16:creationId xmlns:a16="http://schemas.microsoft.com/office/drawing/2014/main" id="{00000000-0008-0000-0B00-00009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7" name="Shape 7450">
                    <a:extLst>
                      <a:ext uri="{FF2B5EF4-FFF2-40B4-BE49-F238E27FC236}">
                        <a16:creationId xmlns:a16="http://schemas.microsoft.com/office/drawing/2014/main" id="{00000000-0008-0000-0B00-00009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8" name="Shape 7451">
                    <a:extLst>
                      <a:ext uri="{FF2B5EF4-FFF2-40B4-BE49-F238E27FC236}">
                        <a16:creationId xmlns:a16="http://schemas.microsoft.com/office/drawing/2014/main" id="{00000000-0008-0000-0B00-00009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59" name="Shape 2">
          <a:extLst>
            <a:ext uri="{FF2B5EF4-FFF2-40B4-BE49-F238E27FC236}">
              <a16:creationId xmlns:a16="http://schemas.microsoft.com/office/drawing/2014/main" id="{00000000-0008-0000-0B00-00009B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60" name="Shape 7452">
            <a:extLst>
              <a:ext uri="{FF2B5EF4-FFF2-40B4-BE49-F238E27FC236}">
                <a16:creationId xmlns:a16="http://schemas.microsoft.com/office/drawing/2014/main" id="{00000000-0008-0000-0B00-00009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1" name="Shape 6">
              <a:extLst>
                <a:ext uri="{FF2B5EF4-FFF2-40B4-BE49-F238E27FC236}">
                  <a16:creationId xmlns:a16="http://schemas.microsoft.com/office/drawing/2014/main" id="{00000000-0008-0000-0B00-00009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2" name="Shape 7453">
              <a:extLst>
                <a:ext uri="{FF2B5EF4-FFF2-40B4-BE49-F238E27FC236}">
                  <a16:creationId xmlns:a16="http://schemas.microsoft.com/office/drawing/2014/main" id="{00000000-0008-0000-0B00-00009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63" name="Shape 7454">
                <a:extLst>
                  <a:ext uri="{FF2B5EF4-FFF2-40B4-BE49-F238E27FC236}">
                    <a16:creationId xmlns:a16="http://schemas.microsoft.com/office/drawing/2014/main" id="{00000000-0008-0000-0B00-00009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64" name="Shape 7455">
                <a:extLst>
                  <a:ext uri="{FF2B5EF4-FFF2-40B4-BE49-F238E27FC236}">
                    <a16:creationId xmlns:a16="http://schemas.microsoft.com/office/drawing/2014/main" id="{00000000-0008-0000-0B00-0000A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65" name="Shape 745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66" name="Shape 7457">
                  <a:extLst>
                    <a:ext uri="{FF2B5EF4-FFF2-40B4-BE49-F238E27FC236}">
                      <a16:creationId xmlns:a16="http://schemas.microsoft.com/office/drawing/2014/main" id="{00000000-0008-0000-0B00-0000A2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67" name="Shape 7458">
                    <a:extLst>
                      <a:ext uri="{FF2B5EF4-FFF2-40B4-BE49-F238E27FC236}">
                        <a16:creationId xmlns:a16="http://schemas.microsoft.com/office/drawing/2014/main" id="{00000000-0008-0000-0B00-0000A3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68" name="Shape 7459">
                    <a:extLst>
                      <a:ext uri="{FF2B5EF4-FFF2-40B4-BE49-F238E27FC236}">
                        <a16:creationId xmlns:a16="http://schemas.microsoft.com/office/drawing/2014/main" id="{00000000-0008-0000-0B00-0000A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69" name="Shape 7460">
                    <a:extLst>
                      <a:ext uri="{FF2B5EF4-FFF2-40B4-BE49-F238E27FC236}">
                        <a16:creationId xmlns:a16="http://schemas.microsoft.com/office/drawing/2014/main" id="{00000000-0008-0000-0B00-0000A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0" name="Shape 7461">
                    <a:extLst>
                      <a:ext uri="{FF2B5EF4-FFF2-40B4-BE49-F238E27FC236}">
                        <a16:creationId xmlns:a16="http://schemas.microsoft.com/office/drawing/2014/main" id="{00000000-0008-0000-0B00-0000A6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1" name="Shape 7462">
                    <a:extLst>
                      <a:ext uri="{FF2B5EF4-FFF2-40B4-BE49-F238E27FC236}">
                        <a16:creationId xmlns:a16="http://schemas.microsoft.com/office/drawing/2014/main" id="{00000000-0008-0000-0B00-0000A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2" name="Shape 7463">
                    <a:extLst>
                      <a:ext uri="{FF2B5EF4-FFF2-40B4-BE49-F238E27FC236}">
                        <a16:creationId xmlns:a16="http://schemas.microsoft.com/office/drawing/2014/main" id="{00000000-0008-0000-0B00-0000A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3" name="Shape 7464">
                    <a:extLst>
                      <a:ext uri="{FF2B5EF4-FFF2-40B4-BE49-F238E27FC236}">
                        <a16:creationId xmlns:a16="http://schemas.microsoft.com/office/drawing/2014/main" id="{00000000-0008-0000-0B00-0000A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74" name="Shape 2">
          <a:extLst>
            <a:ext uri="{FF2B5EF4-FFF2-40B4-BE49-F238E27FC236}">
              <a16:creationId xmlns:a16="http://schemas.microsoft.com/office/drawing/2014/main" id="{00000000-0008-0000-0B00-0000AA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75" name="Shape 7465">
            <a:extLst>
              <a:ext uri="{FF2B5EF4-FFF2-40B4-BE49-F238E27FC236}">
                <a16:creationId xmlns:a16="http://schemas.microsoft.com/office/drawing/2014/main" id="{00000000-0008-0000-0B00-0000A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6" name="Shape 6">
              <a:extLst>
                <a:ext uri="{FF2B5EF4-FFF2-40B4-BE49-F238E27FC236}">
                  <a16:creationId xmlns:a16="http://schemas.microsoft.com/office/drawing/2014/main" id="{00000000-0008-0000-0B00-0000A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77" name="Shape 7466">
              <a:extLst>
                <a:ext uri="{FF2B5EF4-FFF2-40B4-BE49-F238E27FC236}">
                  <a16:creationId xmlns:a16="http://schemas.microsoft.com/office/drawing/2014/main" id="{00000000-0008-0000-0B00-0000A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78" name="Shape 7467">
                <a:extLst>
                  <a:ext uri="{FF2B5EF4-FFF2-40B4-BE49-F238E27FC236}">
                    <a16:creationId xmlns:a16="http://schemas.microsoft.com/office/drawing/2014/main" id="{00000000-0008-0000-0B00-0000A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9" name="Shape 7468">
                <a:extLst>
                  <a:ext uri="{FF2B5EF4-FFF2-40B4-BE49-F238E27FC236}">
                    <a16:creationId xmlns:a16="http://schemas.microsoft.com/office/drawing/2014/main" id="{00000000-0008-0000-0B00-0000A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80" name="Shape 7469">
                  <a:extLst>
                    <a:ext uri="{FF2B5EF4-FFF2-40B4-BE49-F238E27FC236}">
                      <a16:creationId xmlns:a16="http://schemas.microsoft.com/office/drawing/2014/main" id="{00000000-0008-0000-0B00-0000B0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81" name="Shape 7470">
                  <a:extLst>
                    <a:ext uri="{FF2B5EF4-FFF2-40B4-BE49-F238E27FC236}">
                      <a16:creationId xmlns:a16="http://schemas.microsoft.com/office/drawing/2014/main" id="{00000000-0008-0000-0B00-0000B1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82" name="Shape 7471">
                    <a:extLst>
                      <a:ext uri="{FF2B5EF4-FFF2-40B4-BE49-F238E27FC236}">
                        <a16:creationId xmlns:a16="http://schemas.microsoft.com/office/drawing/2014/main" id="{00000000-0008-0000-0B00-0000B2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83" name="Shape 7472">
                    <a:extLst>
                      <a:ext uri="{FF2B5EF4-FFF2-40B4-BE49-F238E27FC236}">
                        <a16:creationId xmlns:a16="http://schemas.microsoft.com/office/drawing/2014/main" id="{00000000-0008-0000-0B00-0000B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4" name="Shape 7473">
                    <a:extLst>
                      <a:ext uri="{FF2B5EF4-FFF2-40B4-BE49-F238E27FC236}">
                        <a16:creationId xmlns:a16="http://schemas.microsoft.com/office/drawing/2014/main" id="{00000000-0008-0000-0B00-0000B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5" name="Shape 7474">
                    <a:extLst>
                      <a:ext uri="{FF2B5EF4-FFF2-40B4-BE49-F238E27FC236}">
                        <a16:creationId xmlns:a16="http://schemas.microsoft.com/office/drawing/2014/main" id="{00000000-0008-0000-0B00-0000B5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6" name="Shape 7475">
                    <a:extLst>
                      <a:ext uri="{FF2B5EF4-FFF2-40B4-BE49-F238E27FC236}">
                        <a16:creationId xmlns:a16="http://schemas.microsoft.com/office/drawing/2014/main" id="{00000000-0008-0000-0B00-0000B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7" name="Shape 7476">
                    <a:extLst>
                      <a:ext uri="{FF2B5EF4-FFF2-40B4-BE49-F238E27FC236}">
                        <a16:creationId xmlns:a16="http://schemas.microsoft.com/office/drawing/2014/main" id="{00000000-0008-0000-0B00-0000B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8" name="Shape 7477">
                    <a:extLst>
                      <a:ext uri="{FF2B5EF4-FFF2-40B4-BE49-F238E27FC236}">
                        <a16:creationId xmlns:a16="http://schemas.microsoft.com/office/drawing/2014/main" id="{00000000-0008-0000-0B00-0000B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89" name="Shape 2">
          <a:extLst>
            <a:ext uri="{FF2B5EF4-FFF2-40B4-BE49-F238E27FC236}">
              <a16:creationId xmlns:a16="http://schemas.microsoft.com/office/drawing/2014/main" id="{00000000-0008-0000-0B00-0000B9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90" name="Shape 7478">
            <a:extLst>
              <a:ext uri="{FF2B5EF4-FFF2-40B4-BE49-F238E27FC236}">
                <a16:creationId xmlns:a16="http://schemas.microsoft.com/office/drawing/2014/main" id="{00000000-0008-0000-0B00-0000B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1" name="Shape 6">
              <a:extLst>
                <a:ext uri="{FF2B5EF4-FFF2-40B4-BE49-F238E27FC236}">
                  <a16:creationId xmlns:a16="http://schemas.microsoft.com/office/drawing/2014/main" id="{00000000-0008-0000-0B00-0000B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2" name="Shape 7479">
              <a:extLst>
                <a:ext uri="{FF2B5EF4-FFF2-40B4-BE49-F238E27FC236}">
                  <a16:creationId xmlns:a16="http://schemas.microsoft.com/office/drawing/2014/main" id="{00000000-0008-0000-0B00-0000B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3" name="Shape 7480">
                <a:extLst>
                  <a:ext uri="{FF2B5EF4-FFF2-40B4-BE49-F238E27FC236}">
                    <a16:creationId xmlns:a16="http://schemas.microsoft.com/office/drawing/2014/main" id="{00000000-0008-0000-0B00-0000B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4" name="Shape 7481">
                <a:extLst>
                  <a:ext uri="{FF2B5EF4-FFF2-40B4-BE49-F238E27FC236}">
                    <a16:creationId xmlns:a16="http://schemas.microsoft.com/office/drawing/2014/main" id="{00000000-0008-0000-0B00-0000B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95" name="Shape 7482">
                  <a:extLst>
                    <a:ext uri="{FF2B5EF4-FFF2-40B4-BE49-F238E27FC236}">
                      <a16:creationId xmlns:a16="http://schemas.microsoft.com/office/drawing/2014/main" id="{00000000-0008-0000-0B00-0000BF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96" name="Shape 7483">
                  <a:extLst>
                    <a:ext uri="{FF2B5EF4-FFF2-40B4-BE49-F238E27FC236}">
                      <a16:creationId xmlns:a16="http://schemas.microsoft.com/office/drawing/2014/main" id="{00000000-0008-0000-0B00-0000C0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897" name="Shape 7484">
                    <a:extLst>
                      <a:ext uri="{FF2B5EF4-FFF2-40B4-BE49-F238E27FC236}">
                        <a16:creationId xmlns:a16="http://schemas.microsoft.com/office/drawing/2014/main" id="{00000000-0008-0000-0B00-0000C1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98" name="Shape 7485">
                    <a:extLst>
                      <a:ext uri="{FF2B5EF4-FFF2-40B4-BE49-F238E27FC236}">
                        <a16:creationId xmlns:a16="http://schemas.microsoft.com/office/drawing/2014/main" id="{00000000-0008-0000-0B00-0000C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99" name="Shape 7486">
                    <a:extLst>
                      <a:ext uri="{FF2B5EF4-FFF2-40B4-BE49-F238E27FC236}">
                        <a16:creationId xmlns:a16="http://schemas.microsoft.com/office/drawing/2014/main" id="{00000000-0008-0000-0B00-0000C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0" name="Shape 7487">
                    <a:extLst>
                      <a:ext uri="{FF2B5EF4-FFF2-40B4-BE49-F238E27FC236}">
                        <a16:creationId xmlns:a16="http://schemas.microsoft.com/office/drawing/2014/main" id="{00000000-0008-0000-0B00-0000C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1" name="Shape 7488">
                    <a:extLst>
                      <a:ext uri="{FF2B5EF4-FFF2-40B4-BE49-F238E27FC236}">
                        <a16:creationId xmlns:a16="http://schemas.microsoft.com/office/drawing/2014/main" id="{00000000-0008-0000-0B00-0000C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2" name="Shape 7489">
                    <a:extLst>
                      <a:ext uri="{FF2B5EF4-FFF2-40B4-BE49-F238E27FC236}">
                        <a16:creationId xmlns:a16="http://schemas.microsoft.com/office/drawing/2014/main" id="{00000000-0008-0000-0B00-0000C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3" name="Shape 7490">
                    <a:extLst>
                      <a:ext uri="{FF2B5EF4-FFF2-40B4-BE49-F238E27FC236}">
                        <a16:creationId xmlns:a16="http://schemas.microsoft.com/office/drawing/2014/main" id="{00000000-0008-0000-0B00-0000C7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8904" name="Shape 2">
          <a:extLst>
            <a:ext uri="{FF2B5EF4-FFF2-40B4-BE49-F238E27FC236}">
              <a16:creationId xmlns:a16="http://schemas.microsoft.com/office/drawing/2014/main" id="{00000000-0008-0000-0B00-0000C822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8905" name="Shape 7491">
            <a:extLst>
              <a:ext uri="{FF2B5EF4-FFF2-40B4-BE49-F238E27FC236}">
                <a16:creationId xmlns:a16="http://schemas.microsoft.com/office/drawing/2014/main" id="{00000000-0008-0000-0B00-0000C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6" name="Shape 6">
              <a:extLst>
                <a:ext uri="{FF2B5EF4-FFF2-40B4-BE49-F238E27FC236}">
                  <a16:creationId xmlns:a16="http://schemas.microsoft.com/office/drawing/2014/main" id="{00000000-0008-0000-0B00-0000C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7" name="Shape 7492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08" name="Shape 7493">
                <a:extLst>
                  <a:ext uri="{FF2B5EF4-FFF2-40B4-BE49-F238E27FC236}">
                    <a16:creationId xmlns:a16="http://schemas.microsoft.com/office/drawing/2014/main" id="{00000000-0008-0000-0B00-0000C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9" name="Shape 7494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0" name="Shape 7495">
                  <a:extLst>
                    <a:ext uri="{FF2B5EF4-FFF2-40B4-BE49-F238E27FC236}">
                      <a16:creationId xmlns:a16="http://schemas.microsoft.com/office/drawing/2014/main" id="{00000000-0008-0000-0B00-0000CE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11" name="Shape 7496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912" name="Shape 7497">
                    <a:extLst>
                      <a:ext uri="{FF2B5EF4-FFF2-40B4-BE49-F238E27FC236}">
                        <a16:creationId xmlns:a16="http://schemas.microsoft.com/office/drawing/2014/main" id="{00000000-0008-0000-0B00-0000D0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13" name="Shape 7498">
                    <a:extLst>
                      <a:ext uri="{FF2B5EF4-FFF2-40B4-BE49-F238E27FC236}">
                        <a16:creationId xmlns:a16="http://schemas.microsoft.com/office/drawing/2014/main" id="{00000000-0008-0000-0B00-0000D1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4" name="Shape 7499">
                    <a:extLst>
                      <a:ext uri="{FF2B5EF4-FFF2-40B4-BE49-F238E27FC236}">
                        <a16:creationId xmlns:a16="http://schemas.microsoft.com/office/drawing/2014/main" id="{00000000-0008-0000-0B00-0000D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5" name="Shape 7500">
                    <a:extLst>
                      <a:ext uri="{FF2B5EF4-FFF2-40B4-BE49-F238E27FC236}">
                        <a16:creationId xmlns:a16="http://schemas.microsoft.com/office/drawing/2014/main" id="{00000000-0008-0000-0B00-0000D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6" name="Shape 7501">
                    <a:extLst>
                      <a:ext uri="{FF2B5EF4-FFF2-40B4-BE49-F238E27FC236}">
                        <a16:creationId xmlns:a16="http://schemas.microsoft.com/office/drawing/2014/main" id="{00000000-0008-0000-0B00-0000D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7" name="Shape 7502">
                    <a:extLst>
                      <a:ext uri="{FF2B5EF4-FFF2-40B4-BE49-F238E27FC236}">
                        <a16:creationId xmlns:a16="http://schemas.microsoft.com/office/drawing/2014/main" id="{00000000-0008-0000-0B00-0000D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8" name="Shape 7503">
                    <a:extLst>
                      <a:ext uri="{FF2B5EF4-FFF2-40B4-BE49-F238E27FC236}">
                        <a16:creationId xmlns:a16="http://schemas.microsoft.com/office/drawing/2014/main" id="{00000000-0008-0000-0B00-0000D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8919" name="Shape 2">
          <a:extLst>
            <a:ext uri="{FF2B5EF4-FFF2-40B4-BE49-F238E27FC236}">
              <a16:creationId xmlns:a16="http://schemas.microsoft.com/office/drawing/2014/main" id="{00000000-0008-0000-0B00-0000D722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8920" name="Shape 7504">
            <a:extLst>
              <a:ext uri="{FF2B5EF4-FFF2-40B4-BE49-F238E27FC236}">
                <a16:creationId xmlns:a16="http://schemas.microsoft.com/office/drawing/2014/main" id="{00000000-0008-0000-0B00-0000D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921" name="Shape 6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2" name="Shape 7505">
              <a:extLst>
                <a:ext uri="{FF2B5EF4-FFF2-40B4-BE49-F238E27FC236}">
                  <a16:creationId xmlns:a16="http://schemas.microsoft.com/office/drawing/2014/main" id="{00000000-0008-0000-0B00-0000D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923" name="Shape 7506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4" name="Shape 7507">
                <a:extLst>
                  <a:ext uri="{FF2B5EF4-FFF2-40B4-BE49-F238E27FC236}">
                    <a16:creationId xmlns:a16="http://schemas.microsoft.com/office/drawing/2014/main" id="{00000000-0008-0000-0B00-0000D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925" name="Shape 7508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6" name="Shape 7509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927" name="Shape 7510">
                    <a:extLst>
                      <a:ext uri="{FF2B5EF4-FFF2-40B4-BE49-F238E27FC236}">
                        <a16:creationId xmlns:a16="http://schemas.microsoft.com/office/drawing/2014/main" id="{00000000-0008-0000-0B00-0000DF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28" name="Shape 7511">
                    <a:extLst>
                      <a:ext uri="{FF2B5EF4-FFF2-40B4-BE49-F238E27FC236}">
                        <a16:creationId xmlns:a16="http://schemas.microsoft.com/office/drawing/2014/main" id="{00000000-0008-0000-0B00-0000E0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29" name="Shape 7512">
                    <a:extLst>
                      <a:ext uri="{FF2B5EF4-FFF2-40B4-BE49-F238E27FC236}">
                        <a16:creationId xmlns:a16="http://schemas.microsoft.com/office/drawing/2014/main" id="{00000000-0008-0000-0B00-0000E1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0" name="Shape 7513">
                    <a:extLst>
                      <a:ext uri="{FF2B5EF4-FFF2-40B4-BE49-F238E27FC236}">
                        <a16:creationId xmlns:a16="http://schemas.microsoft.com/office/drawing/2014/main" id="{00000000-0008-0000-0B00-0000E2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1" name="Shape 7514">
                    <a:extLst>
                      <a:ext uri="{FF2B5EF4-FFF2-40B4-BE49-F238E27FC236}">
                        <a16:creationId xmlns:a16="http://schemas.microsoft.com/office/drawing/2014/main" id="{00000000-0008-0000-0B00-0000E3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2" name="Shape 7515">
                    <a:extLst>
                      <a:ext uri="{FF2B5EF4-FFF2-40B4-BE49-F238E27FC236}">
                        <a16:creationId xmlns:a16="http://schemas.microsoft.com/office/drawing/2014/main" id="{00000000-0008-0000-0B00-0000E4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3" name="Shape 7516">
                    <a:extLst>
                      <a:ext uri="{FF2B5EF4-FFF2-40B4-BE49-F238E27FC236}">
                        <a16:creationId xmlns:a16="http://schemas.microsoft.com/office/drawing/2014/main" id="{00000000-0008-0000-0B00-0000E5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34" name="Shape 2">
          <a:extLst>
            <a:ext uri="{FF2B5EF4-FFF2-40B4-BE49-F238E27FC236}">
              <a16:creationId xmlns:a16="http://schemas.microsoft.com/office/drawing/2014/main" id="{00000000-0008-0000-0B00-0000E6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35" name="Shape 7517">
            <a:extLst>
              <a:ext uri="{FF2B5EF4-FFF2-40B4-BE49-F238E27FC236}">
                <a16:creationId xmlns:a16="http://schemas.microsoft.com/office/drawing/2014/main" id="{00000000-0008-0000-0B00-0000E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6" name="Shape 6">
              <a:extLst>
                <a:ext uri="{FF2B5EF4-FFF2-40B4-BE49-F238E27FC236}">
                  <a16:creationId xmlns:a16="http://schemas.microsoft.com/office/drawing/2014/main" id="{00000000-0008-0000-0B00-0000E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7" name="Shape 7518">
              <a:extLst>
                <a:ext uri="{FF2B5EF4-FFF2-40B4-BE49-F238E27FC236}">
                  <a16:creationId xmlns:a16="http://schemas.microsoft.com/office/drawing/2014/main" id="{00000000-0008-0000-0B00-0000E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38" name="Shape 7519">
                <a:extLst>
                  <a:ext uri="{FF2B5EF4-FFF2-40B4-BE49-F238E27FC236}">
                    <a16:creationId xmlns:a16="http://schemas.microsoft.com/office/drawing/2014/main" id="{00000000-0008-0000-0B00-0000E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9" name="Shape 7520">
                <a:extLst>
                  <a:ext uri="{FF2B5EF4-FFF2-40B4-BE49-F238E27FC236}">
                    <a16:creationId xmlns:a16="http://schemas.microsoft.com/office/drawing/2014/main" id="{00000000-0008-0000-0B00-0000E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40" name="Shape 7521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41" name="Shape 7522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42" name="Shape 7523">
                    <a:extLst>
                      <a:ext uri="{FF2B5EF4-FFF2-40B4-BE49-F238E27FC236}">
                        <a16:creationId xmlns:a16="http://schemas.microsoft.com/office/drawing/2014/main" id="{00000000-0008-0000-0B00-0000EE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3" name="Shape 7524">
                    <a:extLst>
                      <a:ext uri="{FF2B5EF4-FFF2-40B4-BE49-F238E27FC236}">
                        <a16:creationId xmlns:a16="http://schemas.microsoft.com/office/drawing/2014/main" id="{00000000-0008-0000-0B00-0000E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4" name="Shape 7525">
                    <a:extLst>
                      <a:ext uri="{FF2B5EF4-FFF2-40B4-BE49-F238E27FC236}">
                        <a16:creationId xmlns:a16="http://schemas.microsoft.com/office/drawing/2014/main" id="{00000000-0008-0000-0B00-0000F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5" name="Shape 7526">
                    <a:extLst>
                      <a:ext uri="{FF2B5EF4-FFF2-40B4-BE49-F238E27FC236}">
                        <a16:creationId xmlns:a16="http://schemas.microsoft.com/office/drawing/2014/main" id="{00000000-0008-0000-0B00-0000F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6" name="Shape 7527">
                    <a:extLst>
                      <a:ext uri="{FF2B5EF4-FFF2-40B4-BE49-F238E27FC236}">
                        <a16:creationId xmlns:a16="http://schemas.microsoft.com/office/drawing/2014/main" id="{00000000-0008-0000-0B00-0000F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7" name="Shape 7528">
                    <a:extLst>
                      <a:ext uri="{FF2B5EF4-FFF2-40B4-BE49-F238E27FC236}">
                        <a16:creationId xmlns:a16="http://schemas.microsoft.com/office/drawing/2014/main" id="{00000000-0008-0000-0B00-0000F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8" name="Shape 7529">
                    <a:extLst>
                      <a:ext uri="{FF2B5EF4-FFF2-40B4-BE49-F238E27FC236}">
                        <a16:creationId xmlns:a16="http://schemas.microsoft.com/office/drawing/2014/main" id="{00000000-0008-0000-0B00-0000F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49" name="Shape 2">
          <a:extLst>
            <a:ext uri="{FF2B5EF4-FFF2-40B4-BE49-F238E27FC236}">
              <a16:creationId xmlns:a16="http://schemas.microsoft.com/office/drawing/2014/main" id="{00000000-0008-0000-0B00-0000F5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50" name="Shape 7530">
            <a:extLst>
              <a:ext uri="{FF2B5EF4-FFF2-40B4-BE49-F238E27FC236}">
                <a16:creationId xmlns:a16="http://schemas.microsoft.com/office/drawing/2014/main" id="{00000000-0008-0000-0B00-0000F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1" name="Shape 6">
              <a:extLst>
                <a:ext uri="{FF2B5EF4-FFF2-40B4-BE49-F238E27FC236}">
                  <a16:creationId xmlns:a16="http://schemas.microsoft.com/office/drawing/2014/main" id="{00000000-0008-0000-0B00-0000F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52" name="Shape 7531">
              <a:extLst>
                <a:ext uri="{FF2B5EF4-FFF2-40B4-BE49-F238E27FC236}">
                  <a16:creationId xmlns:a16="http://schemas.microsoft.com/office/drawing/2014/main" id="{00000000-0008-0000-0B00-0000F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53" name="Shape 7532">
                <a:extLst>
                  <a:ext uri="{FF2B5EF4-FFF2-40B4-BE49-F238E27FC236}">
                    <a16:creationId xmlns:a16="http://schemas.microsoft.com/office/drawing/2014/main" id="{00000000-0008-0000-0B00-0000F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54" name="Shape 7533">
                <a:extLst>
                  <a:ext uri="{FF2B5EF4-FFF2-40B4-BE49-F238E27FC236}">
                    <a16:creationId xmlns:a16="http://schemas.microsoft.com/office/drawing/2014/main" id="{00000000-0008-0000-0B00-0000F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55" name="Shape 7534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56" name="Shape 7535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57" name="Shape 7536">
                    <a:extLst>
                      <a:ext uri="{FF2B5EF4-FFF2-40B4-BE49-F238E27FC236}">
                        <a16:creationId xmlns:a16="http://schemas.microsoft.com/office/drawing/2014/main" id="{00000000-0008-0000-0B00-0000F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58" name="Shape 7537">
                    <a:extLst>
                      <a:ext uri="{FF2B5EF4-FFF2-40B4-BE49-F238E27FC236}">
                        <a16:creationId xmlns:a16="http://schemas.microsoft.com/office/drawing/2014/main" id="{00000000-0008-0000-0B00-0000F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9" name="Shape 7538">
                    <a:extLst>
                      <a:ext uri="{FF2B5EF4-FFF2-40B4-BE49-F238E27FC236}">
                        <a16:creationId xmlns:a16="http://schemas.microsoft.com/office/drawing/2014/main" id="{00000000-0008-0000-0B00-0000F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0" name="Shape 7539">
                    <a:extLst>
                      <a:ext uri="{FF2B5EF4-FFF2-40B4-BE49-F238E27FC236}">
                        <a16:creationId xmlns:a16="http://schemas.microsoft.com/office/drawing/2014/main" id="{00000000-0008-0000-0B00-00000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1" name="Shape 7540">
                    <a:extLst>
                      <a:ext uri="{FF2B5EF4-FFF2-40B4-BE49-F238E27FC236}">
                        <a16:creationId xmlns:a16="http://schemas.microsoft.com/office/drawing/2014/main" id="{00000000-0008-0000-0B00-00000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2" name="Shape 7541">
                    <a:extLst>
                      <a:ext uri="{FF2B5EF4-FFF2-40B4-BE49-F238E27FC236}">
                        <a16:creationId xmlns:a16="http://schemas.microsoft.com/office/drawing/2014/main" id="{00000000-0008-0000-0B00-00000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3" name="Shape 7542">
                    <a:extLst>
                      <a:ext uri="{FF2B5EF4-FFF2-40B4-BE49-F238E27FC236}">
                        <a16:creationId xmlns:a16="http://schemas.microsoft.com/office/drawing/2014/main" id="{00000000-0008-0000-0B00-00000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64" name="Shape 2">
          <a:extLst>
            <a:ext uri="{FF2B5EF4-FFF2-40B4-BE49-F238E27FC236}">
              <a16:creationId xmlns:a16="http://schemas.microsoft.com/office/drawing/2014/main" id="{00000000-0008-0000-0B00-00000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65" name="Shape 7543">
            <a:extLst>
              <a:ext uri="{FF2B5EF4-FFF2-40B4-BE49-F238E27FC236}">
                <a16:creationId xmlns:a16="http://schemas.microsoft.com/office/drawing/2014/main" id="{00000000-0008-0000-0B00-00000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66" name="Shape 6">
              <a:extLst>
                <a:ext uri="{FF2B5EF4-FFF2-40B4-BE49-F238E27FC236}">
                  <a16:creationId xmlns:a16="http://schemas.microsoft.com/office/drawing/2014/main" id="{00000000-0008-0000-0B00-00000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7" name="Shape 7544">
              <a:extLst>
                <a:ext uri="{FF2B5EF4-FFF2-40B4-BE49-F238E27FC236}">
                  <a16:creationId xmlns:a16="http://schemas.microsoft.com/office/drawing/2014/main" id="{00000000-0008-0000-0B00-00000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68" name="Shape 7545">
                <a:extLst>
                  <a:ext uri="{FF2B5EF4-FFF2-40B4-BE49-F238E27FC236}">
                    <a16:creationId xmlns:a16="http://schemas.microsoft.com/office/drawing/2014/main" id="{00000000-0008-0000-0B00-00000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9" name="Shape 7546">
                <a:extLst>
                  <a:ext uri="{FF2B5EF4-FFF2-40B4-BE49-F238E27FC236}">
                    <a16:creationId xmlns:a16="http://schemas.microsoft.com/office/drawing/2014/main" id="{00000000-0008-0000-0B00-00000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70" name="Shape 7547">
                  <a:extLst>
                    <a:ext uri="{FF2B5EF4-FFF2-40B4-BE49-F238E27FC236}">
                      <a16:creationId xmlns:a16="http://schemas.microsoft.com/office/drawing/2014/main" id="{00000000-0008-0000-0B00-00000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71" name="Shape 7548">
                  <a:extLst>
                    <a:ext uri="{FF2B5EF4-FFF2-40B4-BE49-F238E27FC236}">
                      <a16:creationId xmlns:a16="http://schemas.microsoft.com/office/drawing/2014/main" id="{00000000-0008-0000-0B00-00000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72" name="Shape 7549">
                    <a:extLst>
                      <a:ext uri="{FF2B5EF4-FFF2-40B4-BE49-F238E27FC236}">
                        <a16:creationId xmlns:a16="http://schemas.microsoft.com/office/drawing/2014/main" id="{00000000-0008-0000-0B00-00000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73" name="Shape 7550">
                    <a:extLst>
                      <a:ext uri="{FF2B5EF4-FFF2-40B4-BE49-F238E27FC236}">
                        <a16:creationId xmlns:a16="http://schemas.microsoft.com/office/drawing/2014/main" id="{00000000-0008-0000-0B00-00000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4" name="Shape 7551">
                    <a:extLst>
                      <a:ext uri="{FF2B5EF4-FFF2-40B4-BE49-F238E27FC236}">
                        <a16:creationId xmlns:a16="http://schemas.microsoft.com/office/drawing/2014/main" id="{00000000-0008-0000-0B00-00000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5" name="Shape 7552">
                    <a:extLst>
                      <a:ext uri="{FF2B5EF4-FFF2-40B4-BE49-F238E27FC236}">
                        <a16:creationId xmlns:a16="http://schemas.microsoft.com/office/drawing/2014/main" id="{00000000-0008-0000-0B00-00000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6" name="Shape 7553">
                    <a:extLst>
                      <a:ext uri="{FF2B5EF4-FFF2-40B4-BE49-F238E27FC236}">
                        <a16:creationId xmlns:a16="http://schemas.microsoft.com/office/drawing/2014/main" id="{00000000-0008-0000-0B00-00001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7" name="Shape 7554">
                    <a:extLst>
                      <a:ext uri="{FF2B5EF4-FFF2-40B4-BE49-F238E27FC236}">
                        <a16:creationId xmlns:a16="http://schemas.microsoft.com/office/drawing/2014/main" id="{00000000-0008-0000-0B00-00001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8" name="Shape 7555">
                    <a:extLst>
                      <a:ext uri="{FF2B5EF4-FFF2-40B4-BE49-F238E27FC236}">
                        <a16:creationId xmlns:a16="http://schemas.microsoft.com/office/drawing/2014/main" id="{00000000-0008-0000-0B00-00001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79" name="Shape 2">
          <a:extLst>
            <a:ext uri="{FF2B5EF4-FFF2-40B4-BE49-F238E27FC236}">
              <a16:creationId xmlns:a16="http://schemas.microsoft.com/office/drawing/2014/main" id="{00000000-0008-0000-0B00-000013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80" name="Shape 7556">
            <a:extLst>
              <a:ext uri="{FF2B5EF4-FFF2-40B4-BE49-F238E27FC236}">
                <a16:creationId xmlns:a16="http://schemas.microsoft.com/office/drawing/2014/main" id="{00000000-0008-0000-0B00-00001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1" name="Shape 6">
              <a:extLst>
                <a:ext uri="{FF2B5EF4-FFF2-40B4-BE49-F238E27FC236}">
                  <a16:creationId xmlns:a16="http://schemas.microsoft.com/office/drawing/2014/main" id="{00000000-0008-0000-0B00-00001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2" name="Shape 7557">
              <a:extLst>
                <a:ext uri="{FF2B5EF4-FFF2-40B4-BE49-F238E27FC236}">
                  <a16:creationId xmlns:a16="http://schemas.microsoft.com/office/drawing/2014/main" id="{00000000-0008-0000-0B00-00001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83" name="Shape 7558">
                <a:extLst>
                  <a:ext uri="{FF2B5EF4-FFF2-40B4-BE49-F238E27FC236}">
                    <a16:creationId xmlns:a16="http://schemas.microsoft.com/office/drawing/2014/main" id="{00000000-0008-0000-0B00-00001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4" name="Shape 7559">
                <a:extLst>
                  <a:ext uri="{FF2B5EF4-FFF2-40B4-BE49-F238E27FC236}">
                    <a16:creationId xmlns:a16="http://schemas.microsoft.com/office/drawing/2014/main" id="{00000000-0008-0000-0B00-00001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85" name="Shape 7560">
                  <a:extLst>
                    <a:ext uri="{FF2B5EF4-FFF2-40B4-BE49-F238E27FC236}">
                      <a16:creationId xmlns:a16="http://schemas.microsoft.com/office/drawing/2014/main" id="{00000000-0008-0000-0B00-000019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86" name="Shape 7561">
                  <a:extLst>
                    <a:ext uri="{FF2B5EF4-FFF2-40B4-BE49-F238E27FC236}">
                      <a16:creationId xmlns:a16="http://schemas.microsoft.com/office/drawing/2014/main" id="{00000000-0008-0000-0B00-00001A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87" name="Shape 7562">
                    <a:extLst>
                      <a:ext uri="{FF2B5EF4-FFF2-40B4-BE49-F238E27FC236}">
                        <a16:creationId xmlns:a16="http://schemas.microsoft.com/office/drawing/2014/main" id="{00000000-0008-0000-0B00-00001B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88" name="Shape 7563">
                    <a:extLst>
                      <a:ext uri="{FF2B5EF4-FFF2-40B4-BE49-F238E27FC236}">
                        <a16:creationId xmlns:a16="http://schemas.microsoft.com/office/drawing/2014/main" id="{00000000-0008-0000-0B00-00001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9" name="Shape 7564">
                    <a:extLst>
                      <a:ext uri="{FF2B5EF4-FFF2-40B4-BE49-F238E27FC236}">
                        <a16:creationId xmlns:a16="http://schemas.microsoft.com/office/drawing/2014/main" id="{00000000-0008-0000-0B00-00001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0" name="Shape 7565">
                    <a:extLst>
                      <a:ext uri="{FF2B5EF4-FFF2-40B4-BE49-F238E27FC236}">
                        <a16:creationId xmlns:a16="http://schemas.microsoft.com/office/drawing/2014/main" id="{00000000-0008-0000-0B00-00001E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1" name="Shape 7566">
                    <a:extLst>
                      <a:ext uri="{FF2B5EF4-FFF2-40B4-BE49-F238E27FC236}">
                        <a16:creationId xmlns:a16="http://schemas.microsoft.com/office/drawing/2014/main" id="{00000000-0008-0000-0B00-00001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2" name="Shape 7567">
                    <a:extLst>
                      <a:ext uri="{FF2B5EF4-FFF2-40B4-BE49-F238E27FC236}">
                        <a16:creationId xmlns:a16="http://schemas.microsoft.com/office/drawing/2014/main" id="{00000000-0008-0000-0B00-00002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3" name="Shape 7568">
                    <a:extLst>
                      <a:ext uri="{FF2B5EF4-FFF2-40B4-BE49-F238E27FC236}">
                        <a16:creationId xmlns:a16="http://schemas.microsoft.com/office/drawing/2014/main" id="{00000000-0008-0000-0B00-00002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94" name="Shape 2">
          <a:extLst>
            <a:ext uri="{FF2B5EF4-FFF2-40B4-BE49-F238E27FC236}">
              <a16:creationId xmlns:a16="http://schemas.microsoft.com/office/drawing/2014/main" id="{00000000-0008-0000-0B00-000022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95" name="Shape 7569">
            <a:extLst>
              <a:ext uri="{FF2B5EF4-FFF2-40B4-BE49-F238E27FC236}">
                <a16:creationId xmlns:a16="http://schemas.microsoft.com/office/drawing/2014/main" id="{00000000-0008-0000-0B00-00002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6" name="Shape 6">
              <a:extLst>
                <a:ext uri="{FF2B5EF4-FFF2-40B4-BE49-F238E27FC236}">
                  <a16:creationId xmlns:a16="http://schemas.microsoft.com/office/drawing/2014/main" id="{00000000-0008-0000-0B00-00002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7" name="Shape 7570">
              <a:extLst>
                <a:ext uri="{FF2B5EF4-FFF2-40B4-BE49-F238E27FC236}">
                  <a16:creationId xmlns:a16="http://schemas.microsoft.com/office/drawing/2014/main" id="{00000000-0008-0000-0B00-00002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98" name="Shape 7571">
                <a:extLst>
                  <a:ext uri="{FF2B5EF4-FFF2-40B4-BE49-F238E27FC236}">
                    <a16:creationId xmlns:a16="http://schemas.microsoft.com/office/drawing/2014/main" id="{00000000-0008-0000-0B00-00002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99" name="Shape 7572">
                <a:extLst>
                  <a:ext uri="{FF2B5EF4-FFF2-40B4-BE49-F238E27FC236}">
                    <a16:creationId xmlns:a16="http://schemas.microsoft.com/office/drawing/2014/main" id="{00000000-0008-0000-0B00-00002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00" name="Shape 7573">
                  <a:extLst>
                    <a:ext uri="{FF2B5EF4-FFF2-40B4-BE49-F238E27FC236}">
                      <a16:creationId xmlns:a16="http://schemas.microsoft.com/office/drawing/2014/main" id="{00000000-0008-0000-0B00-000028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01" name="Shape 7574">
                  <a:extLst>
                    <a:ext uri="{FF2B5EF4-FFF2-40B4-BE49-F238E27FC236}">
                      <a16:creationId xmlns:a16="http://schemas.microsoft.com/office/drawing/2014/main" id="{00000000-0008-0000-0B00-000029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02" name="Shape 7575">
                    <a:extLst>
                      <a:ext uri="{FF2B5EF4-FFF2-40B4-BE49-F238E27FC236}">
                        <a16:creationId xmlns:a16="http://schemas.microsoft.com/office/drawing/2014/main" id="{00000000-0008-0000-0B00-00002A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03" name="Shape 7576">
                    <a:extLst>
                      <a:ext uri="{FF2B5EF4-FFF2-40B4-BE49-F238E27FC236}">
                        <a16:creationId xmlns:a16="http://schemas.microsoft.com/office/drawing/2014/main" id="{00000000-0008-0000-0B00-00002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4" name="Shape 7577">
                    <a:extLst>
                      <a:ext uri="{FF2B5EF4-FFF2-40B4-BE49-F238E27FC236}">
                        <a16:creationId xmlns:a16="http://schemas.microsoft.com/office/drawing/2014/main" id="{00000000-0008-0000-0B00-00002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5" name="Shape 7578">
                    <a:extLst>
                      <a:ext uri="{FF2B5EF4-FFF2-40B4-BE49-F238E27FC236}">
                        <a16:creationId xmlns:a16="http://schemas.microsoft.com/office/drawing/2014/main" id="{00000000-0008-0000-0B00-00002D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6" name="Shape 7579">
                    <a:extLst>
                      <a:ext uri="{FF2B5EF4-FFF2-40B4-BE49-F238E27FC236}">
                        <a16:creationId xmlns:a16="http://schemas.microsoft.com/office/drawing/2014/main" id="{00000000-0008-0000-0B00-00002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7" name="Shape 7580">
                    <a:extLst>
                      <a:ext uri="{FF2B5EF4-FFF2-40B4-BE49-F238E27FC236}">
                        <a16:creationId xmlns:a16="http://schemas.microsoft.com/office/drawing/2014/main" id="{00000000-0008-0000-0B00-00002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8" name="Shape 7581">
                    <a:extLst>
                      <a:ext uri="{FF2B5EF4-FFF2-40B4-BE49-F238E27FC236}">
                        <a16:creationId xmlns:a16="http://schemas.microsoft.com/office/drawing/2014/main" id="{00000000-0008-0000-0B00-00003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10" name="Shape 7582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583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13" name="Shape 7584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585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15" name="Shape 7586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16" name="Shape 7587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17" name="Shape 7588">
                    <a:extLst>
                      <a:ext uri="{FF2B5EF4-FFF2-40B4-BE49-F238E27FC236}">
                        <a16:creationId xmlns:a16="http://schemas.microsoft.com/office/drawing/2014/main" id="{00000000-0008-0000-0B00-000039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18" name="Shape 7589">
                    <a:extLst>
                      <a:ext uri="{FF2B5EF4-FFF2-40B4-BE49-F238E27FC236}">
                        <a16:creationId xmlns:a16="http://schemas.microsoft.com/office/drawing/2014/main" id="{00000000-0008-0000-0B00-00003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19" name="Shape 7590">
                    <a:extLst>
                      <a:ext uri="{FF2B5EF4-FFF2-40B4-BE49-F238E27FC236}">
                        <a16:creationId xmlns:a16="http://schemas.microsoft.com/office/drawing/2014/main" id="{00000000-0008-0000-0B00-00003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0" name="Shape 7591">
                    <a:extLst>
                      <a:ext uri="{FF2B5EF4-FFF2-40B4-BE49-F238E27FC236}">
                        <a16:creationId xmlns:a16="http://schemas.microsoft.com/office/drawing/2014/main" id="{00000000-0008-0000-0B00-00003C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1" name="Shape 7592">
                    <a:extLst>
                      <a:ext uri="{FF2B5EF4-FFF2-40B4-BE49-F238E27FC236}">
                        <a16:creationId xmlns:a16="http://schemas.microsoft.com/office/drawing/2014/main" id="{00000000-0008-0000-0B00-00003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2" name="Shape 7593">
                    <a:extLst>
                      <a:ext uri="{FF2B5EF4-FFF2-40B4-BE49-F238E27FC236}">
                        <a16:creationId xmlns:a16="http://schemas.microsoft.com/office/drawing/2014/main" id="{00000000-0008-0000-0B00-00003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3" name="Shape 7594">
                    <a:extLst>
                      <a:ext uri="{FF2B5EF4-FFF2-40B4-BE49-F238E27FC236}">
                        <a16:creationId xmlns:a16="http://schemas.microsoft.com/office/drawing/2014/main" id="{00000000-0008-0000-0B00-00003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24" name="Shape 2">
          <a:extLst>
            <a:ext uri="{FF2B5EF4-FFF2-40B4-BE49-F238E27FC236}">
              <a16:creationId xmlns:a16="http://schemas.microsoft.com/office/drawing/2014/main" id="{00000000-0008-0000-0B00-000040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25" name="Shape 7595">
            <a:extLst>
              <a:ext uri="{FF2B5EF4-FFF2-40B4-BE49-F238E27FC236}">
                <a16:creationId xmlns:a16="http://schemas.microsoft.com/office/drawing/2014/main" id="{00000000-0008-0000-0B00-00004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6" name="Shape 6">
              <a:extLst>
                <a:ext uri="{FF2B5EF4-FFF2-40B4-BE49-F238E27FC236}">
                  <a16:creationId xmlns:a16="http://schemas.microsoft.com/office/drawing/2014/main" id="{00000000-0008-0000-0B00-00004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7" name="Shape 7596">
              <a:extLst>
                <a:ext uri="{FF2B5EF4-FFF2-40B4-BE49-F238E27FC236}">
                  <a16:creationId xmlns:a16="http://schemas.microsoft.com/office/drawing/2014/main" id="{00000000-0008-0000-0B00-00004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28" name="Shape 7597">
                <a:extLst>
                  <a:ext uri="{FF2B5EF4-FFF2-40B4-BE49-F238E27FC236}">
                    <a16:creationId xmlns:a16="http://schemas.microsoft.com/office/drawing/2014/main" id="{00000000-0008-0000-0B00-00004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9" name="Shape 7598">
                <a:extLst>
                  <a:ext uri="{FF2B5EF4-FFF2-40B4-BE49-F238E27FC236}">
                    <a16:creationId xmlns:a16="http://schemas.microsoft.com/office/drawing/2014/main" id="{00000000-0008-0000-0B00-00004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30" name="Shape 7599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31" name="Shape 7600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32" name="Shape 7601">
                    <a:extLst>
                      <a:ext uri="{FF2B5EF4-FFF2-40B4-BE49-F238E27FC236}">
                        <a16:creationId xmlns:a16="http://schemas.microsoft.com/office/drawing/2014/main" id="{00000000-0008-0000-0B00-000048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33" name="Shape 7602">
                    <a:extLst>
                      <a:ext uri="{FF2B5EF4-FFF2-40B4-BE49-F238E27FC236}">
                        <a16:creationId xmlns:a16="http://schemas.microsoft.com/office/drawing/2014/main" id="{00000000-0008-0000-0B00-00004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4" name="Shape 7603">
                    <a:extLst>
                      <a:ext uri="{FF2B5EF4-FFF2-40B4-BE49-F238E27FC236}">
                        <a16:creationId xmlns:a16="http://schemas.microsoft.com/office/drawing/2014/main" id="{00000000-0008-0000-0B00-00004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5" name="Shape 7604">
                    <a:extLst>
                      <a:ext uri="{FF2B5EF4-FFF2-40B4-BE49-F238E27FC236}">
                        <a16:creationId xmlns:a16="http://schemas.microsoft.com/office/drawing/2014/main" id="{00000000-0008-0000-0B00-00004B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6" name="Shape 7605">
                    <a:extLst>
                      <a:ext uri="{FF2B5EF4-FFF2-40B4-BE49-F238E27FC236}">
                        <a16:creationId xmlns:a16="http://schemas.microsoft.com/office/drawing/2014/main" id="{00000000-0008-0000-0B00-00004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7" name="Shape 7606">
                    <a:extLst>
                      <a:ext uri="{FF2B5EF4-FFF2-40B4-BE49-F238E27FC236}">
                        <a16:creationId xmlns:a16="http://schemas.microsoft.com/office/drawing/2014/main" id="{00000000-0008-0000-0B00-00004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8" name="Shape 7607">
                    <a:extLst>
                      <a:ext uri="{FF2B5EF4-FFF2-40B4-BE49-F238E27FC236}">
                        <a16:creationId xmlns:a16="http://schemas.microsoft.com/office/drawing/2014/main" id="{00000000-0008-0000-0B00-00004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39" name="Shape 2">
          <a:extLst>
            <a:ext uri="{FF2B5EF4-FFF2-40B4-BE49-F238E27FC236}">
              <a16:creationId xmlns:a16="http://schemas.microsoft.com/office/drawing/2014/main" id="{00000000-0008-0000-0B00-00004F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40" name="Shape 7608">
            <a:extLst>
              <a:ext uri="{FF2B5EF4-FFF2-40B4-BE49-F238E27FC236}">
                <a16:creationId xmlns:a16="http://schemas.microsoft.com/office/drawing/2014/main" id="{00000000-0008-0000-0B00-00005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41" name="Shape 6">
              <a:extLst>
                <a:ext uri="{FF2B5EF4-FFF2-40B4-BE49-F238E27FC236}">
                  <a16:creationId xmlns:a16="http://schemas.microsoft.com/office/drawing/2014/main" id="{00000000-0008-0000-0B00-00005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42" name="Shape 7609">
              <a:extLst>
                <a:ext uri="{FF2B5EF4-FFF2-40B4-BE49-F238E27FC236}">
                  <a16:creationId xmlns:a16="http://schemas.microsoft.com/office/drawing/2014/main" id="{00000000-0008-0000-0B00-00005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3" name="Shape 7610">
                <a:extLst>
                  <a:ext uri="{FF2B5EF4-FFF2-40B4-BE49-F238E27FC236}">
                    <a16:creationId xmlns:a16="http://schemas.microsoft.com/office/drawing/2014/main" id="{00000000-0008-0000-0B00-00005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4" name="Shape 7611">
                <a:extLst>
                  <a:ext uri="{FF2B5EF4-FFF2-40B4-BE49-F238E27FC236}">
                    <a16:creationId xmlns:a16="http://schemas.microsoft.com/office/drawing/2014/main" id="{00000000-0008-0000-0B00-00005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45" name="Shape 7612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6" name="Shape 7613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47" name="Shape 7614">
                    <a:extLst>
                      <a:ext uri="{FF2B5EF4-FFF2-40B4-BE49-F238E27FC236}">
                        <a16:creationId xmlns:a16="http://schemas.microsoft.com/office/drawing/2014/main" id="{00000000-0008-0000-0B00-000057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48" name="Shape 7615">
                    <a:extLst>
                      <a:ext uri="{FF2B5EF4-FFF2-40B4-BE49-F238E27FC236}">
                        <a16:creationId xmlns:a16="http://schemas.microsoft.com/office/drawing/2014/main" id="{00000000-0008-0000-0B00-00005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49" name="Shape 7616">
                    <a:extLst>
                      <a:ext uri="{FF2B5EF4-FFF2-40B4-BE49-F238E27FC236}">
                        <a16:creationId xmlns:a16="http://schemas.microsoft.com/office/drawing/2014/main" id="{00000000-0008-0000-0B00-00005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0" name="Shape 7617">
                    <a:extLst>
                      <a:ext uri="{FF2B5EF4-FFF2-40B4-BE49-F238E27FC236}">
                        <a16:creationId xmlns:a16="http://schemas.microsoft.com/office/drawing/2014/main" id="{00000000-0008-0000-0B00-00005A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1" name="Shape 7618">
                    <a:extLst>
                      <a:ext uri="{FF2B5EF4-FFF2-40B4-BE49-F238E27FC236}">
                        <a16:creationId xmlns:a16="http://schemas.microsoft.com/office/drawing/2014/main" id="{00000000-0008-0000-0B00-00005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2" name="Shape 7619">
                    <a:extLst>
                      <a:ext uri="{FF2B5EF4-FFF2-40B4-BE49-F238E27FC236}">
                        <a16:creationId xmlns:a16="http://schemas.microsoft.com/office/drawing/2014/main" id="{00000000-0008-0000-0B00-00005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3" name="Shape 7620">
                    <a:extLst>
                      <a:ext uri="{FF2B5EF4-FFF2-40B4-BE49-F238E27FC236}">
                        <a16:creationId xmlns:a16="http://schemas.microsoft.com/office/drawing/2014/main" id="{00000000-0008-0000-0B00-00005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54" name="Shape 2">
          <a:extLst>
            <a:ext uri="{FF2B5EF4-FFF2-40B4-BE49-F238E27FC236}">
              <a16:creationId xmlns:a16="http://schemas.microsoft.com/office/drawing/2014/main" id="{00000000-0008-0000-0B00-00005E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55" name="Shape 7621">
            <a:extLst>
              <a:ext uri="{FF2B5EF4-FFF2-40B4-BE49-F238E27FC236}">
                <a16:creationId xmlns:a16="http://schemas.microsoft.com/office/drawing/2014/main" id="{00000000-0008-0000-0B00-00005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6" name="Shape 6">
              <a:extLst>
                <a:ext uri="{FF2B5EF4-FFF2-40B4-BE49-F238E27FC236}">
                  <a16:creationId xmlns:a16="http://schemas.microsoft.com/office/drawing/2014/main" id="{00000000-0008-0000-0B00-00006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7" name="Shape 7622">
              <a:extLst>
                <a:ext uri="{FF2B5EF4-FFF2-40B4-BE49-F238E27FC236}">
                  <a16:creationId xmlns:a16="http://schemas.microsoft.com/office/drawing/2014/main" id="{00000000-0008-0000-0B00-00006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58" name="Shape 7623">
                <a:extLst>
                  <a:ext uri="{FF2B5EF4-FFF2-40B4-BE49-F238E27FC236}">
                    <a16:creationId xmlns:a16="http://schemas.microsoft.com/office/drawing/2014/main" id="{00000000-0008-0000-0B00-00006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9" name="Shape 7624">
                <a:extLst>
                  <a:ext uri="{FF2B5EF4-FFF2-40B4-BE49-F238E27FC236}">
                    <a16:creationId xmlns:a16="http://schemas.microsoft.com/office/drawing/2014/main" id="{00000000-0008-0000-0B00-00006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0" name="Shape 7625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61" name="Shape 7626">
                  <a:extLst>
                    <a:ext uri="{FF2B5EF4-FFF2-40B4-BE49-F238E27FC236}">
                      <a16:creationId xmlns:a16="http://schemas.microsoft.com/office/drawing/2014/main" id="{00000000-0008-0000-0B00-000065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62" name="Shape 7627">
                    <a:extLst>
                      <a:ext uri="{FF2B5EF4-FFF2-40B4-BE49-F238E27FC236}">
                        <a16:creationId xmlns:a16="http://schemas.microsoft.com/office/drawing/2014/main" id="{00000000-0008-0000-0B00-000066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63" name="Shape 7628">
                    <a:extLst>
                      <a:ext uri="{FF2B5EF4-FFF2-40B4-BE49-F238E27FC236}">
                        <a16:creationId xmlns:a16="http://schemas.microsoft.com/office/drawing/2014/main" id="{00000000-0008-0000-0B00-00006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4" name="Shape 7629">
                    <a:extLst>
                      <a:ext uri="{FF2B5EF4-FFF2-40B4-BE49-F238E27FC236}">
                        <a16:creationId xmlns:a16="http://schemas.microsoft.com/office/drawing/2014/main" id="{00000000-0008-0000-0B00-00006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5" name="Shape 7630">
                    <a:extLst>
                      <a:ext uri="{FF2B5EF4-FFF2-40B4-BE49-F238E27FC236}">
                        <a16:creationId xmlns:a16="http://schemas.microsoft.com/office/drawing/2014/main" id="{00000000-0008-0000-0B00-000069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6" name="Shape 7631">
                    <a:extLst>
                      <a:ext uri="{FF2B5EF4-FFF2-40B4-BE49-F238E27FC236}">
                        <a16:creationId xmlns:a16="http://schemas.microsoft.com/office/drawing/2014/main" id="{00000000-0008-0000-0B00-00006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7" name="Shape 7632">
                    <a:extLst>
                      <a:ext uri="{FF2B5EF4-FFF2-40B4-BE49-F238E27FC236}">
                        <a16:creationId xmlns:a16="http://schemas.microsoft.com/office/drawing/2014/main" id="{00000000-0008-0000-0B00-00006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8" name="Shape 7633">
                    <a:extLst>
                      <a:ext uri="{FF2B5EF4-FFF2-40B4-BE49-F238E27FC236}">
                        <a16:creationId xmlns:a16="http://schemas.microsoft.com/office/drawing/2014/main" id="{00000000-0008-0000-0B00-00006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69" name="Shape 2">
          <a:extLst>
            <a:ext uri="{FF2B5EF4-FFF2-40B4-BE49-F238E27FC236}">
              <a16:creationId xmlns:a16="http://schemas.microsoft.com/office/drawing/2014/main" id="{00000000-0008-0000-0B00-00006D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70" name="Shape 7634">
            <a:extLst>
              <a:ext uri="{FF2B5EF4-FFF2-40B4-BE49-F238E27FC236}">
                <a16:creationId xmlns:a16="http://schemas.microsoft.com/office/drawing/2014/main" id="{00000000-0008-0000-0B00-00006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1" name="Shape 6">
              <a:extLst>
                <a:ext uri="{FF2B5EF4-FFF2-40B4-BE49-F238E27FC236}">
                  <a16:creationId xmlns:a16="http://schemas.microsoft.com/office/drawing/2014/main" id="{00000000-0008-0000-0B00-00006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2" name="Shape 7635">
              <a:extLst>
                <a:ext uri="{FF2B5EF4-FFF2-40B4-BE49-F238E27FC236}">
                  <a16:creationId xmlns:a16="http://schemas.microsoft.com/office/drawing/2014/main" id="{00000000-0008-0000-0B00-00007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73" name="Shape 7636">
                <a:extLst>
                  <a:ext uri="{FF2B5EF4-FFF2-40B4-BE49-F238E27FC236}">
                    <a16:creationId xmlns:a16="http://schemas.microsoft.com/office/drawing/2014/main" id="{00000000-0008-0000-0B00-00007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4" name="Shape 7637">
                <a:extLst>
                  <a:ext uri="{FF2B5EF4-FFF2-40B4-BE49-F238E27FC236}">
                    <a16:creationId xmlns:a16="http://schemas.microsoft.com/office/drawing/2014/main" id="{00000000-0008-0000-0B00-00007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75" name="Shape 7638">
                  <a:extLst>
                    <a:ext uri="{FF2B5EF4-FFF2-40B4-BE49-F238E27FC236}">
                      <a16:creationId xmlns:a16="http://schemas.microsoft.com/office/drawing/2014/main" id="{00000000-0008-0000-0B00-000073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6" name="Shape 7639">
                  <a:extLst>
                    <a:ext uri="{FF2B5EF4-FFF2-40B4-BE49-F238E27FC236}">
                      <a16:creationId xmlns:a16="http://schemas.microsoft.com/office/drawing/2014/main" id="{00000000-0008-0000-0B00-000074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77" name="Shape 7640">
                    <a:extLst>
                      <a:ext uri="{FF2B5EF4-FFF2-40B4-BE49-F238E27FC236}">
                        <a16:creationId xmlns:a16="http://schemas.microsoft.com/office/drawing/2014/main" id="{00000000-0008-0000-0B00-000075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78" name="Shape 7641">
                    <a:extLst>
                      <a:ext uri="{FF2B5EF4-FFF2-40B4-BE49-F238E27FC236}">
                        <a16:creationId xmlns:a16="http://schemas.microsoft.com/office/drawing/2014/main" id="{00000000-0008-0000-0B00-00007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79" name="Shape 7642">
                    <a:extLst>
                      <a:ext uri="{FF2B5EF4-FFF2-40B4-BE49-F238E27FC236}">
                        <a16:creationId xmlns:a16="http://schemas.microsoft.com/office/drawing/2014/main" id="{00000000-0008-0000-0B00-00007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0" name="Shape 7643">
                    <a:extLst>
                      <a:ext uri="{FF2B5EF4-FFF2-40B4-BE49-F238E27FC236}">
                        <a16:creationId xmlns:a16="http://schemas.microsoft.com/office/drawing/2014/main" id="{00000000-0008-0000-0B00-000078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1" name="Shape 7644">
                    <a:extLst>
                      <a:ext uri="{FF2B5EF4-FFF2-40B4-BE49-F238E27FC236}">
                        <a16:creationId xmlns:a16="http://schemas.microsoft.com/office/drawing/2014/main" id="{00000000-0008-0000-0B00-00007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2" name="Shape 7645">
                    <a:extLst>
                      <a:ext uri="{FF2B5EF4-FFF2-40B4-BE49-F238E27FC236}">
                        <a16:creationId xmlns:a16="http://schemas.microsoft.com/office/drawing/2014/main" id="{00000000-0008-0000-0B00-00007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3" name="Shape 7646">
                    <a:extLst>
                      <a:ext uri="{FF2B5EF4-FFF2-40B4-BE49-F238E27FC236}">
                        <a16:creationId xmlns:a16="http://schemas.microsoft.com/office/drawing/2014/main" id="{00000000-0008-0000-0B00-00007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84" name="Shape 2">
          <a:extLst>
            <a:ext uri="{FF2B5EF4-FFF2-40B4-BE49-F238E27FC236}">
              <a16:creationId xmlns:a16="http://schemas.microsoft.com/office/drawing/2014/main" id="{00000000-0008-0000-0B00-00007C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85" name="Shape 7647">
            <a:extLst>
              <a:ext uri="{FF2B5EF4-FFF2-40B4-BE49-F238E27FC236}">
                <a16:creationId xmlns:a16="http://schemas.microsoft.com/office/drawing/2014/main" id="{00000000-0008-0000-0B00-00007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6" name="Shape 6">
              <a:extLst>
                <a:ext uri="{FF2B5EF4-FFF2-40B4-BE49-F238E27FC236}">
                  <a16:creationId xmlns:a16="http://schemas.microsoft.com/office/drawing/2014/main" id="{00000000-0008-0000-0B00-00007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87" name="Shape 7648">
              <a:extLst>
                <a:ext uri="{FF2B5EF4-FFF2-40B4-BE49-F238E27FC236}">
                  <a16:creationId xmlns:a16="http://schemas.microsoft.com/office/drawing/2014/main" id="{00000000-0008-0000-0B00-00007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88" name="Shape 7649">
                <a:extLst>
                  <a:ext uri="{FF2B5EF4-FFF2-40B4-BE49-F238E27FC236}">
                    <a16:creationId xmlns:a16="http://schemas.microsoft.com/office/drawing/2014/main" id="{00000000-0008-0000-0B00-00008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89" name="Shape 7650">
                <a:extLst>
                  <a:ext uri="{FF2B5EF4-FFF2-40B4-BE49-F238E27FC236}">
                    <a16:creationId xmlns:a16="http://schemas.microsoft.com/office/drawing/2014/main" id="{00000000-0008-0000-0B00-00008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90" name="Shape 7651">
                  <a:extLst>
                    <a:ext uri="{FF2B5EF4-FFF2-40B4-BE49-F238E27FC236}">
                      <a16:creationId xmlns:a16="http://schemas.microsoft.com/office/drawing/2014/main" id="{00000000-0008-0000-0B00-000082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91" name="Shape 7652">
                  <a:extLst>
                    <a:ext uri="{FF2B5EF4-FFF2-40B4-BE49-F238E27FC236}">
                      <a16:creationId xmlns:a16="http://schemas.microsoft.com/office/drawing/2014/main" id="{00000000-0008-0000-0B00-000083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92" name="Shape 7653">
                    <a:extLst>
                      <a:ext uri="{FF2B5EF4-FFF2-40B4-BE49-F238E27FC236}">
                        <a16:creationId xmlns:a16="http://schemas.microsoft.com/office/drawing/2014/main" id="{00000000-0008-0000-0B00-000084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3" name="Shape 7654">
                    <a:extLst>
                      <a:ext uri="{FF2B5EF4-FFF2-40B4-BE49-F238E27FC236}">
                        <a16:creationId xmlns:a16="http://schemas.microsoft.com/office/drawing/2014/main" id="{00000000-0008-0000-0B00-00008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4" name="Shape 7655">
                    <a:extLst>
                      <a:ext uri="{FF2B5EF4-FFF2-40B4-BE49-F238E27FC236}">
                        <a16:creationId xmlns:a16="http://schemas.microsoft.com/office/drawing/2014/main" id="{00000000-0008-0000-0B00-00008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5" name="Shape 7656">
                    <a:extLst>
                      <a:ext uri="{FF2B5EF4-FFF2-40B4-BE49-F238E27FC236}">
                        <a16:creationId xmlns:a16="http://schemas.microsoft.com/office/drawing/2014/main" id="{00000000-0008-0000-0B00-000087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6" name="Shape 7657">
                    <a:extLst>
                      <a:ext uri="{FF2B5EF4-FFF2-40B4-BE49-F238E27FC236}">
                        <a16:creationId xmlns:a16="http://schemas.microsoft.com/office/drawing/2014/main" id="{00000000-0008-0000-0B00-00008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7" name="Shape 7658">
                    <a:extLst>
                      <a:ext uri="{FF2B5EF4-FFF2-40B4-BE49-F238E27FC236}">
                        <a16:creationId xmlns:a16="http://schemas.microsoft.com/office/drawing/2014/main" id="{00000000-0008-0000-0B00-00008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8" name="Shape 7659">
                    <a:extLst>
                      <a:ext uri="{FF2B5EF4-FFF2-40B4-BE49-F238E27FC236}">
                        <a16:creationId xmlns:a16="http://schemas.microsoft.com/office/drawing/2014/main" id="{00000000-0008-0000-0B00-00008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99" name="Shape 2">
          <a:extLst>
            <a:ext uri="{FF2B5EF4-FFF2-40B4-BE49-F238E27FC236}">
              <a16:creationId xmlns:a16="http://schemas.microsoft.com/office/drawing/2014/main" id="{00000000-0008-0000-0B00-00008B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00" name="Shape 7660">
            <a:extLst>
              <a:ext uri="{FF2B5EF4-FFF2-40B4-BE49-F238E27FC236}">
                <a16:creationId xmlns:a16="http://schemas.microsoft.com/office/drawing/2014/main" id="{00000000-0008-0000-0B00-00008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1" name="Shape 6">
              <a:extLst>
                <a:ext uri="{FF2B5EF4-FFF2-40B4-BE49-F238E27FC236}">
                  <a16:creationId xmlns:a16="http://schemas.microsoft.com/office/drawing/2014/main" id="{00000000-0008-0000-0B00-00008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2" name="Shape 7661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03" name="Shape 7662">
                <a:extLst>
                  <a:ext uri="{FF2B5EF4-FFF2-40B4-BE49-F238E27FC236}">
                    <a16:creationId xmlns:a16="http://schemas.microsoft.com/office/drawing/2014/main" id="{00000000-0008-0000-0B00-00008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4" name="Shape 7663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05" name="Shape 7664">
                  <a:extLst>
                    <a:ext uri="{FF2B5EF4-FFF2-40B4-BE49-F238E27FC236}">
                      <a16:creationId xmlns:a16="http://schemas.microsoft.com/office/drawing/2014/main" id="{00000000-0008-0000-0B00-000091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06" name="Shape 7665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07" name="Shape 7666">
                    <a:extLst>
                      <a:ext uri="{FF2B5EF4-FFF2-40B4-BE49-F238E27FC236}">
                        <a16:creationId xmlns:a16="http://schemas.microsoft.com/office/drawing/2014/main" id="{00000000-0008-0000-0B00-000093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08" name="Shape 7667">
                    <a:extLst>
                      <a:ext uri="{FF2B5EF4-FFF2-40B4-BE49-F238E27FC236}">
                        <a16:creationId xmlns:a16="http://schemas.microsoft.com/office/drawing/2014/main" id="{00000000-0008-0000-0B00-00009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9" name="Shape 7668">
                    <a:extLst>
                      <a:ext uri="{FF2B5EF4-FFF2-40B4-BE49-F238E27FC236}">
                        <a16:creationId xmlns:a16="http://schemas.microsoft.com/office/drawing/2014/main" id="{00000000-0008-0000-0B00-00009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0" name="Shape 7669">
                    <a:extLst>
                      <a:ext uri="{FF2B5EF4-FFF2-40B4-BE49-F238E27FC236}">
                        <a16:creationId xmlns:a16="http://schemas.microsoft.com/office/drawing/2014/main" id="{00000000-0008-0000-0B00-000096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1" name="Shape 7670">
                    <a:extLst>
                      <a:ext uri="{FF2B5EF4-FFF2-40B4-BE49-F238E27FC236}">
                        <a16:creationId xmlns:a16="http://schemas.microsoft.com/office/drawing/2014/main" id="{00000000-0008-0000-0B00-00009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2" name="Shape 7671">
                    <a:extLst>
                      <a:ext uri="{FF2B5EF4-FFF2-40B4-BE49-F238E27FC236}">
                        <a16:creationId xmlns:a16="http://schemas.microsoft.com/office/drawing/2014/main" id="{00000000-0008-0000-0B00-00009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3" name="Shape 7672">
                    <a:extLst>
                      <a:ext uri="{FF2B5EF4-FFF2-40B4-BE49-F238E27FC236}">
                        <a16:creationId xmlns:a16="http://schemas.microsoft.com/office/drawing/2014/main" id="{00000000-0008-0000-0B00-00009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14" name="Shape 2">
          <a:extLst>
            <a:ext uri="{FF2B5EF4-FFF2-40B4-BE49-F238E27FC236}">
              <a16:creationId xmlns:a16="http://schemas.microsoft.com/office/drawing/2014/main" id="{00000000-0008-0000-0B00-00009A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15" name="Shape 7673">
            <a:extLst>
              <a:ext uri="{FF2B5EF4-FFF2-40B4-BE49-F238E27FC236}">
                <a16:creationId xmlns:a16="http://schemas.microsoft.com/office/drawing/2014/main" id="{00000000-0008-0000-0B00-00009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16" name="Shape 6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7" name="Shape 7674">
              <a:extLst>
                <a:ext uri="{FF2B5EF4-FFF2-40B4-BE49-F238E27FC236}">
                  <a16:creationId xmlns:a16="http://schemas.microsoft.com/office/drawing/2014/main" id="{00000000-0008-0000-0B00-00009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18" name="Shape 7675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9" name="Shape 7676">
                <a:extLst>
                  <a:ext uri="{FF2B5EF4-FFF2-40B4-BE49-F238E27FC236}">
                    <a16:creationId xmlns:a16="http://schemas.microsoft.com/office/drawing/2014/main" id="{00000000-0008-0000-0B00-00009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20" name="Shape 7677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21" name="Shape 7678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22" name="Shape 7679">
                    <a:extLst>
                      <a:ext uri="{FF2B5EF4-FFF2-40B4-BE49-F238E27FC236}">
                        <a16:creationId xmlns:a16="http://schemas.microsoft.com/office/drawing/2014/main" id="{00000000-0008-0000-0B00-0000A2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23" name="Shape 7680">
                    <a:extLst>
                      <a:ext uri="{FF2B5EF4-FFF2-40B4-BE49-F238E27FC236}">
                        <a16:creationId xmlns:a16="http://schemas.microsoft.com/office/drawing/2014/main" id="{00000000-0008-0000-0B00-0000A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4" name="Shape 7681">
                    <a:extLst>
                      <a:ext uri="{FF2B5EF4-FFF2-40B4-BE49-F238E27FC236}">
                        <a16:creationId xmlns:a16="http://schemas.microsoft.com/office/drawing/2014/main" id="{00000000-0008-0000-0B00-0000A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5" name="Shape 7682">
                    <a:extLst>
                      <a:ext uri="{FF2B5EF4-FFF2-40B4-BE49-F238E27FC236}">
                        <a16:creationId xmlns:a16="http://schemas.microsoft.com/office/drawing/2014/main" id="{00000000-0008-0000-0B00-0000A5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6" name="Shape 7683">
                    <a:extLst>
                      <a:ext uri="{FF2B5EF4-FFF2-40B4-BE49-F238E27FC236}">
                        <a16:creationId xmlns:a16="http://schemas.microsoft.com/office/drawing/2014/main" id="{00000000-0008-0000-0B00-0000A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7" name="Shape 7684">
                    <a:extLst>
                      <a:ext uri="{FF2B5EF4-FFF2-40B4-BE49-F238E27FC236}">
                        <a16:creationId xmlns:a16="http://schemas.microsoft.com/office/drawing/2014/main" id="{00000000-0008-0000-0B00-0000A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8" name="Shape 7685">
                    <a:extLst>
                      <a:ext uri="{FF2B5EF4-FFF2-40B4-BE49-F238E27FC236}">
                        <a16:creationId xmlns:a16="http://schemas.microsoft.com/office/drawing/2014/main" id="{00000000-0008-0000-0B00-0000A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29" name="Shape 2">
          <a:extLst>
            <a:ext uri="{FF2B5EF4-FFF2-40B4-BE49-F238E27FC236}">
              <a16:creationId xmlns:a16="http://schemas.microsoft.com/office/drawing/2014/main" id="{00000000-0008-0000-0B00-0000A9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30" name="Shape 7686">
            <a:extLst>
              <a:ext uri="{FF2B5EF4-FFF2-40B4-BE49-F238E27FC236}">
                <a16:creationId xmlns:a16="http://schemas.microsoft.com/office/drawing/2014/main" id="{00000000-0008-0000-0B00-0000AA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31" name="Shape 6">
              <a:extLst>
                <a:ext uri="{FF2B5EF4-FFF2-40B4-BE49-F238E27FC236}">
                  <a16:creationId xmlns:a16="http://schemas.microsoft.com/office/drawing/2014/main" id="{00000000-0008-0000-0B00-0000AB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32" name="Shape 7687">
              <a:extLst>
                <a:ext uri="{FF2B5EF4-FFF2-40B4-BE49-F238E27FC236}">
                  <a16:creationId xmlns:a16="http://schemas.microsoft.com/office/drawing/2014/main" id="{00000000-0008-0000-0B00-0000AC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33" name="Shape 7688">
                <a:extLst>
                  <a:ext uri="{FF2B5EF4-FFF2-40B4-BE49-F238E27FC236}">
                    <a16:creationId xmlns:a16="http://schemas.microsoft.com/office/drawing/2014/main" id="{00000000-0008-0000-0B00-0000AD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4" name="Shape 7689">
                <a:extLst>
                  <a:ext uri="{FF2B5EF4-FFF2-40B4-BE49-F238E27FC236}">
                    <a16:creationId xmlns:a16="http://schemas.microsoft.com/office/drawing/2014/main" id="{00000000-0008-0000-0B00-0000AE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35" name="Shape 7690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36" name="Shape 7691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37" name="Shape 7692">
                    <a:extLst>
                      <a:ext uri="{FF2B5EF4-FFF2-40B4-BE49-F238E27FC236}">
                        <a16:creationId xmlns:a16="http://schemas.microsoft.com/office/drawing/2014/main" id="{00000000-0008-0000-0B00-0000B1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38" name="Shape 7693">
                    <a:extLst>
                      <a:ext uri="{FF2B5EF4-FFF2-40B4-BE49-F238E27FC236}">
                        <a16:creationId xmlns:a16="http://schemas.microsoft.com/office/drawing/2014/main" id="{00000000-0008-0000-0B00-0000B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9" name="Shape 7694">
                    <a:extLst>
                      <a:ext uri="{FF2B5EF4-FFF2-40B4-BE49-F238E27FC236}">
                        <a16:creationId xmlns:a16="http://schemas.microsoft.com/office/drawing/2014/main" id="{00000000-0008-0000-0B00-0000B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0" name="Shape 7695">
                    <a:extLst>
                      <a:ext uri="{FF2B5EF4-FFF2-40B4-BE49-F238E27FC236}">
                        <a16:creationId xmlns:a16="http://schemas.microsoft.com/office/drawing/2014/main" id="{00000000-0008-0000-0B00-0000B4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1" name="Shape 7696">
                    <a:extLst>
                      <a:ext uri="{FF2B5EF4-FFF2-40B4-BE49-F238E27FC236}">
                        <a16:creationId xmlns:a16="http://schemas.microsoft.com/office/drawing/2014/main" id="{00000000-0008-0000-0B00-0000B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2" name="Shape 7697">
                    <a:extLst>
                      <a:ext uri="{FF2B5EF4-FFF2-40B4-BE49-F238E27FC236}">
                        <a16:creationId xmlns:a16="http://schemas.microsoft.com/office/drawing/2014/main" id="{00000000-0008-0000-0B00-0000B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3" name="Shape 7698">
                    <a:extLst>
                      <a:ext uri="{FF2B5EF4-FFF2-40B4-BE49-F238E27FC236}">
                        <a16:creationId xmlns:a16="http://schemas.microsoft.com/office/drawing/2014/main" id="{00000000-0008-0000-0B00-0000B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44" name="Shape 2">
          <a:extLst>
            <a:ext uri="{FF2B5EF4-FFF2-40B4-BE49-F238E27FC236}">
              <a16:creationId xmlns:a16="http://schemas.microsoft.com/office/drawing/2014/main" id="{00000000-0008-0000-0B00-0000B8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45" name="Shape 7699">
            <a:extLst>
              <a:ext uri="{FF2B5EF4-FFF2-40B4-BE49-F238E27FC236}">
                <a16:creationId xmlns:a16="http://schemas.microsoft.com/office/drawing/2014/main" id="{00000000-0008-0000-0B00-0000B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6" name="Shape 6">
              <a:extLst>
                <a:ext uri="{FF2B5EF4-FFF2-40B4-BE49-F238E27FC236}">
                  <a16:creationId xmlns:a16="http://schemas.microsoft.com/office/drawing/2014/main" id="{00000000-0008-0000-0B00-0000B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7" name="Shape 7700">
              <a:extLst>
                <a:ext uri="{FF2B5EF4-FFF2-40B4-BE49-F238E27FC236}">
                  <a16:creationId xmlns:a16="http://schemas.microsoft.com/office/drawing/2014/main" id="{00000000-0008-0000-0B00-0000B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48" name="Shape 7701">
                <a:extLst>
                  <a:ext uri="{FF2B5EF4-FFF2-40B4-BE49-F238E27FC236}">
                    <a16:creationId xmlns:a16="http://schemas.microsoft.com/office/drawing/2014/main" id="{00000000-0008-0000-0B00-0000B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9" name="Shape 7702">
                <a:extLst>
                  <a:ext uri="{FF2B5EF4-FFF2-40B4-BE49-F238E27FC236}">
                    <a16:creationId xmlns:a16="http://schemas.microsoft.com/office/drawing/2014/main" id="{00000000-0008-0000-0B00-0000B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50" name="Shape 7703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51" name="Shape 7704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52" name="Shape 7705">
                    <a:extLst>
                      <a:ext uri="{FF2B5EF4-FFF2-40B4-BE49-F238E27FC236}">
                        <a16:creationId xmlns:a16="http://schemas.microsoft.com/office/drawing/2014/main" id="{00000000-0008-0000-0B00-0000C0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53" name="Shape 7706">
                    <a:extLst>
                      <a:ext uri="{FF2B5EF4-FFF2-40B4-BE49-F238E27FC236}">
                        <a16:creationId xmlns:a16="http://schemas.microsoft.com/office/drawing/2014/main" id="{00000000-0008-0000-0B00-0000C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4" name="Shape 7707">
                    <a:extLst>
                      <a:ext uri="{FF2B5EF4-FFF2-40B4-BE49-F238E27FC236}">
                        <a16:creationId xmlns:a16="http://schemas.microsoft.com/office/drawing/2014/main" id="{00000000-0008-0000-0B00-0000C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5" name="Shape 7708">
                    <a:extLst>
                      <a:ext uri="{FF2B5EF4-FFF2-40B4-BE49-F238E27FC236}">
                        <a16:creationId xmlns:a16="http://schemas.microsoft.com/office/drawing/2014/main" id="{00000000-0008-0000-0B00-0000C3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6" name="Shape 7709">
                    <a:extLst>
                      <a:ext uri="{FF2B5EF4-FFF2-40B4-BE49-F238E27FC236}">
                        <a16:creationId xmlns:a16="http://schemas.microsoft.com/office/drawing/2014/main" id="{00000000-0008-0000-0B00-0000C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7" name="Shape 7710">
                    <a:extLst>
                      <a:ext uri="{FF2B5EF4-FFF2-40B4-BE49-F238E27FC236}">
                        <a16:creationId xmlns:a16="http://schemas.microsoft.com/office/drawing/2014/main" id="{00000000-0008-0000-0B00-0000C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8" name="Shape 7711">
                    <a:extLst>
                      <a:ext uri="{FF2B5EF4-FFF2-40B4-BE49-F238E27FC236}">
                        <a16:creationId xmlns:a16="http://schemas.microsoft.com/office/drawing/2014/main" id="{00000000-0008-0000-0B00-0000C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59" name="Shape 2">
          <a:extLst>
            <a:ext uri="{FF2B5EF4-FFF2-40B4-BE49-F238E27FC236}">
              <a16:creationId xmlns:a16="http://schemas.microsoft.com/office/drawing/2014/main" id="{00000000-0008-0000-0B00-0000C7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60" name="Shape 7712">
            <a:extLst>
              <a:ext uri="{FF2B5EF4-FFF2-40B4-BE49-F238E27FC236}">
                <a16:creationId xmlns:a16="http://schemas.microsoft.com/office/drawing/2014/main" id="{00000000-0008-0000-0B00-0000C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1" name="Shape 6">
              <a:extLst>
                <a:ext uri="{FF2B5EF4-FFF2-40B4-BE49-F238E27FC236}">
                  <a16:creationId xmlns:a16="http://schemas.microsoft.com/office/drawing/2014/main" id="{00000000-0008-0000-0B00-0000C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2" name="Shape 7713">
              <a:extLst>
                <a:ext uri="{FF2B5EF4-FFF2-40B4-BE49-F238E27FC236}">
                  <a16:creationId xmlns:a16="http://schemas.microsoft.com/office/drawing/2014/main" id="{00000000-0008-0000-0B00-0000C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63" name="Shape 7714">
                <a:extLst>
                  <a:ext uri="{FF2B5EF4-FFF2-40B4-BE49-F238E27FC236}">
                    <a16:creationId xmlns:a16="http://schemas.microsoft.com/office/drawing/2014/main" id="{00000000-0008-0000-0B00-0000C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64" name="Shape 7715">
                <a:extLst>
                  <a:ext uri="{FF2B5EF4-FFF2-40B4-BE49-F238E27FC236}">
                    <a16:creationId xmlns:a16="http://schemas.microsoft.com/office/drawing/2014/main" id="{00000000-0008-0000-0B00-0000C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65" name="Shape 7716">
                  <a:extLst>
                    <a:ext uri="{FF2B5EF4-FFF2-40B4-BE49-F238E27FC236}">
                      <a16:creationId xmlns:a16="http://schemas.microsoft.com/office/drawing/2014/main" id="{00000000-0008-0000-0B00-0000CD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66" name="Shape 7717">
                  <a:extLst>
                    <a:ext uri="{FF2B5EF4-FFF2-40B4-BE49-F238E27FC236}">
                      <a16:creationId xmlns:a16="http://schemas.microsoft.com/office/drawing/2014/main" id="{00000000-0008-0000-0B00-0000CE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67" name="Shape 7718">
                    <a:extLst>
                      <a:ext uri="{FF2B5EF4-FFF2-40B4-BE49-F238E27FC236}">
                        <a16:creationId xmlns:a16="http://schemas.microsoft.com/office/drawing/2014/main" id="{00000000-0008-0000-0B00-0000CF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68" name="Shape 7719">
                    <a:extLst>
                      <a:ext uri="{FF2B5EF4-FFF2-40B4-BE49-F238E27FC236}">
                        <a16:creationId xmlns:a16="http://schemas.microsoft.com/office/drawing/2014/main" id="{00000000-0008-0000-0B00-0000D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69" name="Shape 7720">
                    <a:extLst>
                      <a:ext uri="{FF2B5EF4-FFF2-40B4-BE49-F238E27FC236}">
                        <a16:creationId xmlns:a16="http://schemas.microsoft.com/office/drawing/2014/main" id="{00000000-0008-0000-0B00-0000D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0" name="Shape 7721">
                    <a:extLst>
                      <a:ext uri="{FF2B5EF4-FFF2-40B4-BE49-F238E27FC236}">
                        <a16:creationId xmlns:a16="http://schemas.microsoft.com/office/drawing/2014/main" id="{00000000-0008-0000-0B00-0000D2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1" name="Shape 7722">
                    <a:extLst>
                      <a:ext uri="{FF2B5EF4-FFF2-40B4-BE49-F238E27FC236}">
                        <a16:creationId xmlns:a16="http://schemas.microsoft.com/office/drawing/2014/main" id="{00000000-0008-0000-0B00-0000D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2" name="Shape 7723">
                    <a:extLst>
                      <a:ext uri="{FF2B5EF4-FFF2-40B4-BE49-F238E27FC236}">
                        <a16:creationId xmlns:a16="http://schemas.microsoft.com/office/drawing/2014/main" id="{00000000-0008-0000-0B00-0000D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3" name="Shape 7724">
                    <a:extLst>
                      <a:ext uri="{FF2B5EF4-FFF2-40B4-BE49-F238E27FC236}">
                        <a16:creationId xmlns:a16="http://schemas.microsoft.com/office/drawing/2014/main" id="{00000000-0008-0000-0B00-0000D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74" name="Shape 2">
          <a:extLst>
            <a:ext uri="{FF2B5EF4-FFF2-40B4-BE49-F238E27FC236}">
              <a16:creationId xmlns:a16="http://schemas.microsoft.com/office/drawing/2014/main" id="{00000000-0008-0000-0B00-0000D6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75" name="Shape 7725">
            <a:extLst>
              <a:ext uri="{FF2B5EF4-FFF2-40B4-BE49-F238E27FC236}">
                <a16:creationId xmlns:a16="http://schemas.microsoft.com/office/drawing/2014/main" id="{00000000-0008-0000-0B00-0000D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6" name="Shape 6">
              <a:extLst>
                <a:ext uri="{FF2B5EF4-FFF2-40B4-BE49-F238E27FC236}">
                  <a16:creationId xmlns:a16="http://schemas.microsoft.com/office/drawing/2014/main" id="{00000000-0008-0000-0B00-0000D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77" name="Shape 7726">
              <a:extLst>
                <a:ext uri="{FF2B5EF4-FFF2-40B4-BE49-F238E27FC236}">
                  <a16:creationId xmlns:a16="http://schemas.microsoft.com/office/drawing/2014/main" id="{00000000-0008-0000-0B00-0000D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78" name="Shape 7727">
                <a:extLst>
                  <a:ext uri="{FF2B5EF4-FFF2-40B4-BE49-F238E27FC236}">
                    <a16:creationId xmlns:a16="http://schemas.microsoft.com/office/drawing/2014/main" id="{00000000-0008-0000-0B00-0000D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9" name="Shape 7728">
                <a:extLst>
                  <a:ext uri="{FF2B5EF4-FFF2-40B4-BE49-F238E27FC236}">
                    <a16:creationId xmlns:a16="http://schemas.microsoft.com/office/drawing/2014/main" id="{00000000-0008-0000-0B00-0000D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80" name="Shape 7729">
                  <a:extLst>
                    <a:ext uri="{FF2B5EF4-FFF2-40B4-BE49-F238E27FC236}">
                      <a16:creationId xmlns:a16="http://schemas.microsoft.com/office/drawing/2014/main" id="{00000000-0008-0000-0B00-0000DC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81" name="Shape 7730">
                  <a:extLst>
                    <a:ext uri="{FF2B5EF4-FFF2-40B4-BE49-F238E27FC236}">
                      <a16:creationId xmlns:a16="http://schemas.microsoft.com/office/drawing/2014/main" id="{00000000-0008-0000-0B00-0000DD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82" name="Shape 7731">
                    <a:extLst>
                      <a:ext uri="{FF2B5EF4-FFF2-40B4-BE49-F238E27FC236}">
                        <a16:creationId xmlns:a16="http://schemas.microsoft.com/office/drawing/2014/main" id="{00000000-0008-0000-0B00-0000DE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83" name="Shape 7732">
                    <a:extLst>
                      <a:ext uri="{FF2B5EF4-FFF2-40B4-BE49-F238E27FC236}">
                        <a16:creationId xmlns:a16="http://schemas.microsoft.com/office/drawing/2014/main" id="{00000000-0008-0000-0B00-0000D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4" name="Shape 7733">
                    <a:extLst>
                      <a:ext uri="{FF2B5EF4-FFF2-40B4-BE49-F238E27FC236}">
                        <a16:creationId xmlns:a16="http://schemas.microsoft.com/office/drawing/2014/main" id="{00000000-0008-0000-0B00-0000E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5" name="Shape 7734">
                    <a:extLst>
                      <a:ext uri="{FF2B5EF4-FFF2-40B4-BE49-F238E27FC236}">
                        <a16:creationId xmlns:a16="http://schemas.microsoft.com/office/drawing/2014/main" id="{00000000-0008-0000-0B00-0000E1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6" name="Shape 7735">
                    <a:extLst>
                      <a:ext uri="{FF2B5EF4-FFF2-40B4-BE49-F238E27FC236}">
                        <a16:creationId xmlns:a16="http://schemas.microsoft.com/office/drawing/2014/main" id="{00000000-0008-0000-0B00-0000E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7" name="Shape 7736">
                    <a:extLst>
                      <a:ext uri="{FF2B5EF4-FFF2-40B4-BE49-F238E27FC236}">
                        <a16:creationId xmlns:a16="http://schemas.microsoft.com/office/drawing/2014/main" id="{00000000-0008-0000-0B00-0000E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8" name="Shape 7737">
                    <a:extLst>
                      <a:ext uri="{FF2B5EF4-FFF2-40B4-BE49-F238E27FC236}">
                        <a16:creationId xmlns:a16="http://schemas.microsoft.com/office/drawing/2014/main" id="{00000000-0008-0000-0B00-0000E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89" name="Shape 2">
          <a:extLst>
            <a:ext uri="{FF2B5EF4-FFF2-40B4-BE49-F238E27FC236}">
              <a16:creationId xmlns:a16="http://schemas.microsoft.com/office/drawing/2014/main" id="{00000000-0008-0000-0B00-0000E5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90" name="Shape 7738">
            <a:extLst>
              <a:ext uri="{FF2B5EF4-FFF2-40B4-BE49-F238E27FC236}">
                <a16:creationId xmlns:a16="http://schemas.microsoft.com/office/drawing/2014/main" id="{00000000-0008-0000-0B00-0000E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1" name="Shape 6">
              <a:extLst>
                <a:ext uri="{FF2B5EF4-FFF2-40B4-BE49-F238E27FC236}">
                  <a16:creationId xmlns:a16="http://schemas.microsoft.com/office/drawing/2014/main" id="{00000000-0008-0000-0B00-0000E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2" name="Shape 7739">
              <a:extLst>
                <a:ext uri="{FF2B5EF4-FFF2-40B4-BE49-F238E27FC236}">
                  <a16:creationId xmlns:a16="http://schemas.microsoft.com/office/drawing/2014/main" id="{00000000-0008-0000-0B00-0000E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3" name="Shape 7740">
                <a:extLst>
                  <a:ext uri="{FF2B5EF4-FFF2-40B4-BE49-F238E27FC236}">
                    <a16:creationId xmlns:a16="http://schemas.microsoft.com/office/drawing/2014/main" id="{00000000-0008-0000-0B00-0000E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4" name="Shape 7741">
                <a:extLst>
                  <a:ext uri="{FF2B5EF4-FFF2-40B4-BE49-F238E27FC236}">
                    <a16:creationId xmlns:a16="http://schemas.microsoft.com/office/drawing/2014/main" id="{00000000-0008-0000-0B00-0000E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95" name="Shape 7742">
                  <a:extLst>
                    <a:ext uri="{FF2B5EF4-FFF2-40B4-BE49-F238E27FC236}">
                      <a16:creationId xmlns:a16="http://schemas.microsoft.com/office/drawing/2014/main" id="{00000000-0008-0000-0B00-0000EB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96" name="Shape 7743">
                  <a:extLst>
                    <a:ext uri="{FF2B5EF4-FFF2-40B4-BE49-F238E27FC236}">
                      <a16:creationId xmlns:a16="http://schemas.microsoft.com/office/drawing/2014/main" id="{00000000-0008-0000-0B00-0000EC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97" name="Shape 7744">
                    <a:extLst>
                      <a:ext uri="{FF2B5EF4-FFF2-40B4-BE49-F238E27FC236}">
                        <a16:creationId xmlns:a16="http://schemas.microsoft.com/office/drawing/2014/main" id="{00000000-0008-0000-0B00-0000ED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98" name="Shape 7745">
                    <a:extLst>
                      <a:ext uri="{FF2B5EF4-FFF2-40B4-BE49-F238E27FC236}">
                        <a16:creationId xmlns:a16="http://schemas.microsoft.com/office/drawing/2014/main" id="{00000000-0008-0000-0B00-0000E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99" name="Shape 7746">
                    <a:extLst>
                      <a:ext uri="{FF2B5EF4-FFF2-40B4-BE49-F238E27FC236}">
                        <a16:creationId xmlns:a16="http://schemas.microsoft.com/office/drawing/2014/main" id="{00000000-0008-0000-0B00-0000E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0" name="Shape 7747">
                    <a:extLst>
                      <a:ext uri="{FF2B5EF4-FFF2-40B4-BE49-F238E27FC236}">
                        <a16:creationId xmlns:a16="http://schemas.microsoft.com/office/drawing/2014/main" id="{00000000-0008-0000-0B00-0000F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1" name="Shape 7748">
                    <a:extLst>
                      <a:ext uri="{FF2B5EF4-FFF2-40B4-BE49-F238E27FC236}">
                        <a16:creationId xmlns:a16="http://schemas.microsoft.com/office/drawing/2014/main" id="{00000000-0008-0000-0B00-0000F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2" name="Shape 7749">
                    <a:extLst>
                      <a:ext uri="{FF2B5EF4-FFF2-40B4-BE49-F238E27FC236}">
                        <a16:creationId xmlns:a16="http://schemas.microsoft.com/office/drawing/2014/main" id="{00000000-0008-0000-0B00-0000F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3" name="Shape 7750">
                    <a:extLst>
                      <a:ext uri="{FF2B5EF4-FFF2-40B4-BE49-F238E27FC236}">
                        <a16:creationId xmlns:a16="http://schemas.microsoft.com/office/drawing/2014/main" id="{00000000-0008-0000-0B00-0000F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05" name="Shape 7751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752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08" name="Shape 7753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754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0" name="Shape 7755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11" name="Shape 7756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12" name="Shape 7757">
                    <a:extLst>
                      <a:ext uri="{FF2B5EF4-FFF2-40B4-BE49-F238E27FC236}">
                        <a16:creationId xmlns:a16="http://schemas.microsoft.com/office/drawing/2014/main" id="{00000000-0008-0000-0B00-0000F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13" name="Shape 7758">
                    <a:extLst>
                      <a:ext uri="{FF2B5EF4-FFF2-40B4-BE49-F238E27FC236}">
                        <a16:creationId xmlns:a16="http://schemas.microsoft.com/office/drawing/2014/main" id="{00000000-0008-0000-0B00-0000F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4" name="Shape 7759">
                    <a:extLst>
                      <a:ext uri="{FF2B5EF4-FFF2-40B4-BE49-F238E27FC236}">
                        <a16:creationId xmlns:a16="http://schemas.microsoft.com/office/drawing/2014/main" id="{00000000-0008-0000-0B00-0000F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5" name="Shape 7760">
                    <a:extLst>
                      <a:ext uri="{FF2B5EF4-FFF2-40B4-BE49-F238E27FC236}">
                        <a16:creationId xmlns:a16="http://schemas.microsoft.com/office/drawing/2014/main" id="{00000000-0008-0000-0B00-0000F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6" name="Shape 7761">
                    <a:extLst>
                      <a:ext uri="{FF2B5EF4-FFF2-40B4-BE49-F238E27FC236}">
                        <a16:creationId xmlns:a16="http://schemas.microsoft.com/office/drawing/2014/main" id="{00000000-0008-0000-0B00-00000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7" name="Shape 7762">
                    <a:extLst>
                      <a:ext uri="{FF2B5EF4-FFF2-40B4-BE49-F238E27FC236}">
                        <a16:creationId xmlns:a16="http://schemas.microsoft.com/office/drawing/2014/main" id="{00000000-0008-0000-0B00-00000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8" name="Shape 7763">
                    <a:extLst>
                      <a:ext uri="{FF2B5EF4-FFF2-40B4-BE49-F238E27FC236}">
                        <a16:creationId xmlns:a16="http://schemas.microsoft.com/office/drawing/2014/main" id="{00000000-0008-0000-0B00-00000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19" name="Shape 2">
          <a:extLst>
            <a:ext uri="{FF2B5EF4-FFF2-40B4-BE49-F238E27FC236}">
              <a16:creationId xmlns:a16="http://schemas.microsoft.com/office/drawing/2014/main" id="{00000000-0008-0000-0B00-000003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20" name="Shape 7764">
            <a:extLst>
              <a:ext uri="{FF2B5EF4-FFF2-40B4-BE49-F238E27FC236}">
                <a16:creationId xmlns:a16="http://schemas.microsoft.com/office/drawing/2014/main" id="{00000000-0008-0000-0B00-00000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21" name="Shape 6">
              <a:extLst>
                <a:ext uri="{FF2B5EF4-FFF2-40B4-BE49-F238E27FC236}">
                  <a16:creationId xmlns:a16="http://schemas.microsoft.com/office/drawing/2014/main" id="{00000000-0008-0000-0B00-00000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2" name="Shape 7765">
              <a:extLs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23" name="Shape 7766">
                <a:extLst>
                  <a:ext uri="{FF2B5EF4-FFF2-40B4-BE49-F238E27FC236}">
                    <a16:creationId xmlns:a16="http://schemas.microsoft.com/office/drawing/2014/main" id="{00000000-0008-0000-0B00-00000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4" name="Shape 7767">
                <a:extLst>
                  <a:ext uri="{FF2B5EF4-FFF2-40B4-BE49-F238E27FC236}">
                    <a16:creationId xmlns:a16="http://schemas.microsoft.com/office/drawing/2014/main" id="{00000000-0008-0000-0B00-00000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25" name="Shape 7768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6" name="Shape 7769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27" name="Shape 7770">
                    <a:extLst>
                      <a:ext uri="{FF2B5EF4-FFF2-40B4-BE49-F238E27FC236}">
                        <a16:creationId xmlns:a16="http://schemas.microsoft.com/office/drawing/2014/main" id="{00000000-0008-0000-0B00-00000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28" name="Shape 7771">
                    <a:extLst>
                      <a:ext uri="{FF2B5EF4-FFF2-40B4-BE49-F238E27FC236}">
                        <a16:creationId xmlns:a16="http://schemas.microsoft.com/office/drawing/2014/main" id="{00000000-0008-0000-0B00-00000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29" name="Shape 7772">
                    <a:extLst>
                      <a:ext uri="{FF2B5EF4-FFF2-40B4-BE49-F238E27FC236}">
                        <a16:creationId xmlns:a16="http://schemas.microsoft.com/office/drawing/2014/main" id="{00000000-0008-0000-0B00-00000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0" name="Shape 7773">
                    <a:extLst>
                      <a:ext uri="{FF2B5EF4-FFF2-40B4-BE49-F238E27FC236}">
                        <a16:creationId xmlns:a16="http://schemas.microsoft.com/office/drawing/2014/main" id="{00000000-0008-0000-0B00-00000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1" name="Shape 7774">
                    <a:extLst>
                      <a:ext uri="{FF2B5EF4-FFF2-40B4-BE49-F238E27FC236}">
                        <a16:creationId xmlns:a16="http://schemas.microsoft.com/office/drawing/2014/main" id="{00000000-0008-0000-0B00-00000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2" name="Shape 7775">
                    <a:extLst>
                      <a:ext uri="{FF2B5EF4-FFF2-40B4-BE49-F238E27FC236}">
                        <a16:creationId xmlns:a16="http://schemas.microsoft.com/office/drawing/2014/main" id="{00000000-0008-0000-0B00-00001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3" name="Shape 7776">
                    <a:extLst>
                      <a:ext uri="{FF2B5EF4-FFF2-40B4-BE49-F238E27FC236}">
                        <a16:creationId xmlns:a16="http://schemas.microsoft.com/office/drawing/2014/main" id="{00000000-0008-0000-0B00-00001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34" name="Shape 2">
          <a:extLst>
            <a:ext uri="{FF2B5EF4-FFF2-40B4-BE49-F238E27FC236}">
              <a16:creationId xmlns:a16="http://schemas.microsoft.com/office/drawing/2014/main" id="{00000000-0008-0000-0B00-000012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35" name="Shape 7777">
            <a:extLst>
              <a:ext uri="{FF2B5EF4-FFF2-40B4-BE49-F238E27FC236}">
                <a16:creationId xmlns:a16="http://schemas.microsoft.com/office/drawing/2014/main" id="{00000000-0008-0000-0B00-00001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6" name="Shape 6">
              <a:extLst>
                <a:ext uri="{FF2B5EF4-FFF2-40B4-BE49-F238E27FC236}">
                  <a16:creationId xmlns:a16="http://schemas.microsoft.com/office/drawing/2014/main" id="{00000000-0008-0000-0B00-00001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7" name="Shape 7778">
              <a:extLst>
                <a:ext uri="{FF2B5EF4-FFF2-40B4-BE49-F238E27FC236}">
                  <a16:creationId xmlns:a16="http://schemas.microsoft.com/office/drawing/2014/main" id="{00000000-0008-0000-0B00-00001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38" name="Shape 7779">
                <a:extLst>
                  <a:ext uri="{FF2B5EF4-FFF2-40B4-BE49-F238E27FC236}">
                    <a16:creationId xmlns:a16="http://schemas.microsoft.com/office/drawing/2014/main" id="{00000000-0008-0000-0B00-00001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9" name="Shape 7780">
                <a:extLst>
                  <a:ext uri="{FF2B5EF4-FFF2-40B4-BE49-F238E27FC236}">
                    <a16:creationId xmlns:a16="http://schemas.microsoft.com/office/drawing/2014/main" id="{00000000-0008-0000-0B00-00001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40" name="Shape 7781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41" name="Shape 7782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42" name="Shape 7783">
                    <a:extLst>
                      <a:ext uri="{FF2B5EF4-FFF2-40B4-BE49-F238E27FC236}">
                        <a16:creationId xmlns:a16="http://schemas.microsoft.com/office/drawing/2014/main" id="{00000000-0008-0000-0B00-00001A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3" name="Shape 7784">
                    <a:extLst>
                      <a:ext uri="{FF2B5EF4-FFF2-40B4-BE49-F238E27FC236}">
                        <a16:creationId xmlns:a16="http://schemas.microsoft.com/office/drawing/2014/main" id="{00000000-0008-0000-0B00-00001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4" name="Shape 7785">
                    <a:extLst>
                      <a:ext uri="{FF2B5EF4-FFF2-40B4-BE49-F238E27FC236}">
                        <a16:creationId xmlns:a16="http://schemas.microsoft.com/office/drawing/2014/main" id="{00000000-0008-0000-0B00-00001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5" name="Shape 7786">
                    <a:extLst>
                      <a:ext uri="{FF2B5EF4-FFF2-40B4-BE49-F238E27FC236}">
                        <a16:creationId xmlns:a16="http://schemas.microsoft.com/office/drawing/2014/main" id="{00000000-0008-0000-0B00-00001D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6" name="Shape 7787">
                    <a:extLst>
                      <a:ext uri="{FF2B5EF4-FFF2-40B4-BE49-F238E27FC236}">
                        <a16:creationId xmlns:a16="http://schemas.microsoft.com/office/drawing/2014/main" id="{00000000-0008-0000-0B00-00001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7" name="Shape 7788">
                    <a:extLst>
                      <a:ext uri="{FF2B5EF4-FFF2-40B4-BE49-F238E27FC236}">
                        <a16:creationId xmlns:a16="http://schemas.microsoft.com/office/drawing/2014/main" id="{00000000-0008-0000-0B00-00001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8" name="Shape 7789">
                    <a:extLst>
                      <a:ext uri="{FF2B5EF4-FFF2-40B4-BE49-F238E27FC236}">
                        <a16:creationId xmlns:a16="http://schemas.microsoft.com/office/drawing/2014/main" id="{00000000-0008-0000-0B00-00002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49" name="Shape 2">
          <a:extLst>
            <a:ext uri="{FF2B5EF4-FFF2-40B4-BE49-F238E27FC236}">
              <a16:creationId xmlns:a16="http://schemas.microsoft.com/office/drawing/2014/main" id="{00000000-0008-0000-0B00-000021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50" name="Shape 7790">
            <a:extLst>
              <a:ext uri="{FF2B5EF4-FFF2-40B4-BE49-F238E27FC236}">
                <a16:creationId xmlns:a16="http://schemas.microsoft.com/office/drawing/2014/main" id="{00000000-0008-0000-0B00-00002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1" name="Shape 6">
              <a:extLst>
                <a:ext uri="{FF2B5EF4-FFF2-40B4-BE49-F238E27FC236}">
                  <a16:creationId xmlns:a16="http://schemas.microsoft.com/office/drawing/2014/main" id="{00000000-0008-0000-0B00-00002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2" name="Shape 7791">
              <a:extLst>
                <a:ext uri="{FF2B5EF4-FFF2-40B4-BE49-F238E27FC236}">
                  <a16:creationId xmlns:a16="http://schemas.microsoft.com/office/drawing/2014/main" id="{00000000-0008-0000-0B00-00002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53" name="Shape 7792">
                <a:extLst>
                  <a:ext uri="{FF2B5EF4-FFF2-40B4-BE49-F238E27FC236}">
                    <a16:creationId xmlns:a16="http://schemas.microsoft.com/office/drawing/2014/main" id="{00000000-0008-0000-0B00-00002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4" name="Shape 7793">
                <a:extLst>
                  <a:ext uri="{FF2B5EF4-FFF2-40B4-BE49-F238E27FC236}">
                    <a16:creationId xmlns:a16="http://schemas.microsoft.com/office/drawing/2014/main" id="{00000000-0008-0000-0B00-00002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55" name="Shape 7794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56" name="Shape 7795">
                  <a:extLst>
                    <a:ext uri="{FF2B5EF4-FFF2-40B4-BE49-F238E27FC236}">
                      <a16:creationId xmlns:a16="http://schemas.microsoft.com/office/drawing/2014/main" id="{00000000-0008-0000-0B00-000028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57" name="Shape 7796">
                    <a:extLst>
                      <a:ext uri="{FF2B5EF4-FFF2-40B4-BE49-F238E27FC236}">
                        <a16:creationId xmlns:a16="http://schemas.microsoft.com/office/drawing/2014/main" id="{00000000-0008-0000-0B00-000029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58" name="Shape 7797">
                    <a:extLst>
                      <a:ext uri="{FF2B5EF4-FFF2-40B4-BE49-F238E27FC236}">
                        <a16:creationId xmlns:a16="http://schemas.microsoft.com/office/drawing/2014/main" id="{00000000-0008-0000-0B00-00002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9" name="Shape 7798">
                    <a:extLst>
                      <a:ext uri="{FF2B5EF4-FFF2-40B4-BE49-F238E27FC236}">
                        <a16:creationId xmlns:a16="http://schemas.microsoft.com/office/drawing/2014/main" id="{00000000-0008-0000-0B00-00002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0" name="Shape 7799">
                    <a:extLst>
                      <a:ext uri="{FF2B5EF4-FFF2-40B4-BE49-F238E27FC236}">
                        <a16:creationId xmlns:a16="http://schemas.microsoft.com/office/drawing/2014/main" id="{00000000-0008-0000-0B00-00002C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1" name="Shape 7800">
                    <a:extLst>
                      <a:ext uri="{FF2B5EF4-FFF2-40B4-BE49-F238E27FC236}">
                        <a16:creationId xmlns:a16="http://schemas.microsoft.com/office/drawing/2014/main" id="{00000000-0008-0000-0B00-00002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2" name="Shape 7801">
                    <a:extLst>
                      <a:ext uri="{FF2B5EF4-FFF2-40B4-BE49-F238E27FC236}">
                        <a16:creationId xmlns:a16="http://schemas.microsoft.com/office/drawing/2014/main" id="{00000000-0008-0000-0B00-00002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3" name="Shape 7802">
                    <a:extLst>
                      <a:ext uri="{FF2B5EF4-FFF2-40B4-BE49-F238E27FC236}">
                        <a16:creationId xmlns:a16="http://schemas.microsoft.com/office/drawing/2014/main" id="{00000000-0008-0000-0B00-00002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64" name="Shape 2">
          <a:extLst>
            <a:ext uri="{FF2B5EF4-FFF2-40B4-BE49-F238E27FC236}">
              <a16:creationId xmlns:a16="http://schemas.microsoft.com/office/drawing/2014/main" id="{00000000-0008-0000-0B00-000030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65" name="Shape 7803">
            <a:extLst>
              <a:ext uri="{FF2B5EF4-FFF2-40B4-BE49-F238E27FC236}">
                <a16:creationId xmlns:a16="http://schemas.microsoft.com/office/drawing/2014/main" id="{00000000-0008-0000-0B00-00003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66" name="Shape 6">
              <a:extLst>
                <a:ext uri="{FF2B5EF4-FFF2-40B4-BE49-F238E27FC236}">
                  <a16:creationId xmlns:a16="http://schemas.microsoft.com/office/drawing/2014/main" id="{00000000-0008-0000-0B00-00003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67" name="Shape 7804">
              <a:extLst>
                <a:ext uri="{FF2B5EF4-FFF2-40B4-BE49-F238E27FC236}">
                  <a16:creationId xmlns:a16="http://schemas.microsoft.com/office/drawing/2014/main" id="{00000000-0008-0000-0B00-00003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68" name="Shape 7805">
                <a:extLst>
                  <a:ext uri="{FF2B5EF4-FFF2-40B4-BE49-F238E27FC236}">
                    <a16:creationId xmlns:a16="http://schemas.microsoft.com/office/drawing/2014/main" id="{00000000-0008-0000-0B00-00003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9" name="Shape 7806">
                <a:extLst>
                  <a:ext uri="{FF2B5EF4-FFF2-40B4-BE49-F238E27FC236}">
                    <a16:creationId xmlns:a16="http://schemas.microsoft.com/office/drawing/2014/main" id="{00000000-0008-0000-0B00-00003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70" name="Shape 7807">
                  <a:extLst>
                    <a:ext uri="{FF2B5EF4-FFF2-40B4-BE49-F238E27FC236}">
                      <a16:creationId xmlns:a16="http://schemas.microsoft.com/office/drawing/2014/main" id="{00000000-0008-0000-0B00-000036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71" name="Shape 7808">
                  <a:extLst>
                    <a:ext uri="{FF2B5EF4-FFF2-40B4-BE49-F238E27FC236}">
                      <a16:creationId xmlns:a16="http://schemas.microsoft.com/office/drawing/2014/main" id="{00000000-0008-0000-0B00-000037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72" name="Shape 7809">
                    <a:extLst>
                      <a:ext uri="{FF2B5EF4-FFF2-40B4-BE49-F238E27FC236}">
                        <a16:creationId xmlns:a16="http://schemas.microsoft.com/office/drawing/2014/main" id="{00000000-0008-0000-0B00-000038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73" name="Shape 7810">
                    <a:extLst>
                      <a:ext uri="{FF2B5EF4-FFF2-40B4-BE49-F238E27FC236}">
                        <a16:creationId xmlns:a16="http://schemas.microsoft.com/office/drawing/2014/main" id="{00000000-0008-0000-0B00-00003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4" name="Shape 7811">
                    <a:extLst>
                      <a:ext uri="{FF2B5EF4-FFF2-40B4-BE49-F238E27FC236}">
                        <a16:creationId xmlns:a16="http://schemas.microsoft.com/office/drawing/2014/main" id="{00000000-0008-0000-0B00-00003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5" name="Shape 7812">
                    <a:extLst>
                      <a:ext uri="{FF2B5EF4-FFF2-40B4-BE49-F238E27FC236}">
                        <a16:creationId xmlns:a16="http://schemas.microsoft.com/office/drawing/2014/main" id="{00000000-0008-0000-0B00-00003B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6" name="Shape 7813">
                    <a:extLst>
                      <a:ext uri="{FF2B5EF4-FFF2-40B4-BE49-F238E27FC236}">
                        <a16:creationId xmlns:a16="http://schemas.microsoft.com/office/drawing/2014/main" id="{00000000-0008-0000-0B00-00003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7" name="Shape 7814">
                    <a:extLst>
                      <a:ext uri="{FF2B5EF4-FFF2-40B4-BE49-F238E27FC236}">
                        <a16:creationId xmlns:a16="http://schemas.microsoft.com/office/drawing/2014/main" id="{00000000-0008-0000-0B00-00003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8" name="Shape 7815">
                    <a:extLst>
                      <a:ext uri="{FF2B5EF4-FFF2-40B4-BE49-F238E27FC236}">
                        <a16:creationId xmlns:a16="http://schemas.microsoft.com/office/drawing/2014/main" id="{00000000-0008-0000-0B00-00003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79" name="Shape 2">
          <a:extLst>
            <a:ext uri="{FF2B5EF4-FFF2-40B4-BE49-F238E27FC236}">
              <a16:creationId xmlns:a16="http://schemas.microsoft.com/office/drawing/2014/main" id="{00000000-0008-0000-0B00-00003F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80" name="Shape 7816">
            <a:extLst>
              <a:ext uri="{FF2B5EF4-FFF2-40B4-BE49-F238E27FC236}">
                <a16:creationId xmlns:a16="http://schemas.microsoft.com/office/drawing/2014/main" id="{00000000-0008-0000-0B00-00004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1" name="Shape 6">
              <a:extLst>
                <a:ext uri="{FF2B5EF4-FFF2-40B4-BE49-F238E27FC236}">
                  <a16:creationId xmlns:a16="http://schemas.microsoft.com/office/drawing/2014/main" id="{00000000-0008-0000-0B00-00004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2" name="Shape 7817">
              <a:extLst>
                <a:ext uri="{FF2B5EF4-FFF2-40B4-BE49-F238E27FC236}">
                  <a16:creationId xmlns:a16="http://schemas.microsoft.com/office/drawing/2014/main" id="{00000000-0008-0000-0B00-00004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83" name="Shape 7818">
                <a:extLst>
                  <a:ext uri="{FF2B5EF4-FFF2-40B4-BE49-F238E27FC236}">
                    <a16:creationId xmlns:a16="http://schemas.microsoft.com/office/drawing/2014/main" id="{00000000-0008-0000-0B00-00004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4" name="Shape 7819">
                <a:extLst>
                  <a:ext uri="{FF2B5EF4-FFF2-40B4-BE49-F238E27FC236}">
                    <a16:creationId xmlns:a16="http://schemas.microsoft.com/office/drawing/2014/main" id="{00000000-0008-0000-0B00-00004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85" name="Shape 7820">
                  <a:extLst>
                    <a:ext uri="{FF2B5EF4-FFF2-40B4-BE49-F238E27FC236}">
                      <a16:creationId xmlns:a16="http://schemas.microsoft.com/office/drawing/2014/main" id="{00000000-0008-0000-0B00-000045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86" name="Shape 7821">
                  <a:extLst>
                    <a:ext uri="{FF2B5EF4-FFF2-40B4-BE49-F238E27FC236}">
                      <a16:creationId xmlns:a16="http://schemas.microsoft.com/office/drawing/2014/main" id="{00000000-0008-0000-0B00-000046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287" name="Shape 7822">
                    <a:extLst>
                      <a:ext uri="{FF2B5EF4-FFF2-40B4-BE49-F238E27FC236}">
                        <a16:creationId xmlns:a16="http://schemas.microsoft.com/office/drawing/2014/main" id="{00000000-0008-0000-0B00-000047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88" name="Shape 7823">
                    <a:extLst>
                      <a:ext uri="{FF2B5EF4-FFF2-40B4-BE49-F238E27FC236}">
                        <a16:creationId xmlns:a16="http://schemas.microsoft.com/office/drawing/2014/main" id="{00000000-0008-0000-0B00-00004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9" name="Shape 7824">
                    <a:extLst>
                      <a:ext uri="{FF2B5EF4-FFF2-40B4-BE49-F238E27FC236}">
                        <a16:creationId xmlns:a16="http://schemas.microsoft.com/office/drawing/2014/main" id="{00000000-0008-0000-0B00-00004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0" name="Shape 7825">
                    <a:extLst>
                      <a:ext uri="{FF2B5EF4-FFF2-40B4-BE49-F238E27FC236}">
                        <a16:creationId xmlns:a16="http://schemas.microsoft.com/office/drawing/2014/main" id="{00000000-0008-0000-0B00-00004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1" name="Shape 7826">
                    <a:extLst>
                      <a:ext uri="{FF2B5EF4-FFF2-40B4-BE49-F238E27FC236}">
                        <a16:creationId xmlns:a16="http://schemas.microsoft.com/office/drawing/2014/main" id="{00000000-0008-0000-0B00-00004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2" name="Shape 7827">
                    <a:extLst>
                      <a:ext uri="{FF2B5EF4-FFF2-40B4-BE49-F238E27FC236}">
                        <a16:creationId xmlns:a16="http://schemas.microsoft.com/office/drawing/2014/main" id="{00000000-0008-0000-0B00-00004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3" name="Shape 7828">
                    <a:extLst>
                      <a:ext uri="{FF2B5EF4-FFF2-40B4-BE49-F238E27FC236}">
                        <a16:creationId xmlns:a16="http://schemas.microsoft.com/office/drawing/2014/main" id="{00000000-0008-0000-0B00-00004D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9294" name="Shape 2">
          <a:extLst>
            <a:ext uri="{FF2B5EF4-FFF2-40B4-BE49-F238E27FC236}">
              <a16:creationId xmlns:a16="http://schemas.microsoft.com/office/drawing/2014/main" id="{00000000-0008-0000-0B00-00004E24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9295" name="Shape 7829">
            <a:extLst>
              <a:ext uri="{FF2B5EF4-FFF2-40B4-BE49-F238E27FC236}">
                <a16:creationId xmlns:a16="http://schemas.microsoft.com/office/drawing/2014/main" id="{00000000-0008-0000-0B00-00004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6" name="Shape 6">
              <a:extLst>
                <a:ext uri="{FF2B5EF4-FFF2-40B4-BE49-F238E27FC236}">
                  <a16:creationId xmlns:a16="http://schemas.microsoft.com/office/drawing/2014/main" id="{00000000-0008-0000-0B00-00005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7" name="Shape 7830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98" name="Shape 7831">
                <a:extLst>
                  <a:ext uri="{FF2B5EF4-FFF2-40B4-BE49-F238E27FC236}">
                    <a16:creationId xmlns:a16="http://schemas.microsoft.com/office/drawing/2014/main" id="{00000000-0008-0000-0B00-00005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99" name="Shape 783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00" name="Shape 7833">
                  <a:extLst>
                    <a:ext uri="{FF2B5EF4-FFF2-40B4-BE49-F238E27FC236}">
                      <a16:creationId xmlns:a16="http://schemas.microsoft.com/office/drawing/2014/main" id="{00000000-0008-0000-0B00-000054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01" name="Shape 783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302" name="Shape 7835">
                    <a:extLst>
                      <a:ext uri="{FF2B5EF4-FFF2-40B4-BE49-F238E27FC236}">
                        <a16:creationId xmlns:a16="http://schemas.microsoft.com/office/drawing/2014/main" id="{00000000-0008-0000-0B00-000056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03" name="Shape 7836">
                    <a:extLst>
                      <a:ext uri="{FF2B5EF4-FFF2-40B4-BE49-F238E27FC236}">
                        <a16:creationId xmlns:a16="http://schemas.microsoft.com/office/drawing/2014/main" id="{00000000-0008-0000-0B00-000057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4" name="Shape 7837">
                    <a:extLst>
                      <a:ext uri="{FF2B5EF4-FFF2-40B4-BE49-F238E27FC236}">
                        <a16:creationId xmlns:a16="http://schemas.microsoft.com/office/drawing/2014/main" id="{00000000-0008-0000-0B00-00005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5" name="Shape 7838">
                    <a:extLst>
                      <a:ext uri="{FF2B5EF4-FFF2-40B4-BE49-F238E27FC236}">
                        <a16:creationId xmlns:a16="http://schemas.microsoft.com/office/drawing/2014/main" id="{00000000-0008-0000-0B00-00005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6" name="Shape 7839">
                    <a:extLst>
                      <a:ext uri="{FF2B5EF4-FFF2-40B4-BE49-F238E27FC236}">
                        <a16:creationId xmlns:a16="http://schemas.microsoft.com/office/drawing/2014/main" id="{00000000-0008-0000-0B00-00005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7" name="Shape 7840">
                    <a:extLst>
                      <a:ext uri="{FF2B5EF4-FFF2-40B4-BE49-F238E27FC236}">
                        <a16:creationId xmlns:a16="http://schemas.microsoft.com/office/drawing/2014/main" id="{00000000-0008-0000-0B00-00005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8" name="Shape 7841">
                    <a:extLst>
                      <a:ext uri="{FF2B5EF4-FFF2-40B4-BE49-F238E27FC236}">
                        <a16:creationId xmlns:a16="http://schemas.microsoft.com/office/drawing/2014/main" id="{00000000-0008-0000-0B00-00005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9309" name="Shape 2">
          <a:extLst>
            <a:ext uri="{FF2B5EF4-FFF2-40B4-BE49-F238E27FC236}">
              <a16:creationId xmlns:a16="http://schemas.microsoft.com/office/drawing/2014/main" id="{00000000-0008-0000-0B00-00005D24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9310" name="Shape 7842">
            <a:extLst>
              <a:ext uri="{FF2B5EF4-FFF2-40B4-BE49-F238E27FC236}">
                <a16:creationId xmlns:a16="http://schemas.microsoft.com/office/drawing/2014/main" id="{00000000-0008-0000-0B00-00005E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311" name="Shape 6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2" name="Shape 7843">
              <a:extLst>
                <a:ext uri="{FF2B5EF4-FFF2-40B4-BE49-F238E27FC236}">
                  <a16:creationId xmlns:a16="http://schemas.microsoft.com/office/drawing/2014/main" id="{00000000-0008-0000-0B00-000060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313" name="Shape 784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4" name="Shape 7845">
                <a:extLst>
                  <a:ext uri="{FF2B5EF4-FFF2-40B4-BE49-F238E27FC236}">
                    <a16:creationId xmlns:a16="http://schemas.microsoft.com/office/drawing/2014/main" id="{00000000-0008-0000-0B00-000062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315" name="Shape 784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16" name="Shape 784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317" name="Shape 7848">
                    <a:extLst>
                      <a:ext uri="{FF2B5EF4-FFF2-40B4-BE49-F238E27FC236}">
                        <a16:creationId xmlns:a16="http://schemas.microsoft.com/office/drawing/2014/main" id="{00000000-0008-0000-0B00-000065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18" name="Shape 7849">
                    <a:extLst>
                      <a:ext uri="{FF2B5EF4-FFF2-40B4-BE49-F238E27FC236}">
                        <a16:creationId xmlns:a16="http://schemas.microsoft.com/office/drawing/2014/main" id="{00000000-0008-0000-0B00-000066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19" name="Shape 7850">
                    <a:extLst>
                      <a:ext uri="{FF2B5EF4-FFF2-40B4-BE49-F238E27FC236}">
                        <a16:creationId xmlns:a16="http://schemas.microsoft.com/office/drawing/2014/main" id="{00000000-0008-0000-0B00-000067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0" name="Shape 7851">
                    <a:extLst>
                      <a:ext uri="{FF2B5EF4-FFF2-40B4-BE49-F238E27FC236}">
                        <a16:creationId xmlns:a16="http://schemas.microsoft.com/office/drawing/2014/main" id="{00000000-0008-0000-0B00-000068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1" name="Shape 7852">
                    <a:extLst>
                      <a:ext uri="{FF2B5EF4-FFF2-40B4-BE49-F238E27FC236}">
                        <a16:creationId xmlns:a16="http://schemas.microsoft.com/office/drawing/2014/main" id="{00000000-0008-0000-0B00-000069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2" name="Shape 7853">
                    <a:extLst>
                      <a:ext uri="{FF2B5EF4-FFF2-40B4-BE49-F238E27FC236}">
                        <a16:creationId xmlns:a16="http://schemas.microsoft.com/office/drawing/2014/main" id="{00000000-0008-0000-0B00-00006A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3" name="Shape 7854">
                    <a:extLst>
                      <a:ext uri="{FF2B5EF4-FFF2-40B4-BE49-F238E27FC236}">
                        <a16:creationId xmlns:a16="http://schemas.microsoft.com/office/drawing/2014/main" id="{00000000-0008-0000-0B00-00006B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24" name="Shape 2">
          <a:extLst>
            <a:ext uri="{FF2B5EF4-FFF2-40B4-BE49-F238E27FC236}">
              <a16:creationId xmlns:a16="http://schemas.microsoft.com/office/drawing/2014/main" id="{00000000-0008-0000-0B00-00006C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25" name="Shape 7855">
            <a:extLst>
              <a:ext uri="{FF2B5EF4-FFF2-40B4-BE49-F238E27FC236}">
                <a16:creationId xmlns:a16="http://schemas.microsoft.com/office/drawing/2014/main" id="{00000000-0008-0000-0B00-00006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6" name="Shape 6">
              <a:extLst>
                <a:ext uri="{FF2B5EF4-FFF2-40B4-BE49-F238E27FC236}">
                  <a16:creationId xmlns:a16="http://schemas.microsoft.com/office/drawing/2014/main" id="{00000000-0008-0000-0B00-00006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7" name="Shape 7856">
              <a:extLst>
                <a:ext uri="{FF2B5EF4-FFF2-40B4-BE49-F238E27FC236}">
                  <a16:creationId xmlns:a16="http://schemas.microsoft.com/office/drawing/2014/main" id="{00000000-0008-0000-0B00-00006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28" name="Shape 7857">
                <a:extLst>
                  <a:ext uri="{FF2B5EF4-FFF2-40B4-BE49-F238E27FC236}">
                    <a16:creationId xmlns:a16="http://schemas.microsoft.com/office/drawing/2014/main" id="{00000000-0008-0000-0B00-00007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9" name="Shape 7858">
                <a:extLst>
                  <a:ext uri="{FF2B5EF4-FFF2-40B4-BE49-F238E27FC236}">
                    <a16:creationId xmlns:a16="http://schemas.microsoft.com/office/drawing/2014/main" id="{00000000-0008-0000-0B00-00007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30" name="Shape 785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31" name="Shape 786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32" name="Shape 7861">
                    <a:extLst>
                      <a:ext uri="{FF2B5EF4-FFF2-40B4-BE49-F238E27FC236}">
                        <a16:creationId xmlns:a16="http://schemas.microsoft.com/office/drawing/2014/main" id="{00000000-0008-0000-0B00-000074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33" name="Shape 7862">
                    <a:extLst>
                      <a:ext uri="{FF2B5EF4-FFF2-40B4-BE49-F238E27FC236}">
                        <a16:creationId xmlns:a16="http://schemas.microsoft.com/office/drawing/2014/main" id="{00000000-0008-0000-0B00-00007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4" name="Shape 7863">
                    <a:extLst>
                      <a:ext uri="{FF2B5EF4-FFF2-40B4-BE49-F238E27FC236}">
                        <a16:creationId xmlns:a16="http://schemas.microsoft.com/office/drawing/2014/main" id="{00000000-0008-0000-0B00-00007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5" name="Shape 7864">
                    <a:extLst>
                      <a:ext uri="{FF2B5EF4-FFF2-40B4-BE49-F238E27FC236}">
                        <a16:creationId xmlns:a16="http://schemas.microsoft.com/office/drawing/2014/main" id="{00000000-0008-0000-0B00-000077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6" name="Shape 7865">
                    <a:extLst>
                      <a:ext uri="{FF2B5EF4-FFF2-40B4-BE49-F238E27FC236}">
                        <a16:creationId xmlns:a16="http://schemas.microsoft.com/office/drawing/2014/main" id="{00000000-0008-0000-0B00-00007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7" name="Shape 7866">
                    <a:extLst>
                      <a:ext uri="{FF2B5EF4-FFF2-40B4-BE49-F238E27FC236}">
                        <a16:creationId xmlns:a16="http://schemas.microsoft.com/office/drawing/2014/main" id="{00000000-0008-0000-0B00-00007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8" name="Shape 7867">
                    <a:extLst>
                      <a:ext uri="{FF2B5EF4-FFF2-40B4-BE49-F238E27FC236}">
                        <a16:creationId xmlns:a16="http://schemas.microsoft.com/office/drawing/2014/main" id="{00000000-0008-0000-0B00-00007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39" name="Shape 2">
          <a:extLst>
            <a:ext uri="{FF2B5EF4-FFF2-40B4-BE49-F238E27FC236}">
              <a16:creationId xmlns:a16="http://schemas.microsoft.com/office/drawing/2014/main" id="{00000000-0008-0000-0B00-00007B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40" name="Shape 7868">
            <a:extLst>
              <a:ext uri="{FF2B5EF4-FFF2-40B4-BE49-F238E27FC236}">
                <a16:creationId xmlns:a16="http://schemas.microsoft.com/office/drawing/2014/main" id="{00000000-0008-0000-0B00-00007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1" name="Shape 6">
              <a:extLst>
                <a:ext uri="{FF2B5EF4-FFF2-40B4-BE49-F238E27FC236}">
                  <a16:creationId xmlns:a16="http://schemas.microsoft.com/office/drawing/2014/main" id="{00000000-0008-0000-0B00-00007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42" name="Shape 7869">
              <a:extLst>
                <a:ext uri="{FF2B5EF4-FFF2-40B4-BE49-F238E27FC236}">
                  <a16:creationId xmlns:a16="http://schemas.microsoft.com/office/drawing/2014/main" id="{00000000-0008-0000-0B00-00007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3" name="Shape 7870">
                <a:extLst>
                  <a:ext uri="{FF2B5EF4-FFF2-40B4-BE49-F238E27FC236}">
                    <a16:creationId xmlns:a16="http://schemas.microsoft.com/office/drawing/2014/main" id="{00000000-0008-0000-0B00-00007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44" name="Shape 7871">
                <a:extLst>
                  <a:ext uri="{FF2B5EF4-FFF2-40B4-BE49-F238E27FC236}">
                    <a16:creationId xmlns:a16="http://schemas.microsoft.com/office/drawing/2014/main" id="{00000000-0008-0000-0B00-00008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45" name="Shape 787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46" name="Shape 787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47" name="Shape 7874">
                    <a:extLst>
                      <a:ext uri="{FF2B5EF4-FFF2-40B4-BE49-F238E27FC236}">
                        <a16:creationId xmlns:a16="http://schemas.microsoft.com/office/drawing/2014/main" id="{00000000-0008-0000-0B00-000083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48" name="Shape 7875">
                    <a:extLst>
                      <a:ext uri="{FF2B5EF4-FFF2-40B4-BE49-F238E27FC236}">
                        <a16:creationId xmlns:a16="http://schemas.microsoft.com/office/drawing/2014/main" id="{00000000-0008-0000-0B00-00008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49" name="Shape 7876">
                    <a:extLst>
                      <a:ext uri="{FF2B5EF4-FFF2-40B4-BE49-F238E27FC236}">
                        <a16:creationId xmlns:a16="http://schemas.microsoft.com/office/drawing/2014/main" id="{00000000-0008-0000-0B00-00008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0" name="Shape 7877">
                    <a:extLst>
                      <a:ext uri="{FF2B5EF4-FFF2-40B4-BE49-F238E27FC236}">
                        <a16:creationId xmlns:a16="http://schemas.microsoft.com/office/drawing/2014/main" id="{00000000-0008-0000-0B00-000086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1" name="Shape 7878">
                    <a:extLst>
                      <a:ext uri="{FF2B5EF4-FFF2-40B4-BE49-F238E27FC236}">
                        <a16:creationId xmlns:a16="http://schemas.microsoft.com/office/drawing/2014/main" id="{00000000-0008-0000-0B00-00008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2" name="Shape 7879">
                    <a:extLst>
                      <a:ext uri="{FF2B5EF4-FFF2-40B4-BE49-F238E27FC236}">
                        <a16:creationId xmlns:a16="http://schemas.microsoft.com/office/drawing/2014/main" id="{00000000-0008-0000-0B00-00008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3" name="Shape 7880">
                    <a:extLst>
                      <a:ext uri="{FF2B5EF4-FFF2-40B4-BE49-F238E27FC236}">
                        <a16:creationId xmlns:a16="http://schemas.microsoft.com/office/drawing/2014/main" id="{00000000-0008-0000-0B00-00008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54" name="Shape 2">
          <a:extLst>
            <a:ext uri="{FF2B5EF4-FFF2-40B4-BE49-F238E27FC236}">
              <a16:creationId xmlns:a16="http://schemas.microsoft.com/office/drawing/2014/main" id="{00000000-0008-0000-0B00-00008A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55" name="Shape 7881">
            <a:extLst>
              <a:ext uri="{FF2B5EF4-FFF2-40B4-BE49-F238E27FC236}">
                <a16:creationId xmlns:a16="http://schemas.microsoft.com/office/drawing/2014/main" id="{00000000-0008-0000-0B00-00008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56" name="Shape 6">
              <a:extLst>
                <a:ext uri="{FF2B5EF4-FFF2-40B4-BE49-F238E27FC236}">
                  <a16:creationId xmlns:a16="http://schemas.microsoft.com/office/drawing/2014/main" id="{00000000-0008-0000-0B00-00008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7" name="Shape 7882">
              <a:extLst>
                <a:ext uri="{FF2B5EF4-FFF2-40B4-BE49-F238E27FC236}">
                  <a16:creationId xmlns:a16="http://schemas.microsoft.com/office/drawing/2014/main" id="{00000000-0008-0000-0B00-00008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58" name="Shape 7883">
                <a:extLst>
                  <a:ext uri="{FF2B5EF4-FFF2-40B4-BE49-F238E27FC236}">
                    <a16:creationId xmlns:a16="http://schemas.microsoft.com/office/drawing/2014/main" id="{00000000-0008-0000-0B00-00008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9" name="Shape 7884">
                <a:extLst>
                  <a:ext uri="{FF2B5EF4-FFF2-40B4-BE49-F238E27FC236}">
                    <a16:creationId xmlns:a16="http://schemas.microsoft.com/office/drawing/2014/main" id="{00000000-0008-0000-0B00-00008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0" name="Shape 7885">
                  <a:extLst>
                    <a:ext uri="{FF2B5EF4-FFF2-40B4-BE49-F238E27FC236}">
                      <a16:creationId xmlns:a16="http://schemas.microsoft.com/office/drawing/2014/main" id="{00000000-0008-0000-0B00-000090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61" name="Shape 7886">
                  <a:extLst>
                    <a:ext uri="{FF2B5EF4-FFF2-40B4-BE49-F238E27FC236}">
                      <a16:creationId xmlns:a16="http://schemas.microsoft.com/office/drawing/2014/main" id="{00000000-0008-0000-0B00-000091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62" name="Shape 7887">
                    <a:extLst>
                      <a:ext uri="{FF2B5EF4-FFF2-40B4-BE49-F238E27FC236}">
                        <a16:creationId xmlns:a16="http://schemas.microsoft.com/office/drawing/2014/main" id="{00000000-0008-0000-0B00-000092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63" name="Shape 7888">
                    <a:extLst>
                      <a:ext uri="{FF2B5EF4-FFF2-40B4-BE49-F238E27FC236}">
                        <a16:creationId xmlns:a16="http://schemas.microsoft.com/office/drawing/2014/main" id="{00000000-0008-0000-0B00-00009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4" name="Shape 7889">
                    <a:extLst>
                      <a:ext uri="{FF2B5EF4-FFF2-40B4-BE49-F238E27FC236}">
                        <a16:creationId xmlns:a16="http://schemas.microsoft.com/office/drawing/2014/main" id="{00000000-0008-0000-0B00-00009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5" name="Shape 7890">
                    <a:extLst>
                      <a:ext uri="{FF2B5EF4-FFF2-40B4-BE49-F238E27FC236}">
                        <a16:creationId xmlns:a16="http://schemas.microsoft.com/office/drawing/2014/main" id="{00000000-0008-0000-0B00-000095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6" name="Shape 7891">
                    <a:extLst>
                      <a:ext uri="{FF2B5EF4-FFF2-40B4-BE49-F238E27FC236}">
                        <a16:creationId xmlns:a16="http://schemas.microsoft.com/office/drawing/2014/main" id="{00000000-0008-0000-0B00-00009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7" name="Shape 7892">
                    <a:extLst>
                      <a:ext uri="{FF2B5EF4-FFF2-40B4-BE49-F238E27FC236}">
                        <a16:creationId xmlns:a16="http://schemas.microsoft.com/office/drawing/2014/main" id="{00000000-0008-0000-0B00-00009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8" name="Shape 7893">
                    <a:extLst>
                      <a:ext uri="{FF2B5EF4-FFF2-40B4-BE49-F238E27FC236}">
                        <a16:creationId xmlns:a16="http://schemas.microsoft.com/office/drawing/2014/main" id="{00000000-0008-0000-0B00-00009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69" name="Shape 2">
          <a:extLst>
            <a:ext uri="{FF2B5EF4-FFF2-40B4-BE49-F238E27FC236}">
              <a16:creationId xmlns:a16="http://schemas.microsoft.com/office/drawing/2014/main" id="{00000000-0008-0000-0B00-000099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70" name="Shape 7894">
            <a:extLst>
              <a:ext uri="{FF2B5EF4-FFF2-40B4-BE49-F238E27FC236}">
                <a16:creationId xmlns:a16="http://schemas.microsoft.com/office/drawing/2014/main" id="{00000000-0008-0000-0B00-00009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1" name="Shape 6">
              <a:extLst>
                <a:ext uri="{FF2B5EF4-FFF2-40B4-BE49-F238E27FC236}">
                  <a16:creationId xmlns:a16="http://schemas.microsoft.com/office/drawing/2014/main" id="{00000000-0008-0000-0B00-00009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2" name="Shape 7895">
              <a:extLst>
                <a:ext uri="{FF2B5EF4-FFF2-40B4-BE49-F238E27FC236}">
                  <a16:creationId xmlns:a16="http://schemas.microsoft.com/office/drawing/2014/main" id="{00000000-0008-0000-0B00-00009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73" name="Shape 7896">
                <a:extLst>
                  <a:ext uri="{FF2B5EF4-FFF2-40B4-BE49-F238E27FC236}">
                    <a16:creationId xmlns:a16="http://schemas.microsoft.com/office/drawing/2014/main" id="{00000000-0008-0000-0B00-00009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4" name="Shape 7897">
                <a:extLst>
                  <a:ext uri="{FF2B5EF4-FFF2-40B4-BE49-F238E27FC236}">
                    <a16:creationId xmlns:a16="http://schemas.microsoft.com/office/drawing/2014/main" id="{00000000-0008-0000-0B00-00009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75" name="Shape 7898">
                  <a:extLst>
                    <a:ext uri="{FF2B5EF4-FFF2-40B4-BE49-F238E27FC236}">
                      <a16:creationId xmlns:a16="http://schemas.microsoft.com/office/drawing/2014/main" id="{00000000-0008-0000-0B00-00009F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6" name="Shape 7899">
                  <a:extLst>
                    <a:ext uri="{FF2B5EF4-FFF2-40B4-BE49-F238E27FC236}">
                      <a16:creationId xmlns:a16="http://schemas.microsoft.com/office/drawing/2014/main" id="{00000000-0008-0000-0B00-0000A0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77" name="Shape 7900">
                    <a:extLst>
                      <a:ext uri="{FF2B5EF4-FFF2-40B4-BE49-F238E27FC236}">
                        <a16:creationId xmlns:a16="http://schemas.microsoft.com/office/drawing/2014/main" id="{00000000-0008-0000-0B00-0000A1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78" name="Shape 7901">
                    <a:extLst>
                      <a:ext uri="{FF2B5EF4-FFF2-40B4-BE49-F238E27FC236}">
                        <a16:creationId xmlns:a16="http://schemas.microsoft.com/office/drawing/2014/main" id="{00000000-0008-0000-0B00-0000A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79" name="Shape 7902">
                    <a:extLst>
                      <a:ext uri="{FF2B5EF4-FFF2-40B4-BE49-F238E27FC236}">
                        <a16:creationId xmlns:a16="http://schemas.microsoft.com/office/drawing/2014/main" id="{00000000-0008-0000-0B00-0000A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0" name="Shape 7903">
                    <a:extLst>
                      <a:ext uri="{FF2B5EF4-FFF2-40B4-BE49-F238E27FC236}">
                        <a16:creationId xmlns:a16="http://schemas.microsoft.com/office/drawing/2014/main" id="{00000000-0008-0000-0B00-0000A4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1" name="Shape 7904">
                    <a:extLst>
                      <a:ext uri="{FF2B5EF4-FFF2-40B4-BE49-F238E27FC236}">
                        <a16:creationId xmlns:a16="http://schemas.microsoft.com/office/drawing/2014/main" id="{00000000-0008-0000-0B00-0000A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2" name="Shape 7905">
                    <a:extLst>
                      <a:ext uri="{FF2B5EF4-FFF2-40B4-BE49-F238E27FC236}">
                        <a16:creationId xmlns:a16="http://schemas.microsoft.com/office/drawing/2014/main" id="{00000000-0008-0000-0B00-0000A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3" name="Shape 7906">
                    <a:extLst>
                      <a:ext uri="{FF2B5EF4-FFF2-40B4-BE49-F238E27FC236}">
                        <a16:creationId xmlns:a16="http://schemas.microsoft.com/office/drawing/2014/main" id="{00000000-0008-0000-0B00-0000A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84" name="Shape 2">
          <a:extLst>
            <a:ext uri="{FF2B5EF4-FFF2-40B4-BE49-F238E27FC236}">
              <a16:creationId xmlns:a16="http://schemas.microsoft.com/office/drawing/2014/main" id="{00000000-0008-0000-0B00-0000A8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85" name="Shape 7907">
            <a:extLst>
              <a:ext uri="{FF2B5EF4-FFF2-40B4-BE49-F238E27FC236}">
                <a16:creationId xmlns:a16="http://schemas.microsoft.com/office/drawing/2014/main" id="{00000000-0008-0000-0B00-0000A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6" name="Shape 6">
              <a:extLst>
                <a:ext uri="{FF2B5EF4-FFF2-40B4-BE49-F238E27FC236}">
                  <a16:creationId xmlns:a16="http://schemas.microsoft.com/office/drawing/2014/main" id="{00000000-0008-0000-0B00-0000A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7" name="Shape 7908">
              <a:extLst>
                <a:ext uri="{FF2B5EF4-FFF2-40B4-BE49-F238E27FC236}">
                  <a16:creationId xmlns:a16="http://schemas.microsoft.com/office/drawing/2014/main" id="{00000000-0008-0000-0B00-0000A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88" name="Shape 7909">
                <a:extLst>
                  <a:ext uri="{FF2B5EF4-FFF2-40B4-BE49-F238E27FC236}">
                    <a16:creationId xmlns:a16="http://schemas.microsoft.com/office/drawing/2014/main" id="{00000000-0008-0000-0B00-0000A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89" name="Shape 7910">
                <a:extLst>
                  <a:ext uri="{FF2B5EF4-FFF2-40B4-BE49-F238E27FC236}">
                    <a16:creationId xmlns:a16="http://schemas.microsoft.com/office/drawing/2014/main" id="{00000000-0008-0000-0B00-0000A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90" name="Shape 7911">
                  <a:extLst>
                    <a:ext uri="{FF2B5EF4-FFF2-40B4-BE49-F238E27FC236}">
                      <a16:creationId xmlns:a16="http://schemas.microsoft.com/office/drawing/2014/main" id="{00000000-0008-0000-0B00-0000AE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91" name="Shape 7912">
                  <a:extLst>
                    <a:ext uri="{FF2B5EF4-FFF2-40B4-BE49-F238E27FC236}">
                      <a16:creationId xmlns:a16="http://schemas.microsoft.com/office/drawing/2014/main" id="{00000000-0008-0000-0B00-0000AF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92" name="Shape 7913">
                    <a:extLst>
                      <a:ext uri="{FF2B5EF4-FFF2-40B4-BE49-F238E27FC236}">
                        <a16:creationId xmlns:a16="http://schemas.microsoft.com/office/drawing/2014/main" id="{00000000-0008-0000-0B00-0000B0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3" name="Shape 7914">
                    <a:extLst>
                      <a:ext uri="{FF2B5EF4-FFF2-40B4-BE49-F238E27FC236}">
                        <a16:creationId xmlns:a16="http://schemas.microsoft.com/office/drawing/2014/main" id="{00000000-0008-0000-0B00-0000B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4" name="Shape 7915">
                    <a:extLst>
                      <a:ext uri="{FF2B5EF4-FFF2-40B4-BE49-F238E27FC236}">
                        <a16:creationId xmlns:a16="http://schemas.microsoft.com/office/drawing/2014/main" id="{00000000-0008-0000-0B00-0000B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5" name="Shape 7916">
                    <a:extLst>
                      <a:ext uri="{FF2B5EF4-FFF2-40B4-BE49-F238E27FC236}">
                        <a16:creationId xmlns:a16="http://schemas.microsoft.com/office/drawing/2014/main" id="{00000000-0008-0000-0B00-0000B3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6" name="Shape 7917">
                    <a:extLst>
                      <a:ext uri="{FF2B5EF4-FFF2-40B4-BE49-F238E27FC236}">
                        <a16:creationId xmlns:a16="http://schemas.microsoft.com/office/drawing/2014/main" id="{00000000-0008-0000-0B00-0000B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7" name="Shape 7918">
                    <a:extLst>
                      <a:ext uri="{FF2B5EF4-FFF2-40B4-BE49-F238E27FC236}">
                        <a16:creationId xmlns:a16="http://schemas.microsoft.com/office/drawing/2014/main" id="{00000000-0008-0000-0B00-0000B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8" name="Shape 7919">
                    <a:extLst>
                      <a:ext uri="{FF2B5EF4-FFF2-40B4-BE49-F238E27FC236}">
                        <a16:creationId xmlns:a16="http://schemas.microsoft.com/office/drawing/2014/main" id="{00000000-0008-0000-0B00-0000B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00" name="Shape 7920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921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03" name="Shape 7922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923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05" name="Shape 7924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06" name="Shape 7925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07" name="Shape 7926">
                    <a:extLst>
                      <a:ext uri="{FF2B5EF4-FFF2-40B4-BE49-F238E27FC236}">
                        <a16:creationId xmlns:a16="http://schemas.microsoft.com/office/drawing/2014/main" id="{00000000-0008-0000-0B00-0000BF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08" name="Shape 7927">
                    <a:extLst>
                      <a:ext uri="{FF2B5EF4-FFF2-40B4-BE49-F238E27FC236}">
                        <a16:creationId xmlns:a16="http://schemas.microsoft.com/office/drawing/2014/main" id="{00000000-0008-0000-0B00-0000C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9" name="Shape 7928">
                    <a:extLst>
                      <a:ext uri="{FF2B5EF4-FFF2-40B4-BE49-F238E27FC236}">
                        <a16:creationId xmlns:a16="http://schemas.microsoft.com/office/drawing/2014/main" id="{00000000-0008-0000-0B00-0000C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0" name="Shape 7929">
                    <a:extLst>
                      <a:ext uri="{FF2B5EF4-FFF2-40B4-BE49-F238E27FC236}">
                        <a16:creationId xmlns:a16="http://schemas.microsoft.com/office/drawing/2014/main" id="{00000000-0008-0000-0B00-0000C2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1" name="Shape 7930">
                    <a:extLst>
                      <a:ext uri="{FF2B5EF4-FFF2-40B4-BE49-F238E27FC236}">
                        <a16:creationId xmlns:a16="http://schemas.microsoft.com/office/drawing/2014/main" id="{00000000-0008-0000-0B00-0000C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2" name="Shape 7931">
                    <a:extLst>
                      <a:ext uri="{FF2B5EF4-FFF2-40B4-BE49-F238E27FC236}">
                        <a16:creationId xmlns:a16="http://schemas.microsoft.com/office/drawing/2014/main" id="{00000000-0008-0000-0B00-0000C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3" name="Shape 7932">
                    <a:extLst>
                      <a:ext uri="{FF2B5EF4-FFF2-40B4-BE49-F238E27FC236}">
                        <a16:creationId xmlns:a16="http://schemas.microsoft.com/office/drawing/2014/main" id="{00000000-0008-0000-0B00-0000C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14" name="Shape 2">
          <a:extLst>
            <a:ext uri="{FF2B5EF4-FFF2-40B4-BE49-F238E27FC236}">
              <a16:creationId xmlns:a16="http://schemas.microsoft.com/office/drawing/2014/main" id="{00000000-0008-0000-0B00-0000C6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15" name="Shape 7933">
            <a:extLst>
              <a:ext uri="{FF2B5EF4-FFF2-40B4-BE49-F238E27FC236}">
                <a16:creationId xmlns:a16="http://schemas.microsoft.com/office/drawing/2014/main" id="{00000000-0008-0000-0B00-0000C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6" name="Shape 6">
              <a:extLst>
                <a:ext uri="{FF2B5EF4-FFF2-40B4-BE49-F238E27FC236}">
                  <a16:creationId xmlns:a16="http://schemas.microsoft.com/office/drawing/2014/main" id="{00000000-0008-0000-0B00-0000C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7" name="Shape 7934">
              <a:extLst>
                <a:ext uri="{FF2B5EF4-FFF2-40B4-BE49-F238E27FC236}">
                  <a16:creationId xmlns:a16="http://schemas.microsoft.com/office/drawing/2014/main" id="{00000000-0008-0000-0B00-0000C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18" name="Shape 7935">
                <a:extLst>
                  <a:ext uri="{FF2B5EF4-FFF2-40B4-BE49-F238E27FC236}">
                    <a16:creationId xmlns:a16="http://schemas.microsoft.com/office/drawing/2014/main" id="{00000000-0008-0000-0B00-0000C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9" name="Shape 7936">
                <a:extLst>
                  <a:ext uri="{FF2B5EF4-FFF2-40B4-BE49-F238E27FC236}">
                    <a16:creationId xmlns:a16="http://schemas.microsoft.com/office/drawing/2014/main" id="{00000000-0008-0000-0B00-0000C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20" name="Shape 7937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21" name="Shape 7938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22" name="Shape 7939">
                    <a:extLst>
                      <a:ext uri="{FF2B5EF4-FFF2-40B4-BE49-F238E27FC236}">
                        <a16:creationId xmlns:a16="http://schemas.microsoft.com/office/drawing/2014/main" id="{00000000-0008-0000-0B00-0000CE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23" name="Shape 7940">
                    <a:extLst>
                      <a:ext uri="{FF2B5EF4-FFF2-40B4-BE49-F238E27FC236}">
                        <a16:creationId xmlns:a16="http://schemas.microsoft.com/office/drawing/2014/main" id="{00000000-0008-0000-0B00-0000C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4" name="Shape 7941">
                    <a:extLst>
                      <a:ext uri="{FF2B5EF4-FFF2-40B4-BE49-F238E27FC236}">
                        <a16:creationId xmlns:a16="http://schemas.microsoft.com/office/drawing/2014/main" id="{00000000-0008-0000-0B00-0000D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5" name="Shape 7942">
                    <a:extLst>
                      <a:ext uri="{FF2B5EF4-FFF2-40B4-BE49-F238E27FC236}">
                        <a16:creationId xmlns:a16="http://schemas.microsoft.com/office/drawing/2014/main" id="{00000000-0008-0000-0B00-0000D1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6" name="Shape 7943">
                    <a:extLst>
                      <a:ext uri="{FF2B5EF4-FFF2-40B4-BE49-F238E27FC236}">
                        <a16:creationId xmlns:a16="http://schemas.microsoft.com/office/drawing/2014/main" id="{00000000-0008-0000-0B00-0000D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7" name="Shape 7944">
                    <a:extLst>
                      <a:ext uri="{FF2B5EF4-FFF2-40B4-BE49-F238E27FC236}">
                        <a16:creationId xmlns:a16="http://schemas.microsoft.com/office/drawing/2014/main" id="{00000000-0008-0000-0B00-0000D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8" name="Shape 7945">
                    <a:extLst>
                      <a:ext uri="{FF2B5EF4-FFF2-40B4-BE49-F238E27FC236}">
                        <a16:creationId xmlns:a16="http://schemas.microsoft.com/office/drawing/2014/main" id="{00000000-0008-0000-0B00-0000D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29" name="Shape 2">
          <a:extLst>
            <a:ext uri="{FF2B5EF4-FFF2-40B4-BE49-F238E27FC236}">
              <a16:creationId xmlns:a16="http://schemas.microsoft.com/office/drawing/2014/main" id="{00000000-0008-0000-0B00-0000D5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30" name="Shape 7946">
            <a:extLst>
              <a:ext uri="{FF2B5EF4-FFF2-40B4-BE49-F238E27FC236}">
                <a16:creationId xmlns:a16="http://schemas.microsoft.com/office/drawing/2014/main" id="{00000000-0008-0000-0B00-0000D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31" name="Shape 6">
              <a:extLst>
                <a:ext uri="{FF2B5EF4-FFF2-40B4-BE49-F238E27FC236}">
                  <a16:creationId xmlns:a16="http://schemas.microsoft.com/office/drawing/2014/main" id="{00000000-0008-0000-0B00-0000D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32" name="Shape 7947">
              <a:extLst>
                <a:ext uri="{FF2B5EF4-FFF2-40B4-BE49-F238E27FC236}">
                  <a16:creationId xmlns:a16="http://schemas.microsoft.com/office/drawing/2014/main" id="{00000000-0008-0000-0B00-0000D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33" name="Shape 7948">
                <a:extLst>
                  <a:ext uri="{FF2B5EF4-FFF2-40B4-BE49-F238E27FC236}">
                    <a16:creationId xmlns:a16="http://schemas.microsoft.com/office/drawing/2014/main" id="{00000000-0008-0000-0B00-0000D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4" name="Shape 7949">
                <a:extLst>
                  <a:ext uri="{FF2B5EF4-FFF2-40B4-BE49-F238E27FC236}">
                    <a16:creationId xmlns:a16="http://schemas.microsoft.com/office/drawing/2014/main" id="{00000000-0008-0000-0B00-0000D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35" name="Shape 7950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36" name="Shape 7951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37" name="Shape 7952">
                    <a:extLst>
                      <a:ext uri="{FF2B5EF4-FFF2-40B4-BE49-F238E27FC236}">
                        <a16:creationId xmlns:a16="http://schemas.microsoft.com/office/drawing/2014/main" id="{00000000-0008-0000-0B00-0000DD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38" name="Shape 7953">
                    <a:extLst>
                      <a:ext uri="{FF2B5EF4-FFF2-40B4-BE49-F238E27FC236}">
                        <a16:creationId xmlns:a16="http://schemas.microsoft.com/office/drawing/2014/main" id="{00000000-0008-0000-0B00-0000D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9" name="Shape 7954">
                    <a:extLst>
                      <a:ext uri="{FF2B5EF4-FFF2-40B4-BE49-F238E27FC236}">
                        <a16:creationId xmlns:a16="http://schemas.microsoft.com/office/drawing/2014/main" id="{00000000-0008-0000-0B00-0000D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0" name="Shape 7955">
                    <a:extLst>
                      <a:ext uri="{FF2B5EF4-FFF2-40B4-BE49-F238E27FC236}">
                        <a16:creationId xmlns:a16="http://schemas.microsoft.com/office/drawing/2014/main" id="{00000000-0008-0000-0B00-0000E0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1" name="Shape 7956">
                    <a:extLst>
                      <a:ext uri="{FF2B5EF4-FFF2-40B4-BE49-F238E27FC236}">
                        <a16:creationId xmlns:a16="http://schemas.microsoft.com/office/drawing/2014/main" id="{00000000-0008-0000-0B00-0000E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2" name="Shape 7957">
                    <a:extLst>
                      <a:ext uri="{FF2B5EF4-FFF2-40B4-BE49-F238E27FC236}">
                        <a16:creationId xmlns:a16="http://schemas.microsoft.com/office/drawing/2014/main" id="{00000000-0008-0000-0B00-0000E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3" name="Shape 7958">
                    <a:extLst>
                      <a:ext uri="{FF2B5EF4-FFF2-40B4-BE49-F238E27FC236}">
                        <a16:creationId xmlns:a16="http://schemas.microsoft.com/office/drawing/2014/main" id="{00000000-0008-0000-0B00-0000E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44" name="Shape 2">
          <a:extLst>
            <a:ext uri="{FF2B5EF4-FFF2-40B4-BE49-F238E27FC236}">
              <a16:creationId xmlns:a16="http://schemas.microsoft.com/office/drawing/2014/main" id="{00000000-0008-0000-0B00-0000E4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45" name="Shape 7959">
            <a:extLst>
              <a:ext uri="{FF2B5EF4-FFF2-40B4-BE49-F238E27FC236}">
                <a16:creationId xmlns:a16="http://schemas.microsoft.com/office/drawing/2014/main" id="{00000000-0008-0000-0B00-0000E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6" name="Shape 6">
              <a:extLst>
                <a:ext uri="{FF2B5EF4-FFF2-40B4-BE49-F238E27FC236}">
                  <a16:creationId xmlns:a16="http://schemas.microsoft.com/office/drawing/2014/main" id="{00000000-0008-0000-0B00-0000E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7" name="Shape 7960">
              <a:extLst>
                <a:ext uri="{FF2B5EF4-FFF2-40B4-BE49-F238E27FC236}">
                  <a16:creationId xmlns:a16="http://schemas.microsoft.com/office/drawing/2014/main" id="{00000000-0008-0000-0B00-0000E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48" name="Shape 7961">
                <a:extLst>
                  <a:ext uri="{FF2B5EF4-FFF2-40B4-BE49-F238E27FC236}">
                    <a16:creationId xmlns:a16="http://schemas.microsoft.com/office/drawing/2014/main" id="{00000000-0008-0000-0B00-0000E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9" name="Shape 7962">
                <a:extLst>
                  <a:ext uri="{FF2B5EF4-FFF2-40B4-BE49-F238E27FC236}">
                    <a16:creationId xmlns:a16="http://schemas.microsoft.com/office/drawing/2014/main" id="{00000000-0008-0000-0B00-0000E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50" name="Shape 7963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51" name="Shape 7964">
                  <a:extLst>
                    <a:ext uri="{FF2B5EF4-FFF2-40B4-BE49-F238E27FC236}">
                      <a16:creationId xmlns:a16="http://schemas.microsoft.com/office/drawing/2014/main" id="{00000000-0008-0000-0B00-0000EB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52" name="Shape 7965">
                    <a:extLst>
                      <a:ext uri="{FF2B5EF4-FFF2-40B4-BE49-F238E27FC236}">
                        <a16:creationId xmlns:a16="http://schemas.microsoft.com/office/drawing/2014/main" id="{00000000-0008-0000-0B00-0000EC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53" name="Shape 7966">
                    <a:extLst>
                      <a:ext uri="{FF2B5EF4-FFF2-40B4-BE49-F238E27FC236}">
                        <a16:creationId xmlns:a16="http://schemas.microsoft.com/office/drawing/2014/main" id="{00000000-0008-0000-0B00-0000E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4" name="Shape 7967">
                    <a:extLst>
                      <a:ext uri="{FF2B5EF4-FFF2-40B4-BE49-F238E27FC236}">
                        <a16:creationId xmlns:a16="http://schemas.microsoft.com/office/drawing/2014/main" id="{00000000-0008-0000-0B00-0000E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5" name="Shape 7968">
                    <a:extLst>
                      <a:ext uri="{FF2B5EF4-FFF2-40B4-BE49-F238E27FC236}">
                        <a16:creationId xmlns:a16="http://schemas.microsoft.com/office/drawing/2014/main" id="{00000000-0008-0000-0B00-0000EF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6" name="Shape 7969">
                    <a:extLst>
                      <a:ext uri="{FF2B5EF4-FFF2-40B4-BE49-F238E27FC236}">
                        <a16:creationId xmlns:a16="http://schemas.microsoft.com/office/drawing/2014/main" id="{00000000-0008-0000-0B00-0000F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7" name="Shape 7970">
                    <a:extLst>
                      <a:ext uri="{FF2B5EF4-FFF2-40B4-BE49-F238E27FC236}">
                        <a16:creationId xmlns:a16="http://schemas.microsoft.com/office/drawing/2014/main" id="{00000000-0008-0000-0B00-0000F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8" name="Shape 7971">
                    <a:extLst>
                      <a:ext uri="{FF2B5EF4-FFF2-40B4-BE49-F238E27FC236}">
                        <a16:creationId xmlns:a16="http://schemas.microsoft.com/office/drawing/2014/main" id="{00000000-0008-0000-0B00-0000F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59" name="Shape 2">
          <a:extLst>
            <a:ext uri="{FF2B5EF4-FFF2-40B4-BE49-F238E27FC236}">
              <a16:creationId xmlns:a16="http://schemas.microsoft.com/office/drawing/2014/main" id="{00000000-0008-0000-0B00-0000F3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60" name="Shape 7972">
            <a:extLst>
              <a:ext uri="{FF2B5EF4-FFF2-40B4-BE49-F238E27FC236}">
                <a16:creationId xmlns:a16="http://schemas.microsoft.com/office/drawing/2014/main" id="{00000000-0008-0000-0B00-0000F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1" name="Shape 6">
              <a:extLst>
                <a:ext uri="{FF2B5EF4-FFF2-40B4-BE49-F238E27FC236}">
                  <a16:creationId xmlns:a16="http://schemas.microsoft.com/office/drawing/2014/main" id="{00000000-0008-0000-0B00-0000F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2" name="Shape 7973">
              <a:extLst>
                <a:ext uri="{FF2B5EF4-FFF2-40B4-BE49-F238E27FC236}">
                  <a16:creationId xmlns:a16="http://schemas.microsoft.com/office/drawing/2014/main" id="{00000000-0008-0000-0B00-0000F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63" name="Shape 7974">
                <a:extLst>
                  <a:ext uri="{FF2B5EF4-FFF2-40B4-BE49-F238E27FC236}">
                    <a16:creationId xmlns:a16="http://schemas.microsoft.com/office/drawing/2014/main" id="{00000000-0008-0000-0B00-0000F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4" name="Shape 7975">
                <a:extLst>
                  <a:ext uri="{FF2B5EF4-FFF2-40B4-BE49-F238E27FC236}">
                    <a16:creationId xmlns:a16="http://schemas.microsoft.com/office/drawing/2014/main" id="{00000000-0008-0000-0B00-0000F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65" name="Shape 7976">
                  <a:extLst>
                    <a:ext uri="{FF2B5EF4-FFF2-40B4-BE49-F238E27FC236}">
                      <a16:creationId xmlns:a16="http://schemas.microsoft.com/office/drawing/2014/main" id="{00000000-0008-0000-0B00-0000F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66" name="Shape 7977">
                  <a:extLst>
                    <a:ext uri="{FF2B5EF4-FFF2-40B4-BE49-F238E27FC236}">
                      <a16:creationId xmlns:a16="http://schemas.microsoft.com/office/drawing/2014/main" id="{00000000-0008-0000-0B00-0000F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67" name="Shape 7978">
                    <a:extLst>
                      <a:ext uri="{FF2B5EF4-FFF2-40B4-BE49-F238E27FC236}">
                        <a16:creationId xmlns:a16="http://schemas.microsoft.com/office/drawing/2014/main" id="{00000000-0008-0000-0B00-0000F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68" name="Shape 7979">
                    <a:extLst>
                      <a:ext uri="{FF2B5EF4-FFF2-40B4-BE49-F238E27FC236}">
                        <a16:creationId xmlns:a16="http://schemas.microsoft.com/office/drawing/2014/main" id="{00000000-0008-0000-0B00-0000F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69" name="Shape 7980">
                    <a:extLst>
                      <a:ext uri="{FF2B5EF4-FFF2-40B4-BE49-F238E27FC236}">
                        <a16:creationId xmlns:a16="http://schemas.microsoft.com/office/drawing/2014/main" id="{00000000-0008-0000-0B00-0000F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0" name="Shape 7981">
                    <a:extLst>
                      <a:ext uri="{FF2B5EF4-FFF2-40B4-BE49-F238E27FC236}">
                        <a16:creationId xmlns:a16="http://schemas.microsoft.com/office/drawing/2014/main" id="{00000000-0008-0000-0B00-0000F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1" name="Shape 7982">
                    <a:extLst>
                      <a:ext uri="{FF2B5EF4-FFF2-40B4-BE49-F238E27FC236}">
                        <a16:creationId xmlns:a16="http://schemas.microsoft.com/office/drawing/2014/main" id="{00000000-0008-0000-0B00-0000F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2" name="Shape 7983">
                    <a:extLst>
                      <a:ext uri="{FF2B5EF4-FFF2-40B4-BE49-F238E27FC236}">
                        <a16:creationId xmlns:a16="http://schemas.microsoft.com/office/drawing/2014/main" id="{00000000-0008-0000-0B00-00000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3" name="Shape 7984">
                    <a:extLst>
                      <a:ext uri="{FF2B5EF4-FFF2-40B4-BE49-F238E27FC236}">
                        <a16:creationId xmlns:a16="http://schemas.microsoft.com/office/drawing/2014/main" id="{00000000-0008-0000-0B00-00000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74" name="Shape 2">
          <a:extLst>
            <a:ext uri="{FF2B5EF4-FFF2-40B4-BE49-F238E27FC236}">
              <a16:creationId xmlns:a16="http://schemas.microsoft.com/office/drawing/2014/main" id="{00000000-0008-0000-0B00-000002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75" name="Shape 7985">
            <a:extLst>
              <a:ext uri="{FF2B5EF4-FFF2-40B4-BE49-F238E27FC236}">
                <a16:creationId xmlns:a16="http://schemas.microsoft.com/office/drawing/2014/main" id="{00000000-0008-0000-0B00-00000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6" name="Shape 6">
              <a:extLst>
                <a:ext uri="{FF2B5EF4-FFF2-40B4-BE49-F238E27FC236}">
                  <a16:creationId xmlns:a16="http://schemas.microsoft.com/office/drawing/2014/main" id="{00000000-0008-0000-0B00-00000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77" name="Shape 7986">
              <a:extLst>
                <a:ext uri="{FF2B5EF4-FFF2-40B4-BE49-F238E27FC236}">
                  <a16:creationId xmlns:a16="http://schemas.microsoft.com/office/drawing/2014/main" id="{00000000-0008-0000-0B00-00000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78" name="Shape 7987">
                <a:extLst>
                  <a:ext uri="{FF2B5EF4-FFF2-40B4-BE49-F238E27FC236}">
                    <a16:creationId xmlns:a16="http://schemas.microsoft.com/office/drawing/2014/main" id="{00000000-0008-0000-0B00-00000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79" name="Shape 7988">
                <a:extLst>
                  <a:ext uri="{FF2B5EF4-FFF2-40B4-BE49-F238E27FC236}">
                    <a16:creationId xmlns:a16="http://schemas.microsoft.com/office/drawing/2014/main" id="{00000000-0008-0000-0B00-00000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80" name="Shape 7989">
                  <a:extLst>
                    <a:ext uri="{FF2B5EF4-FFF2-40B4-BE49-F238E27FC236}">
                      <a16:creationId xmlns:a16="http://schemas.microsoft.com/office/drawing/2014/main" id="{00000000-0008-0000-0B00-00000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81" name="Shape 7990">
                  <a:extLst>
                    <a:ext uri="{FF2B5EF4-FFF2-40B4-BE49-F238E27FC236}">
                      <a16:creationId xmlns:a16="http://schemas.microsoft.com/office/drawing/2014/main" id="{00000000-0008-0000-0B00-00000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82" name="Shape 7991">
                    <a:extLst>
                      <a:ext uri="{FF2B5EF4-FFF2-40B4-BE49-F238E27FC236}">
                        <a16:creationId xmlns:a16="http://schemas.microsoft.com/office/drawing/2014/main" id="{00000000-0008-0000-0B00-00000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83" name="Shape 7992">
                    <a:extLst>
                      <a:ext uri="{FF2B5EF4-FFF2-40B4-BE49-F238E27FC236}">
                        <a16:creationId xmlns:a16="http://schemas.microsoft.com/office/drawing/2014/main" id="{00000000-0008-0000-0B00-00000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4" name="Shape 7993">
                    <a:extLst>
                      <a:ext uri="{FF2B5EF4-FFF2-40B4-BE49-F238E27FC236}">
                        <a16:creationId xmlns:a16="http://schemas.microsoft.com/office/drawing/2014/main" id="{00000000-0008-0000-0B00-00000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5" name="Shape 7994">
                    <a:extLst>
                      <a:ext uri="{FF2B5EF4-FFF2-40B4-BE49-F238E27FC236}">
                        <a16:creationId xmlns:a16="http://schemas.microsoft.com/office/drawing/2014/main" id="{00000000-0008-0000-0B00-00000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6" name="Shape 7995">
                    <a:extLst>
                      <a:ext uri="{FF2B5EF4-FFF2-40B4-BE49-F238E27FC236}">
                        <a16:creationId xmlns:a16="http://schemas.microsoft.com/office/drawing/2014/main" id="{00000000-0008-0000-0B00-00000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7" name="Shape 7996">
                    <a:extLst>
                      <a:ext uri="{FF2B5EF4-FFF2-40B4-BE49-F238E27FC236}">
                        <a16:creationId xmlns:a16="http://schemas.microsoft.com/office/drawing/2014/main" id="{00000000-0008-0000-0B00-00000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8" name="Shape 7997">
                    <a:extLst>
                      <a:ext uri="{FF2B5EF4-FFF2-40B4-BE49-F238E27FC236}">
                        <a16:creationId xmlns:a16="http://schemas.microsoft.com/office/drawing/2014/main" id="{00000000-0008-0000-0B00-00001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89" name="Shape 2">
          <a:extLst>
            <a:ext uri="{FF2B5EF4-FFF2-40B4-BE49-F238E27FC236}">
              <a16:creationId xmlns:a16="http://schemas.microsoft.com/office/drawing/2014/main" id="{00000000-0008-0000-0B00-000011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90" name="Shape 7998">
            <a:extLst>
              <a:ext uri="{FF2B5EF4-FFF2-40B4-BE49-F238E27FC236}">
                <a16:creationId xmlns:a16="http://schemas.microsoft.com/office/drawing/2014/main" id="{00000000-0008-0000-0B00-00001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1" name="Shape 6">
              <a:extLst>
                <a:ext uri="{FF2B5EF4-FFF2-40B4-BE49-F238E27FC236}">
                  <a16:creationId xmlns:a16="http://schemas.microsoft.com/office/drawing/2014/main" id="{00000000-0008-0000-0B00-00001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2" name="Shape 7999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3" name="Shape 8000">
                <a:extLst>
                  <a:ext uri="{FF2B5EF4-FFF2-40B4-BE49-F238E27FC236}">
                    <a16:creationId xmlns:a16="http://schemas.microsoft.com/office/drawing/2014/main" id="{00000000-0008-0000-0B00-00001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4" name="Shape 8001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95" name="Shape 8002">
                  <a:extLst>
                    <a:ext uri="{FF2B5EF4-FFF2-40B4-BE49-F238E27FC236}">
                      <a16:creationId xmlns:a16="http://schemas.microsoft.com/office/drawing/2014/main" id="{00000000-0008-0000-0B00-000017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96" name="Shape 8003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97" name="Shape 8004">
                    <a:extLst>
                      <a:ext uri="{FF2B5EF4-FFF2-40B4-BE49-F238E27FC236}">
                        <a16:creationId xmlns:a16="http://schemas.microsoft.com/office/drawing/2014/main" id="{00000000-0008-0000-0B00-000019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98" name="Shape 8005">
                    <a:extLst>
                      <a:ext uri="{FF2B5EF4-FFF2-40B4-BE49-F238E27FC236}">
                        <a16:creationId xmlns:a16="http://schemas.microsoft.com/office/drawing/2014/main" id="{00000000-0008-0000-0B00-00001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99" name="Shape 8006">
                    <a:extLst>
                      <a:ext uri="{FF2B5EF4-FFF2-40B4-BE49-F238E27FC236}">
                        <a16:creationId xmlns:a16="http://schemas.microsoft.com/office/drawing/2014/main" id="{00000000-0008-0000-0B00-00001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0" name="Shape 8007">
                    <a:extLst>
                      <a:ext uri="{FF2B5EF4-FFF2-40B4-BE49-F238E27FC236}">
                        <a16:creationId xmlns:a16="http://schemas.microsoft.com/office/drawing/2014/main" id="{00000000-0008-0000-0B00-00001C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1" name="Shape 8008">
                    <a:extLst>
                      <a:ext uri="{FF2B5EF4-FFF2-40B4-BE49-F238E27FC236}">
                        <a16:creationId xmlns:a16="http://schemas.microsoft.com/office/drawing/2014/main" id="{00000000-0008-0000-0B00-00001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2" name="Shape 8009">
                    <a:extLst>
                      <a:ext uri="{FF2B5EF4-FFF2-40B4-BE49-F238E27FC236}">
                        <a16:creationId xmlns:a16="http://schemas.microsoft.com/office/drawing/2014/main" id="{00000000-0008-0000-0B00-00001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3" name="Shape 8010">
                    <a:extLst>
                      <a:ext uri="{FF2B5EF4-FFF2-40B4-BE49-F238E27FC236}">
                        <a16:creationId xmlns:a16="http://schemas.microsoft.com/office/drawing/2014/main" id="{00000000-0008-0000-0B00-00001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04" name="Shape 2">
          <a:extLst>
            <a:ext uri="{FF2B5EF4-FFF2-40B4-BE49-F238E27FC236}">
              <a16:creationId xmlns:a16="http://schemas.microsoft.com/office/drawing/2014/main" id="{00000000-0008-0000-0B00-000020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05" name="Shape 8011">
            <a:extLst>
              <a:ext uri="{FF2B5EF4-FFF2-40B4-BE49-F238E27FC236}">
                <a16:creationId xmlns:a16="http://schemas.microsoft.com/office/drawing/2014/main" id="{00000000-0008-0000-0B00-00002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6" name="Shape 6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7" name="Shape 8012">
              <a:extLst>
                <a:ext uri="{FF2B5EF4-FFF2-40B4-BE49-F238E27FC236}">
                  <a16:creationId xmlns:a16="http://schemas.microsoft.com/office/drawing/2014/main" id="{00000000-0008-0000-0B00-00002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08" name="Shape 8013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9" name="Shape 8014">
                <a:extLst>
                  <a:ext uri="{FF2B5EF4-FFF2-40B4-BE49-F238E27FC236}">
                    <a16:creationId xmlns:a16="http://schemas.microsoft.com/office/drawing/2014/main" id="{00000000-0008-0000-0B00-00002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0" name="Shape 8015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11" name="Shape 8016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12" name="Shape 8017">
                    <a:extLst>
                      <a:ext uri="{FF2B5EF4-FFF2-40B4-BE49-F238E27FC236}">
                        <a16:creationId xmlns:a16="http://schemas.microsoft.com/office/drawing/2014/main" id="{00000000-0008-0000-0B00-000028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13" name="Shape 8018">
                    <a:extLst>
                      <a:ext uri="{FF2B5EF4-FFF2-40B4-BE49-F238E27FC236}">
                        <a16:creationId xmlns:a16="http://schemas.microsoft.com/office/drawing/2014/main" id="{00000000-0008-0000-0B00-00002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4" name="Shape 8019">
                    <a:extLst>
                      <a:ext uri="{FF2B5EF4-FFF2-40B4-BE49-F238E27FC236}">
                        <a16:creationId xmlns:a16="http://schemas.microsoft.com/office/drawing/2014/main" id="{00000000-0008-0000-0B00-00002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5" name="Shape 8020">
                    <a:extLst>
                      <a:ext uri="{FF2B5EF4-FFF2-40B4-BE49-F238E27FC236}">
                        <a16:creationId xmlns:a16="http://schemas.microsoft.com/office/drawing/2014/main" id="{00000000-0008-0000-0B00-00002B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6" name="Shape 8021">
                    <a:extLst>
                      <a:ext uri="{FF2B5EF4-FFF2-40B4-BE49-F238E27FC236}">
                        <a16:creationId xmlns:a16="http://schemas.microsoft.com/office/drawing/2014/main" id="{00000000-0008-0000-0B00-00002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7" name="Shape 8022">
                    <a:extLst>
                      <a:ext uri="{FF2B5EF4-FFF2-40B4-BE49-F238E27FC236}">
                        <a16:creationId xmlns:a16="http://schemas.microsoft.com/office/drawing/2014/main" id="{00000000-0008-0000-0B00-00002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8" name="Shape 8023">
                    <a:extLst>
                      <a:ext uri="{FF2B5EF4-FFF2-40B4-BE49-F238E27FC236}">
                        <a16:creationId xmlns:a16="http://schemas.microsoft.com/office/drawing/2014/main" id="{00000000-0008-0000-0B00-00002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19" name="Shape 2">
          <a:extLst>
            <a:ext uri="{FF2B5EF4-FFF2-40B4-BE49-F238E27FC236}">
              <a16:creationId xmlns:a16="http://schemas.microsoft.com/office/drawing/2014/main" id="{00000000-0008-0000-0B00-00002F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20" name="Shape 8024">
            <a:extLst>
              <a:ext uri="{FF2B5EF4-FFF2-40B4-BE49-F238E27FC236}">
                <a16:creationId xmlns:a16="http://schemas.microsoft.com/office/drawing/2014/main" id="{00000000-0008-0000-0B00-00003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21" name="Shape 6">
              <a:extLst>
                <a:ext uri="{FF2B5EF4-FFF2-40B4-BE49-F238E27FC236}">
                  <a16:creationId xmlns:a16="http://schemas.microsoft.com/office/drawing/2014/main" id="{00000000-0008-0000-0B00-00003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22" name="Shape 8025">
              <a:extLst>
                <a:ext uri="{FF2B5EF4-FFF2-40B4-BE49-F238E27FC236}">
                  <a16:creationId xmlns:a16="http://schemas.microsoft.com/office/drawing/2014/main" id="{00000000-0008-0000-0B00-00003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23" name="Shape 8026">
                <a:extLst>
                  <a:ext uri="{FF2B5EF4-FFF2-40B4-BE49-F238E27FC236}">
                    <a16:creationId xmlns:a16="http://schemas.microsoft.com/office/drawing/2014/main" id="{00000000-0008-0000-0B00-00003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4" name="Shape 8027">
                <a:extLst>
                  <a:ext uri="{FF2B5EF4-FFF2-40B4-BE49-F238E27FC236}">
                    <a16:creationId xmlns:a16="http://schemas.microsoft.com/office/drawing/2014/main" id="{00000000-0008-0000-0B00-00003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25" name="Shape 8028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6" name="Shape 8029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27" name="Shape 8030">
                    <a:extLst>
                      <a:ext uri="{FF2B5EF4-FFF2-40B4-BE49-F238E27FC236}">
                        <a16:creationId xmlns:a16="http://schemas.microsoft.com/office/drawing/2014/main" id="{00000000-0008-0000-0B00-000037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28" name="Shape 8031">
                    <a:extLst>
                      <a:ext uri="{FF2B5EF4-FFF2-40B4-BE49-F238E27FC236}">
                        <a16:creationId xmlns:a16="http://schemas.microsoft.com/office/drawing/2014/main" id="{00000000-0008-0000-0B00-00003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29" name="Shape 8032">
                    <a:extLst>
                      <a:ext uri="{FF2B5EF4-FFF2-40B4-BE49-F238E27FC236}">
                        <a16:creationId xmlns:a16="http://schemas.microsoft.com/office/drawing/2014/main" id="{00000000-0008-0000-0B00-00003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0" name="Shape 8033">
                    <a:extLst>
                      <a:ext uri="{FF2B5EF4-FFF2-40B4-BE49-F238E27FC236}">
                        <a16:creationId xmlns:a16="http://schemas.microsoft.com/office/drawing/2014/main" id="{00000000-0008-0000-0B00-00003A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1" name="Shape 8034">
                    <a:extLst>
                      <a:ext uri="{FF2B5EF4-FFF2-40B4-BE49-F238E27FC236}">
                        <a16:creationId xmlns:a16="http://schemas.microsoft.com/office/drawing/2014/main" id="{00000000-0008-0000-0B00-00003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2" name="Shape 8035">
                    <a:extLst>
                      <a:ext uri="{FF2B5EF4-FFF2-40B4-BE49-F238E27FC236}">
                        <a16:creationId xmlns:a16="http://schemas.microsoft.com/office/drawing/2014/main" id="{00000000-0008-0000-0B00-00003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3" name="Shape 8036">
                    <a:extLst>
                      <a:ext uri="{FF2B5EF4-FFF2-40B4-BE49-F238E27FC236}">
                        <a16:creationId xmlns:a16="http://schemas.microsoft.com/office/drawing/2014/main" id="{00000000-0008-0000-0B00-00003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34" name="Shape 2">
          <a:extLst>
            <a:ext uri="{FF2B5EF4-FFF2-40B4-BE49-F238E27FC236}">
              <a16:creationId xmlns:a16="http://schemas.microsoft.com/office/drawing/2014/main" id="{00000000-0008-0000-0B00-00003E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35" name="Shape 8037">
            <a:extLst>
              <a:ext uri="{FF2B5EF4-FFF2-40B4-BE49-F238E27FC236}">
                <a16:creationId xmlns:a16="http://schemas.microsoft.com/office/drawing/2014/main" id="{00000000-0008-0000-0B00-00003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6" name="Shape 6">
              <a:extLst>
                <a:ext uri="{FF2B5EF4-FFF2-40B4-BE49-F238E27FC236}">
                  <a16:creationId xmlns:a16="http://schemas.microsoft.com/office/drawing/2014/main" id="{00000000-0008-0000-0B00-00004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7" name="Shape 8038">
              <a:extLst>
                <a:ext uri="{FF2B5EF4-FFF2-40B4-BE49-F238E27FC236}">
                  <a16:creationId xmlns:a16="http://schemas.microsoft.com/office/drawing/2014/main" id="{00000000-0008-0000-0B00-00004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38" name="Shape 8039">
                <a:extLst>
                  <a:ext uri="{FF2B5EF4-FFF2-40B4-BE49-F238E27FC236}">
                    <a16:creationId xmlns:a16="http://schemas.microsoft.com/office/drawing/2014/main" id="{00000000-0008-0000-0B00-00004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9" name="Shape 8040">
                <a:extLst>
                  <a:ext uri="{FF2B5EF4-FFF2-40B4-BE49-F238E27FC236}">
                    <a16:creationId xmlns:a16="http://schemas.microsoft.com/office/drawing/2014/main" id="{00000000-0008-0000-0B00-00004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40" name="Shape 8041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41" name="Shape 8042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42" name="Shape 8043">
                    <a:extLst>
                      <a:ext uri="{FF2B5EF4-FFF2-40B4-BE49-F238E27FC236}">
                        <a16:creationId xmlns:a16="http://schemas.microsoft.com/office/drawing/2014/main" id="{00000000-0008-0000-0B00-000046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3" name="Shape 8044">
                    <a:extLst>
                      <a:ext uri="{FF2B5EF4-FFF2-40B4-BE49-F238E27FC236}">
                        <a16:creationId xmlns:a16="http://schemas.microsoft.com/office/drawing/2014/main" id="{00000000-0008-0000-0B00-00004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4" name="Shape 8045">
                    <a:extLst>
                      <a:ext uri="{FF2B5EF4-FFF2-40B4-BE49-F238E27FC236}">
                        <a16:creationId xmlns:a16="http://schemas.microsoft.com/office/drawing/2014/main" id="{00000000-0008-0000-0B00-00004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5" name="Shape 8046">
                    <a:extLst>
                      <a:ext uri="{FF2B5EF4-FFF2-40B4-BE49-F238E27FC236}">
                        <a16:creationId xmlns:a16="http://schemas.microsoft.com/office/drawing/2014/main" id="{00000000-0008-0000-0B00-000049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6" name="Shape 8047">
                    <a:extLst>
                      <a:ext uri="{FF2B5EF4-FFF2-40B4-BE49-F238E27FC236}">
                        <a16:creationId xmlns:a16="http://schemas.microsoft.com/office/drawing/2014/main" id="{00000000-0008-0000-0B00-00004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7" name="Shape 8048">
                    <a:extLst>
                      <a:ext uri="{FF2B5EF4-FFF2-40B4-BE49-F238E27FC236}">
                        <a16:creationId xmlns:a16="http://schemas.microsoft.com/office/drawing/2014/main" id="{00000000-0008-0000-0B00-00004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8" name="Shape 8049">
                    <a:extLst>
                      <a:ext uri="{FF2B5EF4-FFF2-40B4-BE49-F238E27FC236}">
                        <a16:creationId xmlns:a16="http://schemas.microsoft.com/office/drawing/2014/main" id="{00000000-0008-0000-0B00-00004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49" name="Shape 2">
          <a:extLst>
            <a:ext uri="{FF2B5EF4-FFF2-40B4-BE49-F238E27FC236}">
              <a16:creationId xmlns:a16="http://schemas.microsoft.com/office/drawing/2014/main" id="{00000000-0008-0000-0B00-00004D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50" name="Shape 8050">
            <a:extLst>
              <a:ext uri="{FF2B5EF4-FFF2-40B4-BE49-F238E27FC236}">
                <a16:creationId xmlns:a16="http://schemas.microsoft.com/office/drawing/2014/main" id="{00000000-0008-0000-0B00-00004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1" name="Shape 6">
              <a:extLst>
                <a:ext uri="{FF2B5EF4-FFF2-40B4-BE49-F238E27FC236}">
                  <a16:creationId xmlns:a16="http://schemas.microsoft.com/office/drawing/2014/main" id="{00000000-0008-0000-0B00-00004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2" name="Shape 8051">
              <a:extLst>
                <a:ext uri="{FF2B5EF4-FFF2-40B4-BE49-F238E27FC236}">
                  <a16:creationId xmlns:a16="http://schemas.microsoft.com/office/drawing/2014/main" id="{00000000-0008-0000-0B00-00005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53" name="Shape 8052">
                <a:extLst>
                  <a:ext uri="{FF2B5EF4-FFF2-40B4-BE49-F238E27FC236}">
                    <a16:creationId xmlns:a16="http://schemas.microsoft.com/office/drawing/2014/main" id="{00000000-0008-0000-0B00-00005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54" name="Shape 8053">
                <a:extLst>
                  <a:ext uri="{FF2B5EF4-FFF2-40B4-BE49-F238E27FC236}">
                    <a16:creationId xmlns:a16="http://schemas.microsoft.com/office/drawing/2014/main" id="{00000000-0008-0000-0B00-00005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55" name="Shape 8054">
                  <a:extLst>
                    <a:ext uri="{FF2B5EF4-FFF2-40B4-BE49-F238E27FC236}">
                      <a16:creationId xmlns:a16="http://schemas.microsoft.com/office/drawing/2014/main" id="{00000000-0008-0000-0B00-000053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56" name="Shape 8055">
                  <a:extLst>
                    <a:ext uri="{FF2B5EF4-FFF2-40B4-BE49-F238E27FC236}">
                      <a16:creationId xmlns:a16="http://schemas.microsoft.com/office/drawing/2014/main" id="{00000000-0008-0000-0B00-000054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57" name="Shape 8056">
                    <a:extLst>
                      <a:ext uri="{FF2B5EF4-FFF2-40B4-BE49-F238E27FC236}">
                        <a16:creationId xmlns:a16="http://schemas.microsoft.com/office/drawing/2014/main" id="{00000000-0008-0000-0B00-000055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58" name="Shape 8057">
                    <a:extLst>
                      <a:ext uri="{FF2B5EF4-FFF2-40B4-BE49-F238E27FC236}">
                        <a16:creationId xmlns:a16="http://schemas.microsoft.com/office/drawing/2014/main" id="{00000000-0008-0000-0B00-00005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9" name="Shape 8058">
                    <a:extLst>
                      <a:ext uri="{FF2B5EF4-FFF2-40B4-BE49-F238E27FC236}">
                        <a16:creationId xmlns:a16="http://schemas.microsoft.com/office/drawing/2014/main" id="{00000000-0008-0000-0B00-00005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0" name="Shape 8059">
                    <a:extLst>
                      <a:ext uri="{FF2B5EF4-FFF2-40B4-BE49-F238E27FC236}">
                        <a16:creationId xmlns:a16="http://schemas.microsoft.com/office/drawing/2014/main" id="{00000000-0008-0000-0B00-000058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1" name="Shape 8060">
                    <a:extLst>
                      <a:ext uri="{FF2B5EF4-FFF2-40B4-BE49-F238E27FC236}">
                        <a16:creationId xmlns:a16="http://schemas.microsoft.com/office/drawing/2014/main" id="{00000000-0008-0000-0B00-00005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2" name="Shape 8061">
                    <a:extLst>
                      <a:ext uri="{FF2B5EF4-FFF2-40B4-BE49-F238E27FC236}">
                        <a16:creationId xmlns:a16="http://schemas.microsoft.com/office/drawing/2014/main" id="{00000000-0008-0000-0B00-00005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3" name="Shape 8062">
                    <a:extLst>
                      <a:ext uri="{FF2B5EF4-FFF2-40B4-BE49-F238E27FC236}">
                        <a16:creationId xmlns:a16="http://schemas.microsoft.com/office/drawing/2014/main" id="{00000000-0008-0000-0B00-00005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64" name="Shape 2">
          <a:extLst>
            <a:ext uri="{FF2B5EF4-FFF2-40B4-BE49-F238E27FC236}">
              <a16:creationId xmlns:a16="http://schemas.microsoft.com/office/drawing/2014/main" id="{00000000-0008-0000-0B00-00005C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65" name="Shape 8063">
            <a:extLst>
              <a:ext uri="{FF2B5EF4-FFF2-40B4-BE49-F238E27FC236}">
                <a16:creationId xmlns:a16="http://schemas.microsoft.com/office/drawing/2014/main" id="{00000000-0008-0000-0B00-00005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66" name="Shape 6">
              <a:extLst>
                <a:ext uri="{FF2B5EF4-FFF2-40B4-BE49-F238E27FC236}">
                  <a16:creationId xmlns:a16="http://schemas.microsoft.com/office/drawing/2014/main" id="{00000000-0008-0000-0B00-00005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67" name="Shape 8064">
              <a:extLst>
                <a:ext uri="{FF2B5EF4-FFF2-40B4-BE49-F238E27FC236}">
                  <a16:creationId xmlns:a16="http://schemas.microsoft.com/office/drawing/2014/main" id="{00000000-0008-0000-0B00-00005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68" name="Shape 8065">
                <a:extLst>
                  <a:ext uri="{FF2B5EF4-FFF2-40B4-BE49-F238E27FC236}">
                    <a16:creationId xmlns:a16="http://schemas.microsoft.com/office/drawing/2014/main" id="{00000000-0008-0000-0B00-00006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9" name="Shape 8066">
                <a:extLst>
                  <a:ext uri="{FF2B5EF4-FFF2-40B4-BE49-F238E27FC236}">
                    <a16:creationId xmlns:a16="http://schemas.microsoft.com/office/drawing/2014/main" id="{00000000-0008-0000-0B00-00006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70" name="Shape 8067">
                  <a:extLst>
                    <a:ext uri="{FF2B5EF4-FFF2-40B4-BE49-F238E27FC236}">
                      <a16:creationId xmlns:a16="http://schemas.microsoft.com/office/drawing/2014/main" id="{00000000-0008-0000-0B00-000062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71" name="Shape 8068">
                  <a:extLst>
                    <a:ext uri="{FF2B5EF4-FFF2-40B4-BE49-F238E27FC236}">
                      <a16:creationId xmlns:a16="http://schemas.microsoft.com/office/drawing/2014/main" id="{00000000-0008-0000-0B00-000063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72" name="Shape 8069">
                    <a:extLst>
                      <a:ext uri="{FF2B5EF4-FFF2-40B4-BE49-F238E27FC236}">
                        <a16:creationId xmlns:a16="http://schemas.microsoft.com/office/drawing/2014/main" id="{00000000-0008-0000-0B00-000064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73" name="Shape 8070">
                    <a:extLst>
                      <a:ext uri="{FF2B5EF4-FFF2-40B4-BE49-F238E27FC236}">
                        <a16:creationId xmlns:a16="http://schemas.microsoft.com/office/drawing/2014/main" id="{00000000-0008-0000-0B00-00006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4" name="Shape 8071">
                    <a:extLst>
                      <a:ext uri="{FF2B5EF4-FFF2-40B4-BE49-F238E27FC236}">
                        <a16:creationId xmlns:a16="http://schemas.microsoft.com/office/drawing/2014/main" id="{00000000-0008-0000-0B00-00006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5" name="Shape 8072">
                    <a:extLst>
                      <a:ext uri="{FF2B5EF4-FFF2-40B4-BE49-F238E27FC236}">
                        <a16:creationId xmlns:a16="http://schemas.microsoft.com/office/drawing/2014/main" id="{00000000-0008-0000-0B00-000067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6" name="Shape 8073">
                    <a:extLst>
                      <a:ext uri="{FF2B5EF4-FFF2-40B4-BE49-F238E27FC236}">
                        <a16:creationId xmlns:a16="http://schemas.microsoft.com/office/drawing/2014/main" id="{00000000-0008-0000-0B00-00006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7" name="Shape 8074">
                    <a:extLst>
                      <a:ext uri="{FF2B5EF4-FFF2-40B4-BE49-F238E27FC236}">
                        <a16:creationId xmlns:a16="http://schemas.microsoft.com/office/drawing/2014/main" id="{00000000-0008-0000-0B00-00006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8" name="Shape 8075">
                    <a:extLst>
                      <a:ext uri="{FF2B5EF4-FFF2-40B4-BE49-F238E27FC236}">
                        <a16:creationId xmlns:a16="http://schemas.microsoft.com/office/drawing/2014/main" id="{00000000-0008-0000-0B00-00006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79" name="Shape 2">
          <a:extLst>
            <a:ext uri="{FF2B5EF4-FFF2-40B4-BE49-F238E27FC236}">
              <a16:creationId xmlns:a16="http://schemas.microsoft.com/office/drawing/2014/main" id="{00000000-0008-0000-0B00-00006B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80" name="Shape 8076">
            <a:extLst>
              <a:ext uri="{FF2B5EF4-FFF2-40B4-BE49-F238E27FC236}">
                <a16:creationId xmlns:a16="http://schemas.microsoft.com/office/drawing/2014/main" id="{00000000-0008-0000-0B00-00006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1" name="Shape 6">
              <a:extLst>
                <a:ext uri="{FF2B5EF4-FFF2-40B4-BE49-F238E27FC236}">
                  <a16:creationId xmlns:a16="http://schemas.microsoft.com/office/drawing/2014/main" id="{00000000-0008-0000-0B00-00006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2" name="Shape 8077">
              <a:extLst>
                <a:ext uri="{FF2B5EF4-FFF2-40B4-BE49-F238E27FC236}">
                  <a16:creationId xmlns:a16="http://schemas.microsoft.com/office/drawing/2014/main" id="{00000000-0008-0000-0B00-00006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83" name="Shape 8078">
                <a:extLst>
                  <a:ext uri="{FF2B5EF4-FFF2-40B4-BE49-F238E27FC236}">
                    <a16:creationId xmlns:a16="http://schemas.microsoft.com/office/drawing/2014/main" id="{00000000-0008-0000-0B00-00006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4" name="Shape 8079">
                <a:extLst>
                  <a:ext uri="{FF2B5EF4-FFF2-40B4-BE49-F238E27FC236}">
                    <a16:creationId xmlns:a16="http://schemas.microsoft.com/office/drawing/2014/main" id="{00000000-0008-0000-0B00-00007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85" name="Shape 8080">
                  <a:extLst>
                    <a:ext uri="{FF2B5EF4-FFF2-40B4-BE49-F238E27FC236}">
                      <a16:creationId xmlns:a16="http://schemas.microsoft.com/office/drawing/2014/main" id="{00000000-0008-0000-0B00-000071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86" name="Shape 8081">
                  <a:extLst>
                    <a:ext uri="{FF2B5EF4-FFF2-40B4-BE49-F238E27FC236}">
                      <a16:creationId xmlns:a16="http://schemas.microsoft.com/office/drawing/2014/main" id="{00000000-0008-0000-0B00-000072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87" name="Shape 8082">
                    <a:extLst>
                      <a:ext uri="{FF2B5EF4-FFF2-40B4-BE49-F238E27FC236}">
                        <a16:creationId xmlns:a16="http://schemas.microsoft.com/office/drawing/2014/main" id="{00000000-0008-0000-0B00-000073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88" name="Shape 8083">
                    <a:extLst>
                      <a:ext uri="{FF2B5EF4-FFF2-40B4-BE49-F238E27FC236}">
                        <a16:creationId xmlns:a16="http://schemas.microsoft.com/office/drawing/2014/main" id="{00000000-0008-0000-0B00-00007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9" name="Shape 8084">
                    <a:extLst>
                      <a:ext uri="{FF2B5EF4-FFF2-40B4-BE49-F238E27FC236}">
                        <a16:creationId xmlns:a16="http://schemas.microsoft.com/office/drawing/2014/main" id="{00000000-0008-0000-0B00-00007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0" name="Shape 8085">
                    <a:extLst>
                      <a:ext uri="{FF2B5EF4-FFF2-40B4-BE49-F238E27FC236}">
                        <a16:creationId xmlns:a16="http://schemas.microsoft.com/office/drawing/2014/main" id="{00000000-0008-0000-0B00-000076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1" name="Shape 8086">
                    <a:extLst>
                      <a:ext uri="{FF2B5EF4-FFF2-40B4-BE49-F238E27FC236}">
                        <a16:creationId xmlns:a16="http://schemas.microsoft.com/office/drawing/2014/main" id="{00000000-0008-0000-0B00-00007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2" name="Shape 8087">
                    <a:extLst>
                      <a:ext uri="{FF2B5EF4-FFF2-40B4-BE49-F238E27FC236}">
                        <a16:creationId xmlns:a16="http://schemas.microsoft.com/office/drawing/2014/main" id="{00000000-0008-0000-0B00-00007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3" name="Shape 8088">
                    <a:extLst>
                      <a:ext uri="{FF2B5EF4-FFF2-40B4-BE49-F238E27FC236}">
                        <a16:creationId xmlns:a16="http://schemas.microsoft.com/office/drawing/2014/main" id="{00000000-0008-0000-0B00-00007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95" name="Shape 8089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8090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98" name="Shape 8091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8092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00" name="Shape 8093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01" name="Shape 8094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02" name="Shape 8095">
                    <a:extLst>
                      <a:ext uri="{FF2B5EF4-FFF2-40B4-BE49-F238E27FC236}">
                        <a16:creationId xmlns:a16="http://schemas.microsoft.com/office/drawing/2014/main" id="{00000000-0008-0000-0B00-000082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03" name="Shape 8096">
                    <a:extLst>
                      <a:ext uri="{FF2B5EF4-FFF2-40B4-BE49-F238E27FC236}">
                        <a16:creationId xmlns:a16="http://schemas.microsoft.com/office/drawing/2014/main" id="{00000000-0008-0000-0B00-00008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4" name="Shape 8097">
                    <a:extLst>
                      <a:ext uri="{FF2B5EF4-FFF2-40B4-BE49-F238E27FC236}">
                        <a16:creationId xmlns:a16="http://schemas.microsoft.com/office/drawing/2014/main" id="{00000000-0008-0000-0B00-00008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5" name="Shape 8098">
                    <a:extLst>
                      <a:ext uri="{FF2B5EF4-FFF2-40B4-BE49-F238E27FC236}">
                        <a16:creationId xmlns:a16="http://schemas.microsoft.com/office/drawing/2014/main" id="{00000000-0008-0000-0B00-000085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6" name="Shape 8099">
                    <a:extLst>
                      <a:ext uri="{FF2B5EF4-FFF2-40B4-BE49-F238E27FC236}">
                        <a16:creationId xmlns:a16="http://schemas.microsoft.com/office/drawing/2014/main" id="{00000000-0008-0000-0B00-00008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7" name="Shape 8100">
                    <a:extLst>
                      <a:ext uri="{FF2B5EF4-FFF2-40B4-BE49-F238E27FC236}">
                        <a16:creationId xmlns:a16="http://schemas.microsoft.com/office/drawing/2014/main" id="{00000000-0008-0000-0B00-00008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8" name="Shape 8101">
                    <a:extLst>
                      <a:ext uri="{FF2B5EF4-FFF2-40B4-BE49-F238E27FC236}">
                        <a16:creationId xmlns:a16="http://schemas.microsoft.com/office/drawing/2014/main" id="{00000000-0008-0000-0B00-00008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09" name="Shape 2">
          <a:extLst>
            <a:ext uri="{FF2B5EF4-FFF2-40B4-BE49-F238E27FC236}">
              <a16:creationId xmlns:a16="http://schemas.microsoft.com/office/drawing/2014/main" id="{00000000-0008-0000-0B00-000089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10" name="Shape 8102">
            <a:extLst>
              <a:ext uri="{FF2B5EF4-FFF2-40B4-BE49-F238E27FC236}">
                <a16:creationId xmlns:a16="http://schemas.microsoft.com/office/drawing/2014/main" id="{00000000-0008-0000-0B00-00008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11" name="Shape 6">
              <a:extLst>
                <a:ext uri="{FF2B5EF4-FFF2-40B4-BE49-F238E27FC236}">
                  <a16:creationId xmlns:a16="http://schemas.microsoft.com/office/drawing/2014/main" id="{00000000-0008-0000-0B00-00008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2" name="Shape 8103">
              <a:extLst>
                <a:ext uri="{FF2B5EF4-FFF2-40B4-BE49-F238E27FC236}">
                  <a16:creationId xmlns:a16="http://schemas.microsoft.com/office/drawing/2014/main" id="{00000000-0008-0000-0B00-00008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13" name="Shape 8104">
                <a:extLst>
                  <a:ext uri="{FF2B5EF4-FFF2-40B4-BE49-F238E27FC236}">
                    <a16:creationId xmlns:a16="http://schemas.microsoft.com/office/drawing/2014/main" id="{00000000-0008-0000-0B00-00008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4" name="Shape 8105">
                <a:extLst>
                  <a:ext uri="{FF2B5EF4-FFF2-40B4-BE49-F238E27FC236}">
                    <a16:creationId xmlns:a16="http://schemas.microsoft.com/office/drawing/2014/main" id="{00000000-0008-0000-0B00-00008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15" name="Shape 8106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16" name="Shape 8107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17" name="Shape 8108">
                    <a:extLst>
                      <a:ext uri="{FF2B5EF4-FFF2-40B4-BE49-F238E27FC236}">
                        <a16:creationId xmlns:a16="http://schemas.microsoft.com/office/drawing/2014/main" id="{00000000-0008-0000-0B00-000091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18" name="Shape 8109">
                    <a:extLst>
                      <a:ext uri="{FF2B5EF4-FFF2-40B4-BE49-F238E27FC236}">
                        <a16:creationId xmlns:a16="http://schemas.microsoft.com/office/drawing/2014/main" id="{00000000-0008-0000-0B00-00009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19" name="Shape 8110">
                    <a:extLst>
                      <a:ext uri="{FF2B5EF4-FFF2-40B4-BE49-F238E27FC236}">
                        <a16:creationId xmlns:a16="http://schemas.microsoft.com/office/drawing/2014/main" id="{00000000-0008-0000-0B00-00009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0" name="Shape 8111">
                    <a:extLst>
                      <a:ext uri="{FF2B5EF4-FFF2-40B4-BE49-F238E27FC236}">
                        <a16:creationId xmlns:a16="http://schemas.microsoft.com/office/drawing/2014/main" id="{00000000-0008-0000-0B00-000094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1" name="Shape 8112">
                    <a:extLst>
                      <a:ext uri="{FF2B5EF4-FFF2-40B4-BE49-F238E27FC236}">
                        <a16:creationId xmlns:a16="http://schemas.microsoft.com/office/drawing/2014/main" id="{00000000-0008-0000-0B00-00009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2" name="Shape 8113">
                    <a:extLst>
                      <a:ext uri="{FF2B5EF4-FFF2-40B4-BE49-F238E27FC236}">
                        <a16:creationId xmlns:a16="http://schemas.microsoft.com/office/drawing/2014/main" id="{00000000-0008-0000-0B00-00009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3" name="Shape 8114">
                    <a:extLst>
                      <a:ext uri="{FF2B5EF4-FFF2-40B4-BE49-F238E27FC236}">
                        <a16:creationId xmlns:a16="http://schemas.microsoft.com/office/drawing/2014/main" id="{00000000-0008-0000-0B00-00009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24" name="Shape 2">
          <a:extLst>
            <a:ext uri="{FF2B5EF4-FFF2-40B4-BE49-F238E27FC236}">
              <a16:creationId xmlns:a16="http://schemas.microsoft.com/office/drawing/2014/main" id="{00000000-0008-0000-0B00-000098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25" name="Shape 8115">
            <a:extLst>
              <a:ext uri="{FF2B5EF4-FFF2-40B4-BE49-F238E27FC236}">
                <a16:creationId xmlns:a16="http://schemas.microsoft.com/office/drawing/2014/main" id="{00000000-0008-0000-0B00-00009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6" name="Shape 6">
              <a:extLst>
                <a:ext uri="{FF2B5EF4-FFF2-40B4-BE49-F238E27FC236}">
                  <a16:creationId xmlns:a16="http://schemas.microsoft.com/office/drawing/2014/main" id="{00000000-0008-0000-0B00-00009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7" name="Shape 8116">
              <a:extLst>
                <a:ext uri="{FF2B5EF4-FFF2-40B4-BE49-F238E27FC236}">
                  <a16:creationId xmlns:a16="http://schemas.microsoft.com/office/drawing/2014/main" id="{00000000-0008-0000-0B00-00009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28" name="Shape 8117">
                <a:extLst>
                  <a:ext uri="{FF2B5EF4-FFF2-40B4-BE49-F238E27FC236}">
                    <a16:creationId xmlns:a16="http://schemas.microsoft.com/office/drawing/2014/main" id="{00000000-0008-0000-0B00-00009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9" name="Shape 8118">
                <a:extLst>
                  <a:ext uri="{FF2B5EF4-FFF2-40B4-BE49-F238E27FC236}">
                    <a16:creationId xmlns:a16="http://schemas.microsoft.com/office/drawing/2014/main" id="{00000000-0008-0000-0B00-00009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30" name="Shape 8119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31" name="Shape 8120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32" name="Shape 8121">
                    <a:extLst>
                      <a:ext uri="{FF2B5EF4-FFF2-40B4-BE49-F238E27FC236}">
                        <a16:creationId xmlns:a16="http://schemas.microsoft.com/office/drawing/2014/main" id="{00000000-0008-0000-0B00-0000A0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33" name="Shape 8122">
                    <a:extLst>
                      <a:ext uri="{FF2B5EF4-FFF2-40B4-BE49-F238E27FC236}">
                        <a16:creationId xmlns:a16="http://schemas.microsoft.com/office/drawing/2014/main" id="{00000000-0008-0000-0B00-0000A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4" name="Shape 8123">
                    <a:extLst>
                      <a:ext uri="{FF2B5EF4-FFF2-40B4-BE49-F238E27FC236}">
                        <a16:creationId xmlns:a16="http://schemas.microsoft.com/office/drawing/2014/main" id="{00000000-0008-0000-0B00-0000A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5" name="Shape 8124">
                    <a:extLst>
                      <a:ext uri="{FF2B5EF4-FFF2-40B4-BE49-F238E27FC236}">
                        <a16:creationId xmlns:a16="http://schemas.microsoft.com/office/drawing/2014/main" id="{00000000-0008-0000-0B00-0000A3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6" name="Shape 8125">
                    <a:extLst>
                      <a:ext uri="{FF2B5EF4-FFF2-40B4-BE49-F238E27FC236}">
                        <a16:creationId xmlns:a16="http://schemas.microsoft.com/office/drawing/2014/main" id="{00000000-0008-0000-0B00-0000A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7" name="Shape 8126">
                    <a:extLst>
                      <a:ext uri="{FF2B5EF4-FFF2-40B4-BE49-F238E27FC236}">
                        <a16:creationId xmlns:a16="http://schemas.microsoft.com/office/drawing/2014/main" id="{00000000-0008-0000-0B00-0000A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8" name="Shape 8127">
                    <a:extLst>
                      <a:ext uri="{FF2B5EF4-FFF2-40B4-BE49-F238E27FC236}">
                        <a16:creationId xmlns:a16="http://schemas.microsoft.com/office/drawing/2014/main" id="{00000000-0008-0000-0B00-0000A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39" name="Shape 2">
          <a:extLst>
            <a:ext uri="{FF2B5EF4-FFF2-40B4-BE49-F238E27FC236}">
              <a16:creationId xmlns:a16="http://schemas.microsoft.com/office/drawing/2014/main" id="{00000000-0008-0000-0B00-0000A7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40" name="Shape 8128">
            <a:extLst>
              <a:ext uri="{FF2B5EF4-FFF2-40B4-BE49-F238E27FC236}">
                <a16:creationId xmlns:a16="http://schemas.microsoft.com/office/drawing/2014/main" id="{00000000-0008-0000-0B00-0000A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1" name="Shape 6">
              <a:extLst>
                <a:ext uri="{FF2B5EF4-FFF2-40B4-BE49-F238E27FC236}">
                  <a16:creationId xmlns:a16="http://schemas.microsoft.com/office/drawing/2014/main" id="{00000000-0008-0000-0B00-0000A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2" name="Shape 8129">
              <a:extLst>
                <a:ext uri="{FF2B5EF4-FFF2-40B4-BE49-F238E27FC236}">
                  <a16:creationId xmlns:a16="http://schemas.microsoft.com/office/drawing/2014/main" id="{00000000-0008-0000-0B00-0000A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3" name="Shape 8130">
                <a:extLst>
                  <a:ext uri="{FF2B5EF4-FFF2-40B4-BE49-F238E27FC236}">
                    <a16:creationId xmlns:a16="http://schemas.microsoft.com/office/drawing/2014/main" id="{00000000-0008-0000-0B00-0000A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44" name="Shape 8131">
                <a:extLst>
                  <a:ext uri="{FF2B5EF4-FFF2-40B4-BE49-F238E27FC236}">
                    <a16:creationId xmlns:a16="http://schemas.microsoft.com/office/drawing/2014/main" id="{00000000-0008-0000-0B00-0000A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45" name="Shape 8132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46" name="Shape 8133">
                  <a:extLst>
                    <a:ext uri="{FF2B5EF4-FFF2-40B4-BE49-F238E27FC236}">
                      <a16:creationId xmlns:a16="http://schemas.microsoft.com/office/drawing/2014/main" id="{00000000-0008-0000-0B00-0000AE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47" name="Shape 8134">
                    <a:extLst>
                      <a:ext uri="{FF2B5EF4-FFF2-40B4-BE49-F238E27FC236}">
                        <a16:creationId xmlns:a16="http://schemas.microsoft.com/office/drawing/2014/main" id="{00000000-0008-0000-0B00-0000AF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48" name="Shape 8135">
                    <a:extLst>
                      <a:ext uri="{FF2B5EF4-FFF2-40B4-BE49-F238E27FC236}">
                        <a16:creationId xmlns:a16="http://schemas.microsoft.com/office/drawing/2014/main" id="{00000000-0008-0000-0B00-0000B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49" name="Shape 8136">
                    <a:extLst>
                      <a:ext uri="{FF2B5EF4-FFF2-40B4-BE49-F238E27FC236}">
                        <a16:creationId xmlns:a16="http://schemas.microsoft.com/office/drawing/2014/main" id="{00000000-0008-0000-0B00-0000B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0" name="Shape 8137">
                    <a:extLst>
                      <a:ext uri="{FF2B5EF4-FFF2-40B4-BE49-F238E27FC236}">
                        <a16:creationId xmlns:a16="http://schemas.microsoft.com/office/drawing/2014/main" id="{00000000-0008-0000-0B00-0000B2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1" name="Shape 8138">
                    <a:extLst>
                      <a:ext uri="{FF2B5EF4-FFF2-40B4-BE49-F238E27FC236}">
                        <a16:creationId xmlns:a16="http://schemas.microsoft.com/office/drawing/2014/main" id="{00000000-0008-0000-0B00-0000B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2" name="Shape 8139">
                    <a:extLst>
                      <a:ext uri="{FF2B5EF4-FFF2-40B4-BE49-F238E27FC236}">
                        <a16:creationId xmlns:a16="http://schemas.microsoft.com/office/drawing/2014/main" id="{00000000-0008-0000-0B00-0000B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3" name="Shape 8140">
                    <a:extLst>
                      <a:ext uri="{FF2B5EF4-FFF2-40B4-BE49-F238E27FC236}">
                        <a16:creationId xmlns:a16="http://schemas.microsoft.com/office/drawing/2014/main" id="{00000000-0008-0000-0B00-0000B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54" name="Shape 2">
          <a:extLst>
            <a:ext uri="{FF2B5EF4-FFF2-40B4-BE49-F238E27FC236}">
              <a16:creationId xmlns:a16="http://schemas.microsoft.com/office/drawing/2014/main" id="{00000000-0008-0000-0B00-0000B6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55" name="Shape 8141">
            <a:extLst>
              <a:ext uri="{FF2B5EF4-FFF2-40B4-BE49-F238E27FC236}">
                <a16:creationId xmlns:a16="http://schemas.microsoft.com/office/drawing/2014/main" id="{00000000-0008-0000-0B00-0000B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56" name="Shape 6">
              <a:extLst>
                <a:ext uri="{FF2B5EF4-FFF2-40B4-BE49-F238E27FC236}">
                  <a16:creationId xmlns:a16="http://schemas.microsoft.com/office/drawing/2014/main" id="{00000000-0008-0000-0B00-0000B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57" name="Shape 8142">
              <a:extLst>
                <a:ext uri="{FF2B5EF4-FFF2-40B4-BE49-F238E27FC236}">
                  <a16:creationId xmlns:a16="http://schemas.microsoft.com/office/drawing/2014/main" id="{00000000-0008-0000-0B00-0000B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58" name="Shape 8143">
                <a:extLst>
                  <a:ext uri="{FF2B5EF4-FFF2-40B4-BE49-F238E27FC236}">
                    <a16:creationId xmlns:a16="http://schemas.microsoft.com/office/drawing/2014/main" id="{00000000-0008-0000-0B00-0000B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9" name="Shape 8144">
                <a:extLst>
                  <a:ext uri="{FF2B5EF4-FFF2-40B4-BE49-F238E27FC236}">
                    <a16:creationId xmlns:a16="http://schemas.microsoft.com/office/drawing/2014/main" id="{00000000-0008-0000-0B00-0000B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0" name="Shape 8145">
                  <a:extLst>
                    <a:ext uri="{FF2B5EF4-FFF2-40B4-BE49-F238E27FC236}">
                      <a16:creationId xmlns:a16="http://schemas.microsoft.com/office/drawing/2014/main" id="{00000000-0008-0000-0B00-0000BC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61" name="Shape 8146">
                  <a:extLst>
                    <a:ext uri="{FF2B5EF4-FFF2-40B4-BE49-F238E27FC236}">
                      <a16:creationId xmlns:a16="http://schemas.microsoft.com/office/drawing/2014/main" id="{00000000-0008-0000-0B00-0000BD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62" name="Shape 8147">
                    <a:extLst>
                      <a:ext uri="{FF2B5EF4-FFF2-40B4-BE49-F238E27FC236}">
                        <a16:creationId xmlns:a16="http://schemas.microsoft.com/office/drawing/2014/main" id="{00000000-0008-0000-0B00-0000BE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63" name="Shape 8148">
                    <a:extLst>
                      <a:ext uri="{FF2B5EF4-FFF2-40B4-BE49-F238E27FC236}">
                        <a16:creationId xmlns:a16="http://schemas.microsoft.com/office/drawing/2014/main" id="{00000000-0008-0000-0B00-0000B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4" name="Shape 8149">
                    <a:extLst>
                      <a:ext uri="{FF2B5EF4-FFF2-40B4-BE49-F238E27FC236}">
                        <a16:creationId xmlns:a16="http://schemas.microsoft.com/office/drawing/2014/main" id="{00000000-0008-0000-0B00-0000C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5" name="Shape 8150">
                    <a:extLst>
                      <a:ext uri="{FF2B5EF4-FFF2-40B4-BE49-F238E27FC236}">
                        <a16:creationId xmlns:a16="http://schemas.microsoft.com/office/drawing/2014/main" id="{00000000-0008-0000-0B00-0000C1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6" name="Shape 8151">
                    <a:extLst>
                      <a:ext uri="{FF2B5EF4-FFF2-40B4-BE49-F238E27FC236}">
                        <a16:creationId xmlns:a16="http://schemas.microsoft.com/office/drawing/2014/main" id="{00000000-0008-0000-0B00-0000C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7" name="Shape 8152">
                    <a:extLst>
                      <a:ext uri="{FF2B5EF4-FFF2-40B4-BE49-F238E27FC236}">
                        <a16:creationId xmlns:a16="http://schemas.microsoft.com/office/drawing/2014/main" id="{00000000-0008-0000-0B00-0000C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8" name="Shape 8153">
                    <a:extLst>
                      <a:ext uri="{FF2B5EF4-FFF2-40B4-BE49-F238E27FC236}">
                        <a16:creationId xmlns:a16="http://schemas.microsoft.com/office/drawing/2014/main" id="{00000000-0008-0000-0B00-0000C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69" name="Shape 2">
          <a:extLst>
            <a:ext uri="{FF2B5EF4-FFF2-40B4-BE49-F238E27FC236}">
              <a16:creationId xmlns:a16="http://schemas.microsoft.com/office/drawing/2014/main" id="{00000000-0008-0000-0B00-0000C5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70" name="Shape 8154">
            <a:extLst>
              <a:ext uri="{FF2B5EF4-FFF2-40B4-BE49-F238E27FC236}">
                <a16:creationId xmlns:a16="http://schemas.microsoft.com/office/drawing/2014/main" id="{00000000-0008-0000-0B00-0000C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1" name="Shape 6">
              <a:extLst>
                <a:ext uri="{FF2B5EF4-FFF2-40B4-BE49-F238E27FC236}">
                  <a16:creationId xmlns:a16="http://schemas.microsoft.com/office/drawing/2014/main" id="{00000000-0008-0000-0B00-0000C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2" name="Shape 8155">
              <a:extLst>
                <a:ext uri="{FF2B5EF4-FFF2-40B4-BE49-F238E27FC236}">
                  <a16:creationId xmlns:a16="http://schemas.microsoft.com/office/drawing/2014/main" id="{00000000-0008-0000-0B00-0000C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73" name="Shape 8156">
                <a:extLst>
                  <a:ext uri="{FF2B5EF4-FFF2-40B4-BE49-F238E27FC236}">
                    <a16:creationId xmlns:a16="http://schemas.microsoft.com/office/drawing/2014/main" id="{00000000-0008-0000-0B00-0000C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4" name="Shape 8157">
                <a:extLst>
                  <a:ext uri="{FF2B5EF4-FFF2-40B4-BE49-F238E27FC236}">
                    <a16:creationId xmlns:a16="http://schemas.microsoft.com/office/drawing/2014/main" id="{00000000-0008-0000-0B00-0000C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75" name="Shape 8158">
                  <a:extLst>
                    <a:ext uri="{FF2B5EF4-FFF2-40B4-BE49-F238E27FC236}">
                      <a16:creationId xmlns:a16="http://schemas.microsoft.com/office/drawing/2014/main" id="{00000000-0008-0000-0B00-0000CB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6" name="Shape 8159">
                  <a:extLst>
                    <a:ext uri="{FF2B5EF4-FFF2-40B4-BE49-F238E27FC236}">
                      <a16:creationId xmlns:a16="http://schemas.microsoft.com/office/drawing/2014/main" id="{00000000-0008-0000-0B00-0000CC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77" name="Shape 8160">
                    <a:extLst>
                      <a:ext uri="{FF2B5EF4-FFF2-40B4-BE49-F238E27FC236}">
                        <a16:creationId xmlns:a16="http://schemas.microsoft.com/office/drawing/2014/main" id="{00000000-0008-0000-0B00-0000CD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78" name="Shape 8161">
                    <a:extLst>
                      <a:ext uri="{FF2B5EF4-FFF2-40B4-BE49-F238E27FC236}">
                        <a16:creationId xmlns:a16="http://schemas.microsoft.com/office/drawing/2014/main" id="{00000000-0008-0000-0B00-0000C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79" name="Shape 8162">
                    <a:extLst>
                      <a:ext uri="{FF2B5EF4-FFF2-40B4-BE49-F238E27FC236}">
                        <a16:creationId xmlns:a16="http://schemas.microsoft.com/office/drawing/2014/main" id="{00000000-0008-0000-0B00-0000C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0" name="Shape 8163">
                    <a:extLst>
                      <a:ext uri="{FF2B5EF4-FFF2-40B4-BE49-F238E27FC236}">
                        <a16:creationId xmlns:a16="http://schemas.microsoft.com/office/drawing/2014/main" id="{00000000-0008-0000-0B00-0000D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1" name="Shape 8164">
                    <a:extLst>
                      <a:ext uri="{FF2B5EF4-FFF2-40B4-BE49-F238E27FC236}">
                        <a16:creationId xmlns:a16="http://schemas.microsoft.com/office/drawing/2014/main" id="{00000000-0008-0000-0B00-0000D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2" name="Shape 8165">
                    <a:extLst>
                      <a:ext uri="{FF2B5EF4-FFF2-40B4-BE49-F238E27FC236}">
                        <a16:creationId xmlns:a16="http://schemas.microsoft.com/office/drawing/2014/main" id="{00000000-0008-0000-0B00-0000D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3" name="Shape 8166">
                    <a:extLst>
                      <a:ext uri="{FF2B5EF4-FFF2-40B4-BE49-F238E27FC236}">
                        <a16:creationId xmlns:a16="http://schemas.microsoft.com/office/drawing/2014/main" id="{00000000-0008-0000-0B00-0000D3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9684" name="Shape 2">
          <a:extLst>
            <a:ext uri="{FF2B5EF4-FFF2-40B4-BE49-F238E27FC236}">
              <a16:creationId xmlns:a16="http://schemas.microsoft.com/office/drawing/2014/main" id="{00000000-0008-0000-0B00-0000D425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9685" name="Shape 8167">
            <a:extLst>
              <a:ext uri="{FF2B5EF4-FFF2-40B4-BE49-F238E27FC236}">
                <a16:creationId xmlns:a16="http://schemas.microsoft.com/office/drawing/2014/main" id="{00000000-0008-0000-0B00-0000D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6" name="Shape 6">
              <a:extLst>
                <a:ext uri="{FF2B5EF4-FFF2-40B4-BE49-F238E27FC236}">
                  <a16:creationId xmlns:a16="http://schemas.microsoft.com/office/drawing/2014/main" id="{00000000-0008-0000-0B00-0000D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7" name="Shape 8168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88" name="Shape 8169">
                <a:extLst>
                  <a:ext uri="{FF2B5EF4-FFF2-40B4-BE49-F238E27FC236}">
                    <a16:creationId xmlns:a16="http://schemas.microsoft.com/office/drawing/2014/main" id="{00000000-0008-0000-0B00-0000D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89" name="Shape 8170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90" name="Shape 8171">
                  <a:extLst>
                    <a:ext uri="{FF2B5EF4-FFF2-40B4-BE49-F238E27FC236}">
                      <a16:creationId xmlns:a16="http://schemas.microsoft.com/office/drawing/2014/main" id="{00000000-0008-0000-0B00-0000DA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91" name="Shape 8172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92" name="Shape 8173">
                    <a:extLst>
                      <a:ext uri="{FF2B5EF4-FFF2-40B4-BE49-F238E27FC236}">
                        <a16:creationId xmlns:a16="http://schemas.microsoft.com/office/drawing/2014/main" id="{00000000-0008-0000-0B00-0000DC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3" name="Shape 8174">
                    <a:extLst>
                      <a:ext uri="{FF2B5EF4-FFF2-40B4-BE49-F238E27FC236}">
                        <a16:creationId xmlns:a16="http://schemas.microsoft.com/office/drawing/2014/main" id="{00000000-0008-0000-0B00-0000DD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4" name="Shape 8175">
                    <a:extLst>
                      <a:ext uri="{FF2B5EF4-FFF2-40B4-BE49-F238E27FC236}">
                        <a16:creationId xmlns:a16="http://schemas.microsoft.com/office/drawing/2014/main" id="{00000000-0008-0000-0B00-0000D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5" name="Shape 8176">
                    <a:extLst>
                      <a:ext uri="{FF2B5EF4-FFF2-40B4-BE49-F238E27FC236}">
                        <a16:creationId xmlns:a16="http://schemas.microsoft.com/office/drawing/2014/main" id="{00000000-0008-0000-0B00-0000D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6" name="Shape 8177">
                    <a:extLst>
                      <a:ext uri="{FF2B5EF4-FFF2-40B4-BE49-F238E27FC236}">
                        <a16:creationId xmlns:a16="http://schemas.microsoft.com/office/drawing/2014/main" id="{00000000-0008-0000-0B00-0000E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7" name="Shape 8178">
                    <a:extLst>
                      <a:ext uri="{FF2B5EF4-FFF2-40B4-BE49-F238E27FC236}">
                        <a16:creationId xmlns:a16="http://schemas.microsoft.com/office/drawing/2014/main" id="{00000000-0008-0000-0B00-0000E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8" name="Shape 8179">
                    <a:extLst>
                      <a:ext uri="{FF2B5EF4-FFF2-40B4-BE49-F238E27FC236}">
                        <a16:creationId xmlns:a16="http://schemas.microsoft.com/office/drawing/2014/main" id="{00000000-0008-0000-0B00-0000E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9699" name="Shape 2">
          <a:extLst>
            <a:ext uri="{FF2B5EF4-FFF2-40B4-BE49-F238E27FC236}">
              <a16:creationId xmlns:a16="http://schemas.microsoft.com/office/drawing/2014/main" id="{00000000-0008-0000-0B00-0000E325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9700" name="Shape 8180">
            <a:extLst>
              <a:ext uri="{FF2B5EF4-FFF2-40B4-BE49-F238E27FC236}">
                <a16:creationId xmlns:a16="http://schemas.microsoft.com/office/drawing/2014/main" id="{00000000-0008-0000-0B00-0000E42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01" name="Shape 6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2" name="Shape 8181">
              <a:extLst>
                <a:ext uri="{FF2B5EF4-FFF2-40B4-BE49-F238E27FC236}">
                  <a16:creationId xmlns:a16="http://schemas.microsoft.com/office/drawing/2014/main" id="{00000000-0008-0000-0B00-0000E62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703" name="Shape 8182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4" name="Shape 8183">
                <a:extLst>
                  <a:ext uri="{FF2B5EF4-FFF2-40B4-BE49-F238E27FC236}">
                    <a16:creationId xmlns:a16="http://schemas.microsoft.com/office/drawing/2014/main" id="{00000000-0008-0000-0B00-0000E82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705" name="Shape 8184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06" name="Shape 8185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707" name="Shape 8186">
                    <a:extLst>
                      <a:ext uri="{FF2B5EF4-FFF2-40B4-BE49-F238E27FC236}">
                        <a16:creationId xmlns:a16="http://schemas.microsoft.com/office/drawing/2014/main" id="{00000000-0008-0000-0B00-0000EB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08" name="Shape 8187">
                    <a:extLst>
                      <a:ext uri="{FF2B5EF4-FFF2-40B4-BE49-F238E27FC236}">
                        <a16:creationId xmlns:a16="http://schemas.microsoft.com/office/drawing/2014/main" id="{00000000-0008-0000-0B00-0000EC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9" name="Shape 8188">
                    <a:extLst>
                      <a:ext uri="{FF2B5EF4-FFF2-40B4-BE49-F238E27FC236}">
                        <a16:creationId xmlns:a16="http://schemas.microsoft.com/office/drawing/2014/main" id="{00000000-0008-0000-0B00-0000ED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0" name="Shape 8189">
                    <a:extLst>
                      <a:ext uri="{FF2B5EF4-FFF2-40B4-BE49-F238E27FC236}">
                        <a16:creationId xmlns:a16="http://schemas.microsoft.com/office/drawing/2014/main" id="{00000000-0008-0000-0B00-0000EE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1" name="Shape 8190">
                    <a:extLst>
                      <a:ext uri="{FF2B5EF4-FFF2-40B4-BE49-F238E27FC236}">
                        <a16:creationId xmlns:a16="http://schemas.microsoft.com/office/drawing/2014/main" id="{00000000-0008-0000-0B00-0000EF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2" name="Shape 8191">
                    <a:extLst>
                      <a:ext uri="{FF2B5EF4-FFF2-40B4-BE49-F238E27FC236}">
                        <a16:creationId xmlns:a16="http://schemas.microsoft.com/office/drawing/2014/main" id="{00000000-0008-0000-0B00-0000F0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3" name="Shape 8192">
                    <a:extLst>
                      <a:ext uri="{FF2B5EF4-FFF2-40B4-BE49-F238E27FC236}">
                        <a16:creationId xmlns:a16="http://schemas.microsoft.com/office/drawing/2014/main" id="{00000000-0008-0000-0B00-0000F1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14" name="Shape 2">
          <a:extLst>
            <a:ext uri="{FF2B5EF4-FFF2-40B4-BE49-F238E27FC236}">
              <a16:creationId xmlns:a16="http://schemas.microsoft.com/office/drawing/2014/main" id="{00000000-0008-0000-0B00-0000F2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15" name="Shape 8193">
            <a:extLst>
              <a:ext uri="{FF2B5EF4-FFF2-40B4-BE49-F238E27FC236}">
                <a16:creationId xmlns:a16="http://schemas.microsoft.com/office/drawing/2014/main" id="{00000000-0008-0000-0B00-0000F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6" name="Shape 6">
              <a:extLst>
                <a:ext uri="{FF2B5EF4-FFF2-40B4-BE49-F238E27FC236}">
                  <a16:creationId xmlns:a16="http://schemas.microsoft.com/office/drawing/2014/main" id="{00000000-0008-0000-0B00-0000F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7" name="Shape 8194">
              <a:extLst>
                <a:ext uri="{FF2B5EF4-FFF2-40B4-BE49-F238E27FC236}">
                  <a16:creationId xmlns:a16="http://schemas.microsoft.com/office/drawing/2014/main" id="{00000000-0008-0000-0B00-0000F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18" name="Shape 8195">
                <a:extLst>
                  <a:ext uri="{FF2B5EF4-FFF2-40B4-BE49-F238E27FC236}">
                    <a16:creationId xmlns:a16="http://schemas.microsoft.com/office/drawing/2014/main" id="{00000000-0008-0000-0B00-0000F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9" name="Shape 8196">
                <a:extLst>
                  <a:ext uri="{FF2B5EF4-FFF2-40B4-BE49-F238E27FC236}">
                    <a16:creationId xmlns:a16="http://schemas.microsoft.com/office/drawing/2014/main" id="{00000000-0008-0000-0B00-0000F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20" name="Shape 8197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21" name="Shape 8198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22" name="Shape 8199">
                    <a:extLst>
                      <a:ext uri="{FF2B5EF4-FFF2-40B4-BE49-F238E27FC236}">
                        <a16:creationId xmlns:a16="http://schemas.microsoft.com/office/drawing/2014/main" id="{00000000-0008-0000-0B00-0000F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23" name="Shape 8200">
                    <a:extLst>
                      <a:ext uri="{FF2B5EF4-FFF2-40B4-BE49-F238E27FC236}">
                        <a16:creationId xmlns:a16="http://schemas.microsoft.com/office/drawing/2014/main" id="{00000000-0008-0000-0B00-0000F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4" name="Shape 8201">
                    <a:extLst>
                      <a:ext uri="{FF2B5EF4-FFF2-40B4-BE49-F238E27FC236}">
                        <a16:creationId xmlns:a16="http://schemas.microsoft.com/office/drawing/2014/main" id="{00000000-0008-0000-0B00-0000F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5" name="Shape 8202">
                    <a:extLst>
                      <a:ext uri="{FF2B5EF4-FFF2-40B4-BE49-F238E27FC236}">
                        <a16:creationId xmlns:a16="http://schemas.microsoft.com/office/drawing/2014/main" id="{00000000-0008-0000-0B00-0000F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6" name="Shape 8203">
                    <a:extLst>
                      <a:ext uri="{FF2B5EF4-FFF2-40B4-BE49-F238E27FC236}">
                        <a16:creationId xmlns:a16="http://schemas.microsoft.com/office/drawing/2014/main" id="{00000000-0008-0000-0B00-0000F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7" name="Shape 8204">
                    <a:extLst>
                      <a:ext uri="{FF2B5EF4-FFF2-40B4-BE49-F238E27FC236}">
                        <a16:creationId xmlns:a16="http://schemas.microsoft.com/office/drawing/2014/main" id="{00000000-0008-0000-0B00-0000F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8" name="Shape 8205">
                    <a:extLst>
                      <a:ext uri="{FF2B5EF4-FFF2-40B4-BE49-F238E27FC236}">
                        <a16:creationId xmlns:a16="http://schemas.microsoft.com/office/drawing/2014/main" id="{00000000-0008-0000-0B00-00000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29" name="Shape 2">
          <a:extLst>
            <a:ext uri="{FF2B5EF4-FFF2-40B4-BE49-F238E27FC236}">
              <a16:creationId xmlns:a16="http://schemas.microsoft.com/office/drawing/2014/main" id="{00000000-0008-0000-0B00-00000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30" name="Shape 8206">
            <a:extLst>
              <a:ext uri="{FF2B5EF4-FFF2-40B4-BE49-F238E27FC236}">
                <a16:creationId xmlns:a16="http://schemas.microsoft.com/office/drawing/2014/main" id="{00000000-0008-0000-0B00-00000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1" name="Shape 6">
              <a:extLst>
                <a:ext uri="{FF2B5EF4-FFF2-40B4-BE49-F238E27FC236}">
                  <a16:creationId xmlns:a16="http://schemas.microsoft.com/office/drawing/2014/main" id="{00000000-0008-0000-0B00-00000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32" name="Shape 8207">
              <a:extLst>
                <a:ext uri="{FF2B5EF4-FFF2-40B4-BE49-F238E27FC236}">
                  <a16:creationId xmlns:a16="http://schemas.microsoft.com/office/drawing/2014/main" id="{00000000-0008-0000-0B00-00000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33" name="Shape 8208">
                <a:extLst>
                  <a:ext uri="{FF2B5EF4-FFF2-40B4-BE49-F238E27FC236}">
                    <a16:creationId xmlns:a16="http://schemas.microsoft.com/office/drawing/2014/main" id="{00000000-0008-0000-0B00-00000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34" name="Shape 8209">
                <a:extLst>
                  <a:ext uri="{FF2B5EF4-FFF2-40B4-BE49-F238E27FC236}">
                    <a16:creationId xmlns:a16="http://schemas.microsoft.com/office/drawing/2014/main" id="{00000000-0008-0000-0B00-00000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35" name="Shape 8210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36" name="Shape 8211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37" name="Shape 8212">
                    <a:extLst>
                      <a:ext uri="{FF2B5EF4-FFF2-40B4-BE49-F238E27FC236}">
                        <a16:creationId xmlns:a16="http://schemas.microsoft.com/office/drawing/2014/main" id="{00000000-0008-0000-0B00-00000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38" name="Shape 8213">
                    <a:extLst>
                      <a:ext uri="{FF2B5EF4-FFF2-40B4-BE49-F238E27FC236}">
                        <a16:creationId xmlns:a16="http://schemas.microsoft.com/office/drawing/2014/main" id="{00000000-0008-0000-0B00-00000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9" name="Shape 8214">
                    <a:extLst>
                      <a:ext uri="{FF2B5EF4-FFF2-40B4-BE49-F238E27FC236}">
                        <a16:creationId xmlns:a16="http://schemas.microsoft.com/office/drawing/2014/main" id="{00000000-0008-0000-0B00-00000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0" name="Shape 8215">
                    <a:extLst>
                      <a:ext uri="{FF2B5EF4-FFF2-40B4-BE49-F238E27FC236}">
                        <a16:creationId xmlns:a16="http://schemas.microsoft.com/office/drawing/2014/main" id="{00000000-0008-0000-0B00-00000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1" name="Shape 8216">
                    <a:extLst>
                      <a:ext uri="{FF2B5EF4-FFF2-40B4-BE49-F238E27FC236}">
                        <a16:creationId xmlns:a16="http://schemas.microsoft.com/office/drawing/2014/main" id="{00000000-0008-0000-0B00-00000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2" name="Shape 8217">
                    <a:extLst>
                      <a:ext uri="{FF2B5EF4-FFF2-40B4-BE49-F238E27FC236}">
                        <a16:creationId xmlns:a16="http://schemas.microsoft.com/office/drawing/2014/main" id="{00000000-0008-0000-0B00-00000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3" name="Shape 8218">
                    <a:extLst>
                      <a:ext uri="{FF2B5EF4-FFF2-40B4-BE49-F238E27FC236}">
                        <a16:creationId xmlns:a16="http://schemas.microsoft.com/office/drawing/2014/main" id="{00000000-0008-0000-0B00-00000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44" name="Shape 2">
          <a:extLst>
            <a:ext uri="{FF2B5EF4-FFF2-40B4-BE49-F238E27FC236}">
              <a16:creationId xmlns:a16="http://schemas.microsoft.com/office/drawing/2014/main" id="{00000000-0008-0000-0B00-000010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45" name="Shape 8219">
            <a:extLst>
              <a:ext uri="{FF2B5EF4-FFF2-40B4-BE49-F238E27FC236}">
                <a16:creationId xmlns:a16="http://schemas.microsoft.com/office/drawing/2014/main" id="{00000000-0008-0000-0B00-00001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46" name="Shape 6">
              <a:extLst>
                <a:ext uri="{FF2B5EF4-FFF2-40B4-BE49-F238E27FC236}">
                  <a16:creationId xmlns:a16="http://schemas.microsoft.com/office/drawing/2014/main" id="{00000000-0008-0000-0B00-00001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7" name="Shape 8220">
              <a:extLst>
                <a:ext uri="{FF2B5EF4-FFF2-40B4-BE49-F238E27FC236}">
                  <a16:creationId xmlns:a16="http://schemas.microsoft.com/office/drawing/2014/main" id="{00000000-0008-0000-0B00-00001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48" name="Shape 8221">
                <a:extLst>
                  <a:ext uri="{FF2B5EF4-FFF2-40B4-BE49-F238E27FC236}">
                    <a16:creationId xmlns:a16="http://schemas.microsoft.com/office/drawing/2014/main" id="{00000000-0008-0000-0B00-00001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9" name="Shape 8222">
                <a:extLst>
                  <a:ext uri="{FF2B5EF4-FFF2-40B4-BE49-F238E27FC236}">
                    <a16:creationId xmlns:a16="http://schemas.microsoft.com/office/drawing/2014/main" id="{00000000-0008-0000-0B00-00001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50" name="Shape 8223">
                  <a:extLst>
                    <a:ext uri="{FF2B5EF4-FFF2-40B4-BE49-F238E27FC236}">
                      <a16:creationId xmlns:a16="http://schemas.microsoft.com/office/drawing/2014/main" id="{00000000-0008-0000-0B00-000016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51" name="Shape 8224">
                  <a:extLst>
                    <a:ext uri="{FF2B5EF4-FFF2-40B4-BE49-F238E27FC236}">
                      <a16:creationId xmlns:a16="http://schemas.microsoft.com/office/drawing/2014/main" id="{00000000-0008-0000-0B00-000017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52" name="Shape 8225">
                    <a:extLst>
                      <a:ext uri="{FF2B5EF4-FFF2-40B4-BE49-F238E27FC236}">
                        <a16:creationId xmlns:a16="http://schemas.microsoft.com/office/drawing/2014/main" id="{00000000-0008-0000-0B00-000018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53" name="Shape 8226">
                    <a:extLst>
                      <a:ext uri="{FF2B5EF4-FFF2-40B4-BE49-F238E27FC236}">
                        <a16:creationId xmlns:a16="http://schemas.microsoft.com/office/drawing/2014/main" id="{00000000-0008-0000-0B00-00001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4" name="Shape 8227">
                    <a:extLst>
                      <a:ext uri="{FF2B5EF4-FFF2-40B4-BE49-F238E27FC236}">
                        <a16:creationId xmlns:a16="http://schemas.microsoft.com/office/drawing/2014/main" id="{00000000-0008-0000-0B00-00001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5" name="Shape 8228">
                    <a:extLst>
                      <a:ext uri="{FF2B5EF4-FFF2-40B4-BE49-F238E27FC236}">
                        <a16:creationId xmlns:a16="http://schemas.microsoft.com/office/drawing/2014/main" id="{00000000-0008-0000-0B00-00001B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6" name="Shape 8229">
                    <a:extLst>
                      <a:ext uri="{FF2B5EF4-FFF2-40B4-BE49-F238E27FC236}">
                        <a16:creationId xmlns:a16="http://schemas.microsoft.com/office/drawing/2014/main" id="{00000000-0008-0000-0B00-00001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7" name="Shape 8230">
                    <a:extLst>
                      <a:ext uri="{FF2B5EF4-FFF2-40B4-BE49-F238E27FC236}">
                        <a16:creationId xmlns:a16="http://schemas.microsoft.com/office/drawing/2014/main" id="{00000000-0008-0000-0B00-00001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8" name="Shape 8231">
                    <a:extLst>
                      <a:ext uri="{FF2B5EF4-FFF2-40B4-BE49-F238E27FC236}">
                        <a16:creationId xmlns:a16="http://schemas.microsoft.com/office/drawing/2014/main" id="{00000000-0008-0000-0B00-00001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59" name="Shape 2">
          <a:extLst>
            <a:ext uri="{FF2B5EF4-FFF2-40B4-BE49-F238E27FC236}">
              <a16:creationId xmlns:a16="http://schemas.microsoft.com/office/drawing/2014/main" id="{00000000-0008-0000-0B00-00001F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60" name="Shape 8232">
            <a:extLst>
              <a:ext uri="{FF2B5EF4-FFF2-40B4-BE49-F238E27FC236}">
                <a16:creationId xmlns:a16="http://schemas.microsoft.com/office/drawing/2014/main" id="{00000000-0008-0000-0B00-00002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1" name="Shape 6">
              <a:extLst>
                <a:ext uri="{FF2B5EF4-FFF2-40B4-BE49-F238E27FC236}">
                  <a16:creationId xmlns:a16="http://schemas.microsoft.com/office/drawing/2014/main" id="{00000000-0008-0000-0B00-00002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2" name="Shape 8233">
              <a:extLst>
                <a:ext uri="{FF2B5EF4-FFF2-40B4-BE49-F238E27FC236}">
                  <a16:creationId xmlns:a16="http://schemas.microsoft.com/office/drawing/2014/main" id="{00000000-0008-0000-0B00-00002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63" name="Shape 8234">
                <a:extLst>
                  <a:ext uri="{FF2B5EF4-FFF2-40B4-BE49-F238E27FC236}">
                    <a16:creationId xmlns:a16="http://schemas.microsoft.com/office/drawing/2014/main" id="{00000000-0008-0000-0B00-00002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4" name="Shape 8235">
                <a:extLst>
                  <a:ext uri="{FF2B5EF4-FFF2-40B4-BE49-F238E27FC236}">
                    <a16:creationId xmlns:a16="http://schemas.microsoft.com/office/drawing/2014/main" id="{00000000-0008-0000-0B00-00002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65" name="Shape 8236">
                  <a:extLst>
                    <a:ext uri="{FF2B5EF4-FFF2-40B4-BE49-F238E27FC236}">
                      <a16:creationId xmlns:a16="http://schemas.microsoft.com/office/drawing/2014/main" id="{00000000-0008-0000-0B00-000025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66" name="Shape 8237">
                  <a:extLst>
                    <a:ext uri="{FF2B5EF4-FFF2-40B4-BE49-F238E27FC236}">
                      <a16:creationId xmlns:a16="http://schemas.microsoft.com/office/drawing/2014/main" id="{00000000-0008-0000-0B00-000026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67" name="Shape 8238">
                    <a:extLst>
                      <a:ext uri="{FF2B5EF4-FFF2-40B4-BE49-F238E27FC236}">
                        <a16:creationId xmlns:a16="http://schemas.microsoft.com/office/drawing/2014/main" id="{00000000-0008-0000-0B00-000027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68" name="Shape 8239">
                    <a:extLst>
                      <a:ext uri="{FF2B5EF4-FFF2-40B4-BE49-F238E27FC236}">
                        <a16:creationId xmlns:a16="http://schemas.microsoft.com/office/drawing/2014/main" id="{00000000-0008-0000-0B00-00002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69" name="Shape 8240">
                    <a:extLst>
                      <a:ext uri="{FF2B5EF4-FFF2-40B4-BE49-F238E27FC236}">
                        <a16:creationId xmlns:a16="http://schemas.microsoft.com/office/drawing/2014/main" id="{00000000-0008-0000-0B00-00002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0" name="Shape 8241">
                    <a:extLst>
                      <a:ext uri="{FF2B5EF4-FFF2-40B4-BE49-F238E27FC236}">
                        <a16:creationId xmlns:a16="http://schemas.microsoft.com/office/drawing/2014/main" id="{00000000-0008-0000-0B00-00002A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1" name="Shape 8242">
                    <a:extLst>
                      <a:ext uri="{FF2B5EF4-FFF2-40B4-BE49-F238E27FC236}">
                        <a16:creationId xmlns:a16="http://schemas.microsoft.com/office/drawing/2014/main" id="{00000000-0008-0000-0B00-00002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2" name="Shape 8243">
                    <a:extLst>
                      <a:ext uri="{FF2B5EF4-FFF2-40B4-BE49-F238E27FC236}">
                        <a16:creationId xmlns:a16="http://schemas.microsoft.com/office/drawing/2014/main" id="{00000000-0008-0000-0B00-00002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3" name="Shape 8244">
                    <a:extLst>
                      <a:ext uri="{FF2B5EF4-FFF2-40B4-BE49-F238E27FC236}">
                        <a16:creationId xmlns:a16="http://schemas.microsoft.com/office/drawing/2014/main" id="{00000000-0008-0000-0B00-00002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74" name="Shape 2">
          <a:extLst>
            <a:ext uri="{FF2B5EF4-FFF2-40B4-BE49-F238E27FC236}">
              <a16:creationId xmlns:a16="http://schemas.microsoft.com/office/drawing/2014/main" id="{00000000-0008-0000-0B00-00002E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75" name="Shape 8245">
            <a:extLst>
              <a:ext uri="{FF2B5EF4-FFF2-40B4-BE49-F238E27FC236}">
                <a16:creationId xmlns:a16="http://schemas.microsoft.com/office/drawing/2014/main" id="{00000000-0008-0000-0B00-00002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6" name="Shape 6">
              <a:extLst>
                <a:ext uri="{FF2B5EF4-FFF2-40B4-BE49-F238E27FC236}">
                  <a16:creationId xmlns:a16="http://schemas.microsoft.com/office/drawing/2014/main" id="{00000000-0008-0000-0B00-00003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7" name="Shape 8246">
              <a:extLst>
                <a:ext uri="{FF2B5EF4-FFF2-40B4-BE49-F238E27FC236}">
                  <a16:creationId xmlns:a16="http://schemas.microsoft.com/office/drawing/2014/main" id="{00000000-0008-0000-0B00-00003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78" name="Shape 8247">
                <a:extLst>
                  <a:ext uri="{FF2B5EF4-FFF2-40B4-BE49-F238E27FC236}">
                    <a16:creationId xmlns:a16="http://schemas.microsoft.com/office/drawing/2014/main" id="{00000000-0008-0000-0B00-00003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79" name="Shape 8248">
                <a:extLst>
                  <a:ext uri="{FF2B5EF4-FFF2-40B4-BE49-F238E27FC236}">
                    <a16:creationId xmlns:a16="http://schemas.microsoft.com/office/drawing/2014/main" id="{00000000-0008-0000-0B00-00003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80" name="Shape 8249">
                  <a:extLst>
                    <a:ext uri="{FF2B5EF4-FFF2-40B4-BE49-F238E27FC236}">
                      <a16:creationId xmlns:a16="http://schemas.microsoft.com/office/drawing/2014/main" id="{00000000-0008-0000-0B00-000034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81" name="Shape 8250">
                  <a:extLst>
                    <a:ext uri="{FF2B5EF4-FFF2-40B4-BE49-F238E27FC236}">
                      <a16:creationId xmlns:a16="http://schemas.microsoft.com/office/drawing/2014/main" id="{00000000-0008-0000-0B00-000035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82" name="Shape 8251">
                    <a:extLst>
                      <a:ext uri="{FF2B5EF4-FFF2-40B4-BE49-F238E27FC236}">
                        <a16:creationId xmlns:a16="http://schemas.microsoft.com/office/drawing/2014/main" id="{00000000-0008-0000-0B00-000036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83" name="Shape 8252">
                    <a:extLst>
                      <a:ext uri="{FF2B5EF4-FFF2-40B4-BE49-F238E27FC236}">
                        <a16:creationId xmlns:a16="http://schemas.microsoft.com/office/drawing/2014/main" id="{00000000-0008-0000-0B00-00003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4" name="Shape 8253">
                    <a:extLst>
                      <a:ext uri="{FF2B5EF4-FFF2-40B4-BE49-F238E27FC236}">
                        <a16:creationId xmlns:a16="http://schemas.microsoft.com/office/drawing/2014/main" id="{00000000-0008-0000-0B00-00003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5" name="Shape 8254">
                    <a:extLst>
                      <a:ext uri="{FF2B5EF4-FFF2-40B4-BE49-F238E27FC236}">
                        <a16:creationId xmlns:a16="http://schemas.microsoft.com/office/drawing/2014/main" id="{00000000-0008-0000-0B00-000039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6" name="Shape 8255">
                    <a:extLst>
                      <a:ext uri="{FF2B5EF4-FFF2-40B4-BE49-F238E27FC236}">
                        <a16:creationId xmlns:a16="http://schemas.microsoft.com/office/drawing/2014/main" id="{00000000-0008-0000-0B00-00003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7" name="Shape 8256">
                    <a:extLst>
                      <a:ext uri="{FF2B5EF4-FFF2-40B4-BE49-F238E27FC236}">
                        <a16:creationId xmlns:a16="http://schemas.microsoft.com/office/drawing/2014/main" id="{00000000-0008-0000-0B00-00003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8" name="Shape 8257">
                    <a:extLst>
                      <a:ext uri="{FF2B5EF4-FFF2-40B4-BE49-F238E27FC236}">
                        <a16:creationId xmlns:a16="http://schemas.microsoft.com/office/drawing/2014/main" id="{00000000-0008-0000-0B00-00003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90" name="Shape 825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25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3" name="Shape 826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26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95" name="Shape 826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96" name="Shape 826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97" name="Shape 8264">
                    <a:extLst>
                      <a:ext uri="{FF2B5EF4-FFF2-40B4-BE49-F238E27FC236}">
                        <a16:creationId xmlns:a16="http://schemas.microsoft.com/office/drawing/2014/main" id="{00000000-0008-0000-0B00-000045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98" name="Shape 8265">
                    <a:extLst>
                      <a:ext uri="{FF2B5EF4-FFF2-40B4-BE49-F238E27FC236}">
                        <a16:creationId xmlns:a16="http://schemas.microsoft.com/office/drawing/2014/main" id="{00000000-0008-0000-0B00-00004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99" name="Shape 8266">
                    <a:extLst>
                      <a:ext uri="{FF2B5EF4-FFF2-40B4-BE49-F238E27FC236}">
                        <a16:creationId xmlns:a16="http://schemas.microsoft.com/office/drawing/2014/main" id="{00000000-0008-0000-0B00-00004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0" name="Shape 8267">
                    <a:extLst>
                      <a:ext uri="{FF2B5EF4-FFF2-40B4-BE49-F238E27FC236}">
                        <a16:creationId xmlns:a16="http://schemas.microsoft.com/office/drawing/2014/main" id="{00000000-0008-0000-0B00-000048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1" name="Shape 8268">
                    <a:extLst>
                      <a:ext uri="{FF2B5EF4-FFF2-40B4-BE49-F238E27FC236}">
                        <a16:creationId xmlns:a16="http://schemas.microsoft.com/office/drawing/2014/main" id="{00000000-0008-0000-0B00-00004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2" name="Shape 8269">
                    <a:extLst>
                      <a:ext uri="{FF2B5EF4-FFF2-40B4-BE49-F238E27FC236}">
                        <a16:creationId xmlns:a16="http://schemas.microsoft.com/office/drawing/2014/main" id="{00000000-0008-0000-0B00-00004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3" name="Shape 8270">
                    <a:extLst>
                      <a:ext uri="{FF2B5EF4-FFF2-40B4-BE49-F238E27FC236}">
                        <a16:creationId xmlns:a16="http://schemas.microsoft.com/office/drawing/2014/main" id="{00000000-0008-0000-0B00-00004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04" name="Shape 2">
          <a:extLst>
            <a:ext uri="{FF2B5EF4-FFF2-40B4-BE49-F238E27FC236}">
              <a16:creationId xmlns:a16="http://schemas.microsoft.com/office/drawing/2014/main" id="{00000000-0008-0000-0B00-00004C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05" name="Shape 8271">
            <a:extLst>
              <a:ext uri="{FF2B5EF4-FFF2-40B4-BE49-F238E27FC236}">
                <a16:creationId xmlns:a16="http://schemas.microsoft.com/office/drawing/2014/main" id="{00000000-0008-0000-0B00-00004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6" name="Shape 6">
              <a:extLst>
                <a:ext uri="{FF2B5EF4-FFF2-40B4-BE49-F238E27FC236}">
                  <a16:creationId xmlns:a16="http://schemas.microsoft.com/office/drawing/2014/main" id="{00000000-0008-0000-0B00-00004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7" name="Shape 8272">
              <a:extLst>
                <a:ext uri="{FF2B5EF4-FFF2-40B4-BE49-F238E27FC236}">
                  <a16:creationId xmlns:a16="http://schemas.microsoft.com/office/drawing/2014/main" id="{00000000-0008-0000-0B00-00004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08" name="Shape 8273">
                <a:extLst>
                  <a:ext uri="{FF2B5EF4-FFF2-40B4-BE49-F238E27FC236}">
                    <a16:creationId xmlns:a16="http://schemas.microsoft.com/office/drawing/2014/main" id="{00000000-0008-0000-0B00-00005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9" name="Shape 8274">
                <a:extLst>
                  <a:ext uri="{FF2B5EF4-FFF2-40B4-BE49-F238E27FC236}">
                    <a16:creationId xmlns:a16="http://schemas.microsoft.com/office/drawing/2014/main" id="{00000000-0008-0000-0B00-00005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0" name="Shape 827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11" name="Shape 827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12" name="Shape 8277">
                    <a:extLst>
                      <a:ext uri="{FF2B5EF4-FFF2-40B4-BE49-F238E27FC236}">
                        <a16:creationId xmlns:a16="http://schemas.microsoft.com/office/drawing/2014/main" id="{00000000-0008-0000-0B00-000054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13" name="Shape 8278">
                    <a:extLst>
                      <a:ext uri="{FF2B5EF4-FFF2-40B4-BE49-F238E27FC236}">
                        <a16:creationId xmlns:a16="http://schemas.microsoft.com/office/drawing/2014/main" id="{00000000-0008-0000-0B00-00005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4" name="Shape 8279">
                    <a:extLst>
                      <a:ext uri="{FF2B5EF4-FFF2-40B4-BE49-F238E27FC236}">
                        <a16:creationId xmlns:a16="http://schemas.microsoft.com/office/drawing/2014/main" id="{00000000-0008-0000-0B00-00005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5" name="Shape 8280">
                    <a:extLst>
                      <a:ext uri="{FF2B5EF4-FFF2-40B4-BE49-F238E27FC236}">
                        <a16:creationId xmlns:a16="http://schemas.microsoft.com/office/drawing/2014/main" id="{00000000-0008-0000-0B00-000057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6" name="Shape 8281">
                    <a:extLst>
                      <a:ext uri="{FF2B5EF4-FFF2-40B4-BE49-F238E27FC236}">
                        <a16:creationId xmlns:a16="http://schemas.microsoft.com/office/drawing/2014/main" id="{00000000-0008-0000-0B00-00005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7" name="Shape 8282">
                    <a:extLst>
                      <a:ext uri="{FF2B5EF4-FFF2-40B4-BE49-F238E27FC236}">
                        <a16:creationId xmlns:a16="http://schemas.microsoft.com/office/drawing/2014/main" id="{00000000-0008-0000-0B00-00005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8" name="Shape 8283">
                    <a:extLst>
                      <a:ext uri="{FF2B5EF4-FFF2-40B4-BE49-F238E27FC236}">
                        <a16:creationId xmlns:a16="http://schemas.microsoft.com/office/drawing/2014/main" id="{00000000-0008-0000-0B00-00005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19" name="Shape 2">
          <a:extLst>
            <a:ext uri="{FF2B5EF4-FFF2-40B4-BE49-F238E27FC236}">
              <a16:creationId xmlns:a16="http://schemas.microsoft.com/office/drawing/2014/main" id="{00000000-0008-0000-0B00-00005B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20" name="Shape 8284">
            <a:extLst>
              <a:ext uri="{FF2B5EF4-FFF2-40B4-BE49-F238E27FC236}">
                <a16:creationId xmlns:a16="http://schemas.microsoft.com/office/drawing/2014/main" id="{00000000-0008-0000-0B00-00005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21" name="Shape 6">
              <a:extLst>
                <a:ext uri="{FF2B5EF4-FFF2-40B4-BE49-F238E27FC236}">
                  <a16:creationId xmlns:a16="http://schemas.microsoft.com/office/drawing/2014/main" id="{00000000-0008-0000-0B00-00005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22" name="Shape 8285">
              <a:extLst>
                <a:ext uri="{FF2B5EF4-FFF2-40B4-BE49-F238E27FC236}">
                  <a16:creationId xmlns:a16="http://schemas.microsoft.com/office/drawing/2014/main" id="{00000000-0008-0000-0B00-00005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23" name="Shape 8286">
                <a:extLst>
                  <a:ext uri="{FF2B5EF4-FFF2-40B4-BE49-F238E27FC236}">
                    <a16:creationId xmlns:a16="http://schemas.microsoft.com/office/drawing/2014/main" id="{00000000-0008-0000-0B00-00005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4" name="Shape 8287">
                <a:extLst>
                  <a:ext uri="{FF2B5EF4-FFF2-40B4-BE49-F238E27FC236}">
                    <a16:creationId xmlns:a16="http://schemas.microsoft.com/office/drawing/2014/main" id="{00000000-0008-0000-0B00-00006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25" name="Shape 828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6" name="Shape 828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27" name="Shape 8290">
                    <a:extLst>
                      <a:ext uri="{FF2B5EF4-FFF2-40B4-BE49-F238E27FC236}">
                        <a16:creationId xmlns:a16="http://schemas.microsoft.com/office/drawing/2014/main" id="{00000000-0008-0000-0B00-000063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28" name="Shape 8291">
                    <a:extLst>
                      <a:ext uri="{FF2B5EF4-FFF2-40B4-BE49-F238E27FC236}">
                        <a16:creationId xmlns:a16="http://schemas.microsoft.com/office/drawing/2014/main" id="{00000000-0008-0000-0B00-00006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29" name="Shape 8292">
                    <a:extLst>
                      <a:ext uri="{FF2B5EF4-FFF2-40B4-BE49-F238E27FC236}">
                        <a16:creationId xmlns:a16="http://schemas.microsoft.com/office/drawing/2014/main" id="{00000000-0008-0000-0B00-00006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0" name="Shape 8293">
                    <a:extLst>
                      <a:ext uri="{FF2B5EF4-FFF2-40B4-BE49-F238E27FC236}">
                        <a16:creationId xmlns:a16="http://schemas.microsoft.com/office/drawing/2014/main" id="{00000000-0008-0000-0B00-000066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1" name="Shape 8294">
                    <a:extLst>
                      <a:ext uri="{FF2B5EF4-FFF2-40B4-BE49-F238E27FC236}">
                        <a16:creationId xmlns:a16="http://schemas.microsoft.com/office/drawing/2014/main" id="{00000000-0008-0000-0B00-00006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2" name="Shape 8295">
                    <a:extLst>
                      <a:ext uri="{FF2B5EF4-FFF2-40B4-BE49-F238E27FC236}">
                        <a16:creationId xmlns:a16="http://schemas.microsoft.com/office/drawing/2014/main" id="{00000000-0008-0000-0B00-00006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3" name="Shape 8296">
                    <a:extLst>
                      <a:ext uri="{FF2B5EF4-FFF2-40B4-BE49-F238E27FC236}">
                        <a16:creationId xmlns:a16="http://schemas.microsoft.com/office/drawing/2014/main" id="{00000000-0008-0000-0B00-00006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34" name="Shape 2">
          <a:extLst>
            <a:ext uri="{FF2B5EF4-FFF2-40B4-BE49-F238E27FC236}">
              <a16:creationId xmlns:a16="http://schemas.microsoft.com/office/drawing/2014/main" id="{00000000-0008-0000-0B00-00006A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35" name="Shape 8297">
            <a:extLst>
              <a:ext uri="{FF2B5EF4-FFF2-40B4-BE49-F238E27FC236}">
                <a16:creationId xmlns:a16="http://schemas.microsoft.com/office/drawing/2014/main" id="{00000000-0008-0000-0B00-00006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6" name="Shape 6">
              <a:extLst>
                <a:ext uri="{FF2B5EF4-FFF2-40B4-BE49-F238E27FC236}">
                  <a16:creationId xmlns:a16="http://schemas.microsoft.com/office/drawing/2014/main" id="{00000000-0008-0000-0B00-00006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7" name="Shape 8298">
              <a:extLst>
                <a:ext uri="{FF2B5EF4-FFF2-40B4-BE49-F238E27FC236}">
                  <a16:creationId xmlns:a16="http://schemas.microsoft.com/office/drawing/2014/main" id="{00000000-0008-0000-0B00-00006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38" name="Shape 8299">
                <a:extLst>
                  <a:ext uri="{FF2B5EF4-FFF2-40B4-BE49-F238E27FC236}">
                    <a16:creationId xmlns:a16="http://schemas.microsoft.com/office/drawing/2014/main" id="{00000000-0008-0000-0B00-00006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9" name="Shape 8300">
                <a:extLst>
                  <a:ext uri="{FF2B5EF4-FFF2-40B4-BE49-F238E27FC236}">
                    <a16:creationId xmlns:a16="http://schemas.microsoft.com/office/drawing/2014/main" id="{00000000-0008-0000-0B00-00006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40" name="Shape 830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41" name="Shape 8302">
                  <a:extLst>
                    <a:ext uri="{FF2B5EF4-FFF2-40B4-BE49-F238E27FC236}">
                      <a16:creationId xmlns:a16="http://schemas.microsoft.com/office/drawing/2014/main" id="{00000000-0008-0000-0B00-000071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42" name="Shape 8303">
                    <a:extLst>
                      <a:ext uri="{FF2B5EF4-FFF2-40B4-BE49-F238E27FC236}">
                        <a16:creationId xmlns:a16="http://schemas.microsoft.com/office/drawing/2014/main" id="{00000000-0008-0000-0B00-000072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3" name="Shape 8304">
                    <a:extLst>
                      <a:ext uri="{FF2B5EF4-FFF2-40B4-BE49-F238E27FC236}">
                        <a16:creationId xmlns:a16="http://schemas.microsoft.com/office/drawing/2014/main" id="{00000000-0008-0000-0B00-00007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4" name="Shape 8305">
                    <a:extLst>
                      <a:ext uri="{FF2B5EF4-FFF2-40B4-BE49-F238E27FC236}">
                        <a16:creationId xmlns:a16="http://schemas.microsoft.com/office/drawing/2014/main" id="{00000000-0008-0000-0B00-00007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5" name="Shape 8306">
                    <a:extLst>
                      <a:ext uri="{FF2B5EF4-FFF2-40B4-BE49-F238E27FC236}">
                        <a16:creationId xmlns:a16="http://schemas.microsoft.com/office/drawing/2014/main" id="{00000000-0008-0000-0B00-000075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6" name="Shape 8307">
                    <a:extLst>
                      <a:ext uri="{FF2B5EF4-FFF2-40B4-BE49-F238E27FC236}">
                        <a16:creationId xmlns:a16="http://schemas.microsoft.com/office/drawing/2014/main" id="{00000000-0008-0000-0B00-00007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7" name="Shape 8308">
                    <a:extLst>
                      <a:ext uri="{FF2B5EF4-FFF2-40B4-BE49-F238E27FC236}">
                        <a16:creationId xmlns:a16="http://schemas.microsoft.com/office/drawing/2014/main" id="{00000000-0008-0000-0B00-00007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8" name="Shape 8309">
                    <a:extLst>
                      <a:ext uri="{FF2B5EF4-FFF2-40B4-BE49-F238E27FC236}">
                        <a16:creationId xmlns:a16="http://schemas.microsoft.com/office/drawing/2014/main" id="{00000000-0008-0000-0B00-00007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49" name="Shape 2">
          <a:extLst>
            <a:ext uri="{FF2B5EF4-FFF2-40B4-BE49-F238E27FC236}">
              <a16:creationId xmlns:a16="http://schemas.microsoft.com/office/drawing/2014/main" id="{00000000-0008-0000-0B00-000079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50" name="Shape 8310">
            <a:extLst>
              <a:ext uri="{FF2B5EF4-FFF2-40B4-BE49-F238E27FC236}">
                <a16:creationId xmlns:a16="http://schemas.microsoft.com/office/drawing/2014/main" id="{00000000-0008-0000-0B00-00007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1" name="Shape 6">
              <a:extLst>
                <a:ext uri="{FF2B5EF4-FFF2-40B4-BE49-F238E27FC236}">
                  <a16:creationId xmlns:a16="http://schemas.microsoft.com/office/drawing/2014/main" id="{00000000-0008-0000-0B00-00007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2" name="Shape 8311">
              <a:extLst>
                <a:ext uri="{FF2B5EF4-FFF2-40B4-BE49-F238E27FC236}">
                  <a16:creationId xmlns:a16="http://schemas.microsoft.com/office/drawing/2014/main" id="{00000000-0008-0000-0B00-00007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53" name="Shape 8312">
                <a:extLst>
                  <a:ext uri="{FF2B5EF4-FFF2-40B4-BE49-F238E27FC236}">
                    <a16:creationId xmlns:a16="http://schemas.microsoft.com/office/drawing/2014/main" id="{00000000-0008-0000-0B00-00007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4" name="Shape 8313">
                <a:extLst>
                  <a:ext uri="{FF2B5EF4-FFF2-40B4-BE49-F238E27FC236}">
                    <a16:creationId xmlns:a16="http://schemas.microsoft.com/office/drawing/2014/main" id="{00000000-0008-0000-0B00-00007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55" name="Shape 8314">
                  <a:extLst>
                    <a:ext uri="{FF2B5EF4-FFF2-40B4-BE49-F238E27FC236}">
                      <a16:creationId xmlns:a16="http://schemas.microsoft.com/office/drawing/2014/main" id="{00000000-0008-0000-0B00-00007F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56" name="Shape 8315">
                  <a:extLst>
                    <a:ext uri="{FF2B5EF4-FFF2-40B4-BE49-F238E27FC236}">
                      <a16:creationId xmlns:a16="http://schemas.microsoft.com/office/drawing/2014/main" id="{00000000-0008-0000-0B00-000080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57" name="Shape 8316">
                    <a:extLst>
                      <a:ext uri="{FF2B5EF4-FFF2-40B4-BE49-F238E27FC236}">
                        <a16:creationId xmlns:a16="http://schemas.microsoft.com/office/drawing/2014/main" id="{00000000-0008-0000-0B00-000081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58" name="Shape 8317">
                    <a:extLst>
                      <a:ext uri="{FF2B5EF4-FFF2-40B4-BE49-F238E27FC236}">
                        <a16:creationId xmlns:a16="http://schemas.microsoft.com/office/drawing/2014/main" id="{00000000-0008-0000-0B00-00008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9" name="Shape 8318">
                    <a:extLst>
                      <a:ext uri="{FF2B5EF4-FFF2-40B4-BE49-F238E27FC236}">
                        <a16:creationId xmlns:a16="http://schemas.microsoft.com/office/drawing/2014/main" id="{00000000-0008-0000-0B00-00008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0" name="Shape 8319">
                    <a:extLst>
                      <a:ext uri="{FF2B5EF4-FFF2-40B4-BE49-F238E27FC236}">
                        <a16:creationId xmlns:a16="http://schemas.microsoft.com/office/drawing/2014/main" id="{00000000-0008-0000-0B00-000084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1" name="Shape 8320">
                    <a:extLst>
                      <a:ext uri="{FF2B5EF4-FFF2-40B4-BE49-F238E27FC236}">
                        <a16:creationId xmlns:a16="http://schemas.microsoft.com/office/drawing/2014/main" id="{00000000-0008-0000-0B00-00008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2" name="Shape 8321">
                    <a:extLst>
                      <a:ext uri="{FF2B5EF4-FFF2-40B4-BE49-F238E27FC236}">
                        <a16:creationId xmlns:a16="http://schemas.microsoft.com/office/drawing/2014/main" id="{00000000-0008-0000-0B00-00008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3" name="Shape 8322">
                    <a:extLst>
                      <a:ext uri="{FF2B5EF4-FFF2-40B4-BE49-F238E27FC236}">
                        <a16:creationId xmlns:a16="http://schemas.microsoft.com/office/drawing/2014/main" id="{00000000-0008-0000-0B00-00008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64" name="Shape 2">
          <a:extLst>
            <a:ext uri="{FF2B5EF4-FFF2-40B4-BE49-F238E27FC236}">
              <a16:creationId xmlns:a16="http://schemas.microsoft.com/office/drawing/2014/main" id="{00000000-0008-0000-0B00-000088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65" name="Shape 8323">
            <a:extLst>
              <a:ext uri="{FF2B5EF4-FFF2-40B4-BE49-F238E27FC236}">
                <a16:creationId xmlns:a16="http://schemas.microsoft.com/office/drawing/2014/main" id="{00000000-0008-0000-0B00-00008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6" name="Shape 6">
              <a:extLst>
                <a:ext uri="{FF2B5EF4-FFF2-40B4-BE49-F238E27FC236}">
                  <a16:creationId xmlns:a16="http://schemas.microsoft.com/office/drawing/2014/main" id="{00000000-0008-0000-0B00-00008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67" name="Shape 8324">
              <a:extLst>
                <a:ext uri="{FF2B5EF4-FFF2-40B4-BE49-F238E27FC236}">
                  <a16:creationId xmlns:a16="http://schemas.microsoft.com/office/drawing/2014/main" id="{00000000-0008-0000-0B00-00008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68" name="Shape 8325">
                <a:extLst>
                  <a:ext uri="{FF2B5EF4-FFF2-40B4-BE49-F238E27FC236}">
                    <a16:creationId xmlns:a16="http://schemas.microsoft.com/office/drawing/2014/main" id="{00000000-0008-0000-0B00-00008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69" name="Shape 8326">
                <a:extLst>
                  <a:ext uri="{FF2B5EF4-FFF2-40B4-BE49-F238E27FC236}">
                    <a16:creationId xmlns:a16="http://schemas.microsoft.com/office/drawing/2014/main" id="{00000000-0008-0000-0B00-00008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70" name="Shape 8327">
                  <a:extLst>
                    <a:ext uri="{FF2B5EF4-FFF2-40B4-BE49-F238E27FC236}">
                      <a16:creationId xmlns:a16="http://schemas.microsoft.com/office/drawing/2014/main" id="{00000000-0008-0000-0B00-00008E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71" name="Shape 8328">
                  <a:extLst>
                    <a:ext uri="{FF2B5EF4-FFF2-40B4-BE49-F238E27FC236}">
                      <a16:creationId xmlns:a16="http://schemas.microsoft.com/office/drawing/2014/main" id="{00000000-0008-0000-0B00-00008F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72" name="Shape 8329">
                    <a:extLst>
                      <a:ext uri="{FF2B5EF4-FFF2-40B4-BE49-F238E27FC236}">
                        <a16:creationId xmlns:a16="http://schemas.microsoft.com/office/drawing/2014/main" id="{00000000-0008-0000-0B00-000090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73" name="Shape 8330">
                    <a:extLst>
                      <a:ext uri="{FF2B5EF4-FFF2-40B4-BE49-F238E27FC236}">
                        <a16:creationId xmlns:a16="http://schemas.microsoft.com/office/drawing/2014/main" id="{00000000-0008-0000-0B00-00009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4" name="Shape 8331">
                    <a:extLst>
                      <a:ext uri="{FF2B5EF4-FFF2-40B4-BE49-F238E27FC236}">
                        <a16:creationId xmlns:a16="http://schemas.microsoft.com/office/drawing/2014/main" id="{00000000-0008-0000-0B00-00009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5" name="Shape 8332">
                    <a:extLst>
                      <a:ext uri="{FF2B5EF4-FFF2-40B4-BE49-F238E27FC236}">
                        <a16:creationId xmlns:a16="http://schemas.microsoft.com/office/drawing/2014/main" id="{00000000-0008-0000-0B00-000093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6" name="Shape 8333">
                    <a:extLst>
                      <a:ext uri="{FF2B5EF4-FFF2-40B4-BE49-F238E27FC236}">
                        <a16:creationId xmlns:a16="http://schemas.microsoft.com/office/drawing/2014/main" id="{00000000-0008-0000-0B00-00009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7" name="Shape 8334">
                    <a:extLst>
                      <a:ext uri="{FF2B5EF4-FFF2-40B4-BE49-F238E27FC236}">
                        <a16:creationId xmlns:a16="http://schemas.microsoft.com/office/drawing/2014/main" id="{00000000-0008-0000-0B00-00009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8" name="Shape 8335">
                    <a:extLst>
                      <a:ext uri="{FF2B5EF4-FFF2-40B4-BE49-F238E27FC236}">
                        <a16:creationId xmlns:a16="http://schemas.microsoft.com/office/drawing/2014/main" id="{00000000-0008-0000-0B00-00009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79" name="Shape 2">
          <a:extLst>
            <a:ext uri="{FF2B5EF4-FFF2-40B4-BE49-F238E27FC236}">
              <a16:creationId xmlns:a16="http://schemas.microsoft.com/office/drawing/2014/main" id="{00000000-0008-0000-0B00-000097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80" name="Shape 8336">
            <a:extLst>
              <a:ext uri="{FF2B5EF4-FFF2-40B4-BE49-F238E27FC236}">
                <a16:creationId xmlns:a16="http://schemas.microsoft.com/office/drawing/2014/main" id="{00000000-0008-0000-0B00-00009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1" name="Shape 6">
              <a:extLst>
                <a:ext uri="{FF2B5EF4-FFF2-40B4-BE49-F238E27FC236}">
                  <a16:creationId xmlns:a16="http://schemas.microsoft.com/office/drawing/2014/main" id="{00000000-0008-0000-0B00-00009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2" name="Shape 8337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83" name="Shape 8338">
                <a:extLst>
                  <a:ext uri="{FF2B5EF4-FFF2-40B4-BE49-F238E27FC236}">
                    <a16:creationId xmlns:a16="http://schemas.microsoft.com/office/drawing/2014/main" id="{00000000-0008-0000-0B00-00009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4" name="Shape 8339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85" name="Shape 8340">
                  <a:extLst>
                    <a:ext uri="{FF2B5EF4-FFF2-40B4-BE49-F238E27FC236}">
                      <a16:creationId xmlns:a16="http://schemas.microsoft.com/office/drawing/2014/main" id="{00000000-0008-0000-0B00-00009D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86" name="Shape 8341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87" name="Shape 8342">
                    <a:extLst>
                      <a:ext uri="{FF2B5EF4-FFF2-40B4-BE49-F238E27FC236}">
                        <a16:creationId xmlns:a16="http://schemas.microsoft.com/office/drawing/2014/main" id="{00000000-0008-0000-0B00-00009F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88" name="Shape 8343">
                    <a:extLst>
                      <a:ext uri="{FF2B5EF4-FFF2-40B4-BE49-F238E27FC236}">
                        <a16:creationId xmlns:a16="http://schemas.microsoft.com/office/drawing/2014/main" id="{00000000-0008-0000-0B00-0000A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9" name="Shape 8344">
                    <a:extLst>
                      <a:ext uri="{FF2B5EF4-FFF2-40B4-BE49-F238E27FC236}">
                        <a16:creationId xmlns:a16="http://schemas.microsoft.com/office/drawing/2014/main" id="{00000000-0008-0000-0B00-0000A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0" name="Shape 8345">
                    <a:extLst>
                      <a:ext uri="{FF2B5EF4-FFF2-40B4-BE49-F238E27FC236}">
                        <a16:creationId xmlns:a16="http://schemas.microsoft.com/office/drawing/2014/main" id="{00000000-0008-0000-0B00-0000A2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1" name="Shape 8346">
                    <a:extLst>
                      <a:ext uri="{FF2B5EF4-FFF2-40B4-BE49-F238E27FC236}">
                        <a16:creationId xmlns:a16="http://schemas.microsoft.com/office/drawing/2014/main" id="{00000000-0008-0000-0B00-0000A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2" name="Shape 8347">
                    <a:extLst>
                      <a:ext uri="{FF2B5EF4-FFF2-40B4-BE49-F238E27FC236}">
                        <a16:creationId xmlns:a16="http://schemas.microsoft.com/office/drawing/2014/main" id="{00000000-0008-0000-0B00-0000A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3" name="Shape 8348">
                    <a:extLst>
                      <a:ext uri="{FF2B5EF4-FFF2-40B4-BE49-F238E27FC236}">
                        <a16:creationId xmlns:a16="http://schemas.microsoft.com/office/drawing/2014/main" id="{00000000-0008-0000-0B00-0000A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94" name="Shape 2">
          <a:extLst>
            <a:ext uri="{FF2B5EF4-FFF2-40B4-BE49-F238E27FC236}">
              <a16:creationId xmlns:a16="http://schemas.microsoft.com/office/drawing/2014/main" id="{00000000-0008-0000-0B00-0000A6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95" name="Shape 8349">
            <a:extLst>
              <a:ext uri="{FF2B5EF4-FFF2-40B4-BE49-F238E27FC236}">
                <a16:creationId xmlns:a16="http://schemas.microsoft.com/office/drawing/2014/main" id="{00000000-0008-0000-0B00-0000A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6" name="Shape 6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7" name="Shape 8350">
              <a:extLst>
                <a:ext uri="{FF2B5EF4-FFF2-40B4-BE49-F238E27FC236}">
                  <a16:creationId xmlns:a16="http://schemas.microsoft.com/office/drawing/2014/main" id="{00000000-0008-0000-0B00-0000A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98" name="Shape 8351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9" name="Shape 8352">
                <a:extLst>
                  <a:ext uri="{FF2B5EF4-FFF2-40B4-BE49-F238E27FC236}">
                    <a16:creationId xmlns:a16="http://schemas.microsoft.com/office/drawing/2014/main" id="{00000000-0008-0000-0B00-0000A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00" name="Shape 8353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01" name="Shape 8354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02" name="Shape 8355">
                    <a:extLst>
                      <a:ext uri="{FF2B5EF4-FFF2-40B4-BE49-F238E27FC236}">
                        <a16:creationId xmlns:a16="http://schemas.microsoft.com/office/drawing/2014/main" id="{00000000-0008-0000-0B00-0000AE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03" name="Shape 8356">
                    <a:extLst>
                      <a:ext uri="{FF2B5EF4-FFF2-40B4-BE49-F238E27FC236}">
                        <a16:creationId xmlns:a16="http://schemas.microsoft.com/office/drawing/2014/main" id="{00000000-0008-0000-0B00-0000A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4" name="Shape 8357">
                    <a:extLst>
                      <a:ext uri="{FF2B5EF4-FFF2-40B4-BE49-F238E27FC236}">
                        <a16:creationId xmlns:a16="http://schemas.microsoft.com/office/drawing/2014/main" id="{00000000-0008-0000-0B00-0000B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5" name="Shape 8358">
                    <a:extLst>
                      <a:ext uri="{FF2B5EF4-FFF2-40B4-BE49-F238E27FC236}">
                        <a16:creationId xmlns:a16="http://schemas.microsoft.com/office/drawing/2014/main" id="{00000000-0008-0000-0B00-0000B1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6" name="Shape 8359">
                    <a:extLst>
                      <a:ext uri="{FF2B5EF4-FFF2-40B4-BE49-F238E27FC236}">
                        <a16:creationId xmlns:a16="http://schemas.microsoft.com/office/drawing/2014/main" id="{00000000-0008-0000-0B00-0000B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7" name="Shape 8360">
                    <a:extLst>
                      <a:ext uri="{FF2B5EF4-FFF2-40B4-BE49-F238E27FC236}">
                        <a16:creationId xmlns:a16="http://schemas.microsoft.com/office/drawing/2014/main" id="{00000000-0008-0000-0B00-0000B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8" name="Shape 8361">
                    <a:extLst>
                      <a:ext uri="{FF2B5EF4-FFF2-40B4-BE49-F238E27FC236}">
                        <a16:creationId xmlns:a16="http://schemas.microsoft.com/office/drawing/2014/main" id="{00000000-0008-0000-0B00-0000B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09" name="Shape 2">
          <a:extLst>
            <a:ext uri="{FF2B5EF4-FFF2-40B4-BE49-F238E27FC236}">
              <a16:creationId xmlns:a16="http://schemas.microsoft.com/office/drawing/2014/main" id="{00000000-0008-0000-0B00-0000B5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10" name="Shape 8362">
            <a:extLst>
              <a:ext uri="{FF2B5EF4-FFF2-40B4-BE49-F238E27FC236}">
                <a16:creationId xmlns:a16="http://schemas.microsoft.com/office/drawing/2014/main" id="{00000000-0008-0000-0B00-0000B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11" name="Shape 6">
              <a:extLst>
                <a:ext uri="{FF2B5EF4-FFF2-40B4-BE49-F238E27FC236}">
                  <a16:creationId xmlns:a16="http://schemas.microsoft.com/office/drawing/2014/main" id="{00000000-0008-0000-0B00-0000B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12" name="Shape 8363">
              <a:extLst>
                <a:ext uri="{FF2B5EF4-FFF2-40B4-BE49-F238E27FC236}">
                  <a16:creationId xmlns:a16="http://schemas.microsoft.com/office/drawing/2014/main" id="{00000000-0008-0000-0B00-0000B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13" name="Shape 8364">
                <a:extLst>
                  <a:ext uri="{FF2B5EF4-FFF2-40B4-BE49-F238E27FC236}">
                    <a16:creationId xmlns:a16="http://schemas.microsoft.com/office/drawing/2014/main" id="{00000000-0008-0000-0B00-0000B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4" name="Shape 8365">
                <a:extLst>
                  <a:ext uri="{FF2B5EF4-FFF2-40B4-BE49-F238E27FC236}">
                    <a16:creationId xmlns:a16="http://schemas.microsoft.com/office/drawing/2014/main" id="{00000000-0008-0000-0B00-0000B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15" name="Shape 8366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16" name="Shape 8367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17" name="Shape 8368">
                    <a:extLst>
                      <a:ext uri="{FF2B5EF4-FFF2-40B4-BE49-F238E27FC236}">
                        <a16:creationId xmlns:a16="http://schemas.microsoft.com/office/drawing/2014/main" id="{00000000-0008-0000-0B00-0000BD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18" name="Shape 8369">
                    <a:extLst>
                      <a:ext uri="{FF2B5EF4-FFF2-40B4-BE49-F238E27FC236}">
                        <a16:creationId xmlns:a16="http://schemas.microsoft.com/office/drawing/2014/main" id="{00000000-0008-0000-0B00-0000B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19" name="Shape 8370">
                    <a:extLst>
                      <a:ext uri="{FF2B5EF4-FFF2-40B4-BE49-F238E27FC236}">
                        <a16:creationId xmlns:a16="http://schemas.microsoft.com/office/drawing/2014/main" id="{00000000-0008-0000-0B00-0000B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0" name="Shape 8371">
                    <a:extLst>
                      <a:ext uri="{FF2B5EF4-FFF2-40B4-BE49-F238E27FC236}">
                        <a16:creationId xmlns:a16="http://schemas.microsoft.com/office/drawing/2014/main" id="{00000000-0008-0000-0B00-0000C0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1" name="Shape 8372">
                    <a:extLst>
                      <a:ext uri="{FF2B5EF4-FFF2-40B4-BE49-F238E27FC236}">
                        <a16:creationId xmlns:a16="http://schemas.microsoft.com/office/drawing/2014/main" id="{00000000-0008-0000-0B00-0000C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2" name="Shape 8373">
                    <a:extLst>
                      <a:ext uri="{FF2B5EF4-FFF2-40B4-BE49-F238E27FC236}">
                        <a16:creationId xmlns:a16="http://schemas.microsoft.com/office/drawing/2014/main" id="{00000000-0008-0000-0B00-0000C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3" name="Shape 8374">
                    <a:extLst>
                      <a:ext uri="{FF2B5EF4-FFF2-40B4-BE49-F238E27FC236}">
                        <a16:creationId xmlns:a16="http://schemas.microsoft.com/office/drawing/2014/main" id="{00000000-0008-0000-0B00-0000C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24" name="Shape 2">
          <a:extLst>
            <a:ext uri="{FF2B5EF4-FFF2-40B4-BE49-F238E27FC236}">
              <a16:creationId xmlns:a16="http://schemas.microsoft.com/office/drawing/2014/main" id="{00000000-0008-0000-0B00-0000C4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25" name="Shape 8375">
            <a:extLst>
              <a:ext uri="{FF2B5EF4-FFF2-40B4-BE49-F238E27FC236}">
                <a16:creationId xmlns:a16="http://schemas.microsoft.com/office/drawing/2014/main" id="{00000000-0008-0000-0B00-0000C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6" name="Shape 6">
              <a:extLst>
                <a:ext uri="{FF2B5EF4-FFF2-40B4-BE49-F238E27FC236}">
                  <a16:creationId xmlns:a16="http://schemas.microsoft.com/office/drawing/2014/main" id="{00000000-0008-0000-0B00-0000C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7" name="Shape 8376">
              <a:extLst>
                <a:ext uri="{FF2B5EF4-FFF2-40B4-BE49-F238E27FC236}">
                  <a16:creationId xmlns:a16="http://schemas.microsoft.com/office/drawing/2014/main" id="{00000000-0008-0000-0B00-0000C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28" name="Shape 8377">
                <a:extLst>
                  <a:ext uri="{FF2B5EF4-FFF2-40B4-BE49-F238E27FC236}">
                    <a16:creationId xmlns:a16="http://schemas.microsoft.com/office/drawing/2014/main" id="{00000000-0008-0000-0B00-0000C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9" name="Shape 8378">
                <a:extLst>
                  <a:ext uri="{FF2B5EF4-FFF2-40B4-BE49-F238E27FC236}">
                    <a16:creationId xmlns:a16="http://schemas.microsoft.com/office/drawing/2014/main" id="{00000000-0008-0000-0B00-0000C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30" name="Shape 8379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31" name="Shape 8380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32" name="Shape 8381">
                    <a:extLst>
                      <a:ext uri="{FF2B5EF4-FFF2-40B4-BE49-F238E27FC236}">
                        <a16:creationId xmlns:a16="http://schemas.microsoft.com/office/drawing/2014/main" id="{00000000-0008-0000-0B00-0000CC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33" name="Shape 8382">
                    <a:extLst>
                      <a:ext uri="{FF2B5EF4-FFF2-40B4-BE49-F238E27FC236}">
                        <a16:creationId xmlns:a16="http://schemas.microsoft.com/office/drawing/2014/main" id="{00000000-0008-0000-0B00-0000C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4" name="Shape 8383">
                    <a:extLst>
                      <a:ext uri="{FF2B5EF4-FFF2-40B4-BE49-F238E27FC236}">
                        <a16:creationId xmlns:a16="http://schemas.microsoft.com/office/drawing/2014/main" id="{00000000-0008-0000-0B00-0000C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5" name="Shape 8384">
                    <a:extLst>
                      <a:ext uri="{FF2B5EF4-FFF2-40B4-BE49-F238E27FC236}">
                        <a16:creationId xmlns:a16="http://schemas.microsoft.com/office/drawing/2014/main" id="{00000000-0008-0000-0B00-0000CF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6" name="Shape 8385">
                    <a:extLst>
                      <a:ext uri="{FF2B5EF4-FFF2-40B4-BE49-F238E27FC236}">
                        <a16:creationId xmlns:a16="http://schemas.microsoft.com/office/drawing/2014/main" id="{00000000-0008-0000-0B00-0000D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7" name="Shape 8386">
                    <a:extLst>
                      <a:ext uri="{FF2B5EF4-FFF2-40B4-BE49-F238E27FC236}">
                        <a16:creationId xmlns:a16="http://schemas.microsoft.com/office/drawing/2014/main" id="{00000000-0008-0000-0B00-0000D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8" name="Shape 8387">
                    <a:extLst>
                      <a:ext uri="{FF2B5EF4-FFF2-40B4-BE49-F238E27FC236}">
                        <a16:creationId xmlns:a16="http://schemas.microsoft.com/office/drawing/2014/main" id="{00000000-0008-0000-0B00-0000D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39" name="Shape 2">
          <a:extLst>
            <a:ext uri="{FF2B5EF4-FFF2-40B4-BE49-F238E27FC236}">
              <a16:creationId xmlns:a16="http://schemas.microsoft.com/office/drawing/2014/main" id="{00000000-0008-0000-0B00-0000D3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40" name="Shape 8388">
            <a:extLst>
              <a:ext uri="{FF2B5EF4-FFF2-40B4-BE49-F238E27FC236}">
                <a16:creationId xmlns:a16="http://schemas.microsoft.com/office/drawing/2014/main" id="{00000000-0008-0000-0B00-0000D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1" name="Shape 6">
              <a:extLst>
                <a:ext uri="{FF2B5EF4-FFF2-40B4-BE49-F238E27FC236}">
                  <a16:creationId xmlns:a16="http://schemas.microsoft.com/office/drawing/2014/main" id="{00000000-0008-0000-0B00-0000D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2" name="Shape 8389">
              <a:extLst>
                <a:ext uri="{FF2B5EF4-FFF2-40B4-BE49-F238E27FC236}">
                  <a16:creationId xmlns:a16="http://schemas.microsoft.com/office/drawing/2014/main" id="{00000000-0008-0000-0B00-0000D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3" name="Shape 8390">
                <a:extLst>
                  <a:ext uri="{FF2B5EF4-FFF2-40B4-BE49-F238E27FC236}">
                    <a16:creationId xmlns:a16="http://schemas.microsoft.com/office/drawing/2014/main" id="{00000000-0008-0000-0B00-0000D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44" name="Shape 8391">
                <a:extLst>
                  <a:ext uri="{FF2B5EF4-FFF2-40B4-BE49-F238E27FC236}">
                    <a16:creationId xmlns:a16="http://schemas.microsoft.com/office/drawing/2014/main" id="{00000000-0008-0000-0B00-0000D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45" name="Shape 8392">
                  <a:extLst>
                    <a:ext uri="{FF2B5EF4-FFF2-40B4-BE49-F238E27FC236}">
                      <a16:creationId xmlns:a16="http://schemas.microsoft.com/office/drawing/2014/main" id="{00000000-0008-0000-0B00-0000D9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46" name="Shape 8393">
                  <a:extLst>
                    <a:ext uri="{FF2B5EF4-FFF2-40B4-BE49-F238E27FC236}">
                      <a16:creationId xmlns:a16="http://schemas.microsoft.com/office/drawing/2014/main" id="{00000000-0008-0000-0B00-0000DA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47" name="Shape 8394">
                    <a:extLst>
                      <a:ext uri="{FF2B5EF4-FFF2-40B4-BE49-F238E27FC236}">
                        <a16:creationId xmlns:a16="http://schemas.microsoft.com/office/drawing/2014/main" id="{00000000-0008-0000-0B00-0000DB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48" name="Shape 8395">
                    <a:extLst>
                      <a:ext uri="{FF2B5EF4-FFF2-40B4-BE49-F238E27FC236}">
                        <a16:creationId xmlns:a16="http://schemas.microsoft.com/office/drawing/2014/main" id="{00000000-0008-0000-0B00-0000D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49" name="Shape 8396">
                    <a:extLst>
                      <a:ext uri="{FF2B5EF4-FFF2-40B4-BE49-F238E27FC236}">
                        <a16:creationId xmlns:a16="http://schemas.microsoft.com/office/drawing/2014/main" id="{00000000-0008-0000-0B00-0000D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0" name="Shape 8397">
                    <a:extLst>
                      <a:ext uri="{FF2B5EF4-FFF2-40B4-BE49-F238E27FC236}">
                        <a16:creationId xmlns:a16="http://schemas.microsoft.com/office/drawing/2014/main" id="{00000000-0008-0000-0B00-0000DE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1" name="Shape 8398">
                    <a:extLst>
                      <a:ext uri="{FF2B5EF4-FFF2-40B4-BE49-F238E27FC236}">
                        <a16:creationId xmlns:a16="http://schemas.microsoft.com/office/drawing/2014/main" id="{00000000-0008-0000-0B00-0000D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2" name="Shape 8399">
                    <a:extLst>
                      <a:ext uri="{FF2B5EF4-FFF2-40B4-BE49-F238E27FC236}">
                        <a16:creationId xmlns:a16="http://schemas.microsoft.com/office/drawing/2014/main" id="{00000000-0008-0000-0B00-0000E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3" name="Shape 8400">
                    <a:extLst>
                      <a:ext uri="{FF2B5EF4-FFF2-40B4-BE49-F238E27FC236}">
                        <a16:creationId xmlns:a16="http://schemas.microsoft.com/office/drawing/2014/main" id="{00000000-0008-0000-0B00-0000E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54" name="Shape 2">
          <a:extLst>
            <a:ext uri="{FF2B5EF4-FFF2-40B4-BE49-F238E27FC236}">
              <a16:creationId xmlns:a16="http://schemas.microsoft.com/office/drawing/2014/main" id="{00000000-0008-0000-0B00-0000E2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55" name="Shape 8401">
            <a:extLst>
              <a:ext uri="{FF2B5EF4-FFF2-40B4-BE49-F238E27FC236}">
                <a16:creationId xmlns:a16="http://schemas.microsoft.com/office/drawing/2014/main" id="{00000000-0008-0000-0B00-0000E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56" name="Shape 6">
              <a:extLst>
                <a:ext uri="{FF2B5EF4-FFF2-40B4-BE49-F238E27FC236}">
                  <a16:creationId xmlns:a16="http://schemas.microsoft.com/office/drawing/2014/main" id="{00000000-0008-0000-0B00-0000E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57" name="Shape 8402">
              <a:extLst>
                <a:ext uri="{FF2B5EF4-FFF2-40B4-BE49-F238E27FC236}">
                  <a16:creationId xmlns:a16="http://schemas.microsoft.com/office/drawing/2014/main" id="{00000000-0008-0000-0B00-0000E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58" name="Shape 8403">
                <a:extLst>
                  <a:ext uri="{FF2B5EF4-FFF2-40B4-BE49-F238E27FC236}">
                    <a16:creationId xmlns:a16="http://schemas.microsoft.com/office/drawing/2014/main" id="{00000000-0008-0000-0B00-0000E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9" name="Shape 8404">
                <a:extLst>
                  <a:ext uri="{FF2B5EF4-FFF2-40B4-BE49-F238E27FC236}">
                    <a16:creationId xmlns:a16="http://schemas.microsoft.com/office/drawing/2014/main" id="{00000000-0008-0000-0B00-0000E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0" name="Shape 8405">
                  <a:extLst>
                    <a:ext uri="{FF2B5EF4-FFF2-40B4-BE49-F238E27FC236}">
                      <a16:creationId xmlns:a16="http://schemas.microsoft.com/office/drawing/2014/main" id="{00000000-0008-0000-0B00-0000E8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61" name="Shape 8406">
                  <a:extLst>
                    <a:ext uri="{FF2B5EF4-FFF2-40B4-BE49-F238E27FC236}">
                      <a16:creationId xmlns:a16="http://schemas.microsoft.com/office/drawing/2014/main" id="{00000000-0008-0000-0B00-0000E9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62" name="Shape 8407">
                    <a:extLst>
                      <a:ext uri="{FF2B5EF4-FFF2-40B4-BE49-F238E27FC236}">
                        <a16:creationId xmlns:a16="http://schemas.microsoft.com/office/drawing/2014/main" id="{00000000-0008-0000-0B00-0000EA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63" name="Shape 8408">
                    <a:extLst>
                      <a:ext uri="{FF2B5EF4-FFF2-40B4-BE49-F238E27FC236}">
                        <a16:creationId xmlns:a16="http://schemas.microsoft.com/office/drawing/2014/main" id="{00000000-0008-0000-0B00-0000E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4" name="Shape 8409">
                    <a:extLst>
                      <a:ext uri="{FF2B5EF4-FFF2-40B4-BE49-F238E27FC236}">
                        <a16:creationId xmlns:a16="http://schemas.microsoft.com/office/drawing/2014/main" id="{00000000-0008-0000-0B00-0000E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5" name="Shape 8410">
                    <a:extLst>
                      <a:ext uri="{FF2B5EF4-FFF2-40B4-BE49-F238E27FC236}">
                        <a16:creationId xmlns:a16="http://schemas.microsoft.com/office/drawing/2014/main" id="{00000000-0008-0000-0B00-0000ED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6" name="Shape 8411">
                    <a:extLst>
                      <a:ext uri="{FF2B5EF4-FFF2-40B4-BE49-F238E27FC236}">
                        <a16:creationId xmlns:a16="http://schemas.microsoft.com/office/drawing/2014/main" id="{00000000-0008-0000-0B00-0000E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7" name="Shape 8412">
                    <a:extLst>
                      <a:ext uri="{FF2B5EF4-FFF2-40B4-BE49-F238E27FC236}">
                        <a16:creationId xmlns:a16="http://schemas.microsoft.com/office/drawing/2014/main" id="{00000000-0008-0000-0B00-0000E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8" name="Shape 8413">
                    <a:extLst>
                      <a:ext uri="{FF2B5EF4-FFF2-40B4-BE49-F238E27FC236}">
                        <a16:creationId xmlns:a16="http://schemas.microsoft.com/office/drawing/2014/main" id="{00000000-0008-0000-0B00-0000F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69" name="Shape 2">
          <a:extLst>
            <a:ext uri="{FF2B5EF4-FFF2-40B4-BE49-F238E27FC236}">
              <a16:creationId xmlns:a16="http://schemas.microsoft.com/office/drawing/2014/main" id="{00000000-0008-0000-0B00-0000F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70" name="Shape 8414">
            <a:extLst>
              <a:ext uri="{FF2B5EF4-FFF2-40B4-BE49-F238E27FC236}">
                <a16:creationId xmlns:a16="http://schemas.microsoft.com/office/drawing/2014/main" id="{00000000-0008-0000-0B00-0000F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1" name="Shape 6">
              <a:extLst>
                <a:ext uri="{FF2B5EF4-FFF2-40B4-BE49-F238E27FC236}">
                  <a16:creationId xmlns:a16="http://schemas.microsoft.com/office/drawing/2014/main" id="{00000000-0008-0000-0B00-0000F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2" name="Shape 8415">
              <a:extLst>
                <a:ext uri="{FF2B5EF4-FFF2-40B4-BE49-F238E27FC236}">
                  <a16:creationId xmlns:a16="http://schemas.microsoft.com/office/drawing/2014/main" id="{00000000-0008-0000-0B00-0000F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73" name="Shape 8416">
                <a:extLst>
                  <a:ext uri="{FF2B5EF4-FFF2-40B4-BE49-F238E27FC236}">
                    <a16:creationId xmlns:a16="http://schemas.microsoft.com/office/drawing/2014/main" id="{00000000-0008-0000-0B00-0000F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4" name="Shape 8417">
                <a:extLst>
                  <a:ext uri="{FF2B5EF4-FFF2-40B4-BE49-F238E27FC236}">
                    <a16:creationId xmlns:a16="http://schemas.microsoft.com/office/drawing/2014/main" id="{00000000-0008-0000-0B00-0000F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75" name="Shape 8418">
                  <a:extLst>
                    <a:ext uri="{FF2B5EF4-FFF2-40B4-BE49-F238E27FC236}">
                      <a16:creationId xmlns:a16="http://schemas.microsoft.com/office/drawing/2014/main" id="{00000000-0008-0000-0B00-0000F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6" name="Shape 8419">
                  <a:extLst>
                    <a:ext uri="{FF2B5EF4-FFF2-40B4-BE49-F238E27FC236}">
                      <a16:creationId xmlns:a16="http://schemas.microsoft.com/office/drawing/2014/main" id="{00000000-0008-0000-0B00-0000F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77" name="Shape 8420">
                    <a:extLst>
                      <a:ext uri="{FF2B5EF4-FFF2-40B4-BE49-F238E27FC236}">
                        <a16:creationId xmlns:a16="http://schemas.microsoft.com/office/drawing/2014/main" id="{00000000-0008-0000-0B00-0000F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78" name="Shape 8421">
                    <a:extLst>
                      <a:ext uri="{FF2B5EF4-FFF2-40B4-BE49-F238E27FC236}">
                        <a16:creationId xmlns:a16="http://schemas.microsoft.com/office/drawing/2014/main" id="{00000000-0008-0000-0B00-0000F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79" name="Shape 8422">
                    <a:extLst>
                      <a:ext uri="{FF2B5EF4-FFF2-40B4-BE49-F238E27FC236}">
                        <a16:creationId xmlns:a16="http://schemas.microsoft.com/office/drawing/2014/main" id="{00000000-0008-0000-0B00-0000F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0" name="Shape 8423">
                    <a:extLst>
                      <a:ext uri="{FF2B5EF4-FFF2-40B4-BE49-F238E27FC236}">
                        <a16:creationId xmlns:a16="http://schemas.microsoft.com/office/drawing/2014/main" id="{00000000-0008-0000-0B00-0000F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1" name="Shape 8424">
                    <a:extLst>
                      <a:ext uri="{FF2B5EF4-FFF2-40B4-BE49-F238E27FC236}">
                        <a16:creationId xmlns:a16="http://schemas.microsoft.com/office/drawing/2014/main" id="{00000000-0008-0000-0B00-0000F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2" name="Shape 8425">
                    <a:extLst>
                      <a:ext uri="{FF2B5EF4-FFF2-40B4-BE49-F238E27FC236}">
                        <a16:creationId xmlns:a16="http://schemas.microsoft.com/office/drawing/2014/main" id="{00000000-0008-0000-0B00-0000F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3" name="Shape 8426">
                    <a:extLst>
                      <a:ext uri="{FF2B5EF4-FFF2-40B4-BE49-F238E27FC236}">
                        <a16:creationId xmlns:a16="http://schemas.microsoft.com/office/drawing/2014/main" id="{00000000-0008-0000-0B00-0000F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85" name="Shape 8427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428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88" name="Shape 8429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430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90" name="Shape 8431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91" name="Shape 8432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92" name="Shape 8433">
                    <a:extLst>
                      <a:ext uri="{FF2B5EF4-FFF2-40B4-BE49-F238E27FC236}">
                        <a16:creationId xmlns:a16="http://schemas.microsoft.com/office/drawing/2014/main" id="{00000000-0008-0000-0B00-00000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3" name="Shape 8434">
                    <a:extLst>
                      <a:ext uri="{FF2B5EF4-FFF2-40B4-BE49-F238E27FC236}">
                        <a16:creationId xmlns:a16="http://schemas.microsoft.com/office/drawing/2014/main" id="{00000000-0008-0000-0B00-00000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4" name="Shape 8435">
                    <a:extLst>
                      <a:ext uri="{FF2B5EF4-FFF2-40B4-BE49-F238E27FC236}">
                        <a16:creationId xmlns:a16="http://schemas.microsoft.com/office/drawing/2014/main" id="{00000000-0008-0000-0B00-00000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5" name="Shape 8436">
                    <a:extLst>
                      <a:ext uri="{FF2B5EF4-FFF2-40B4-BE49-F238E27FC236}">
                        <a16:creationId xmlns:a16="http://schemas.microsoft.com/office/drawing/2014/main" id="{00000000-0008-0000-0B00-00000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6" name="Shape 8437">
                    <a:extLst>
                      <a:ext uri="{FF2B5EF4-FFF2-40B4-BE49-F238E27FC236}">
                        <a16:creationId xmlns:a16="http://schemas.microsoft.com/office/drawing/2014/main" id="{00000000-0008-0000-0B00-00000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7" name="Shape 8438">
                    <a:extLst>
                      <a:ext uri="{FF2B5EF4-FFF2-40B4-BE49-F238E27FC236}">
                        <a16:creationId xmlns:a16="http://schemas.microsoft.com/office/drawing/2014/main" id="{00000000-0008-0000-0B00-00000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8" name="Shape 8439">
                    <a:extLst>
                      <a:ext uri="{FF2B5EF4-FFF2-40B4-BE49-F238E27FC236}">
                        <a16:creationId xmlns:a16="http://schemas.microsoft.com/office/drawing/2014/main" id="{00000000-0008-0000-0B00-00000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99" name="Shape 2">
          <a:extLst>
            <a:ext uri="{FF2B5EF4-FFF2-40B4-BE49-F238E27FC236}">
              <a16:creationId xmlns:a16="http://schemas.microsoft.com/office/drawing/2014/main" id="{00000000-0008-0000-0B00-00000F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00" name="Shape 8440">
            <a:extLst>
              <a:ext uri="{FF2B5EF4-FFF2-40B4-BE49-F238E27FC236}">
                <a16:creationId xmlns:a16="http://schemas.microsoft.com/office/drawing/2014/main" id="{00000000-0008-0000-0B00-000010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01" name="Shape 6">
              <a:extLst>
                <a:ext uri="{FF2B5EF4-FFF2-40B4-BE49-F238E27FC236}">
                  <a16:creationId xmlns:a16="http://schemas.microsoft.com/office/drawing/2014/main" id="{00000000-0008-0000-0B00-000011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2" name="Shape 8441">
              <a:extLst>
                <a:ext uri="{FF2B5EF4-FFF2-40B4-BE49-F238E27FC236}">
                  <a16:creationId xmlns:a16="http://schemas.microsoft.com/office/drawing/2014/main" id="{00000000-0008-0000-0B00-000012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03" name="Shape 8442">
                <a:extLst>
                  <a:ext uri="{FF2B5EF4-FFF2-40B4-BE49-F238E27FC236}">
                    <a16:creationId xmlns:a16="http://schemas.microsoft.com/office/drawing/2014/main" id="{00000000-0008-0000-0B00-000013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4" name="Shape 8443">
                <a:extLst>
                  <a:ext uri="{FF2B5EF4-FFF2-40B4-BE49-F238E27FC236}">
                    <a16:creationId xmlns:a16="http://schemas.microsoft.com/office/drawing/2014/main" id="{00000000-0008-0000-0B00-000014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05" name="Shape 8444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06" name="Shape 8445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07" name="Shape 8446">
                    <a:extLst>
                      <a:ext uri="{FF2B5EF4-FFF2-40B4-BE49-F238E27FC236}">
                        <a16:creationId xmlns:a16="http://schemas.microsoft.com/office/drawing/2014/main" id="{00000000-0008-0000-0B00-000017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08" name="Shape 8447">
                    <a:extLst>
                      <a:ext uri="{FF2B5EF4-FFF2-40B4-BE49-F238E27FC236}">
                        <a16:creationId xmlns:a16="http://schemas.microsoft.com/office/drawing/2014/main" id="{00000000-0008-0000-0B00-00001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9" name="Shape 8448">
                    <a:extLst>
                      <a:ext uri="{FF2B5EF4-FFF2-40B4-BE49-F238E27FC236}">
                        <a16:creationId xmlns:a16="http://schemas.microsoft.com/office/drawing/2014/main" id="{00000000-0008-0000-0B00-00001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0" name="Shape 8449">
                    <a:extLst>
                      <a:ext uri="{FF2B5EF4-FFF2-40B4-BE49-F238E27FC236}">
                        <a16:creationId xmlns:a16="http://schemas.microsoft.com/office/drawing/2014/main" id="{00000000-0008-0000-0B00-00001A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1" name="Shape 8450">
                    <a:extLst>
                      <a:ext uri="{FF2B5EF4-FFF2-40B4-BE49-F238E27FC236}">
                        <a16:creationId xmlns:a16="http://schemas.microsoft.com/office/drawing/2014/main" id="{00000000-0008-0000-0B00-00001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2" name="Shape 8451">
                    <a:extLst>
                      <a:ext uri="{FF2B5EF4-FFF2-40B4-BE49-F238E27FC236}">
                        <a16:creationId xmlns:a16="http://schemas.microsoft.com/office/drawing/2014/main" id="{00000000-0008-0000-0B00-00001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3" name="Shape 8452">
                    <a:extLst>
                      <a:ext uri="{FF2B5EF4-FFF2-40B4-BE49-F238E27FC236}">
                        <a16:creationId xmlns:a16="http://schemas.microsoft.com/office/drawing/2014/main" id="{00000000-0008-0000-0B00-00001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14" name="Shape 2">
          <a:extLst>
            <a:ext uri="{FF2B5EF4-FFF2-40B4-BE49-F238E27FC236}">
              <a16:creationId xmlns:a16="http://schemas.microsoft.com/office/drawing/2014/main" id="{00000000-0008-0000-0B00-00001E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15" name="Shape 8453">
            <a:extLst>
              <a:ext uri="{FF2B5EF4-FFF2-40B4-BE49-F238E27FC236}">
                <a16:creationId xmlns:a16="http://schemas.microsoft.com/office/drawing/2014/main" id="{00000000-0008-0000-0B00-00001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6" name="Shape 6">
              <a:extLst>
                <a:ext uri="{FF2B5EF4-FFF2-40B4-BE49-F238E27FC236}">
                  <a16:creationId xmlns:a16="http://schemas.microsoft.com/office/drawing/2014/main" id="{00000000-0008-0000-0B00-00002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7" name="Shape 8454">
              <a:extLst>
                <a:ext uri="{FF2B5EF4-FFF2-40B4-BE49-F238E27FC236}">
                  <a16:creationId xmlns:a16="http://schemas.microsoft.com/office/drawing/2014/main" id="{00000000-0008-0000-0B00-00002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18" name="Shape 8455">
                <a:extLst>
                  <a:ext uri="{FF2B5EF4-FFF2-40B4-BE49-F238E27FC236}">
                    <a16:creationId xmlns:a16="http://schemas.microsoft.com/office/drawing/2014/main" id="{00000000-0008-0000-0B00-00002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9" name="Shape 8456">
                <a:extLst>
                  <a:ext uri="{FF2B5EF4-FFF2-40B4-BE49-F238E27FC236}">
                    <a16:creationId xmlns:a16="http://schemas.microsoft.com/office/drawing/2014/main" id="{00000000-0008-0000-0B00-00002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20" name="Shape 8457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1" name="Shape 8458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22" name="Shape 8459">
                    <a:extLst>
                      <a:ext uri="{FF2B5EF4-FFF2-40B4-BE49-F238E27FC236}">
                        <a16:creationId xmlns:a16="http://schemas.microsoft.com/office/drawing/2014/main" id="{00000000-0008-0000-0B00-000026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23" name="Shape 8460">
                    <a:extLst>
                      <a:ext uri="{FF2B5EF4-FFF2-40B4-BE49-F238E27FC236}">
                        <a16:creationId xmlns:a16="http://schemas.microsoft.com/office/drawing/2014/main" id="{00000000-0008-0000-0B00-00002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4" name="Shape 8461">
                    <a:extLst>
                      <a:ext uri="{FF2B5EF4-FFF2-40B4-BE49-F238E27FC236}">
                        <a16:creationId xmlns:a16="http://schemas.microsoft.com/office/drawing/2014/main" id="{00000000-0008-0000-0B00-00002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5" name="Shape 8462">
                    <a:extLst>
                      <a:ext uri="{FF2B5EF4-FFF2-40B4-BE49-F238E27FC236}">
                        <a16:creationId xmlns:a16="http://schemas.microsoft.com/office/drawing/2014/main" id="{00000000-0008-0000-0B00-000029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6" name="Shape 8463">
                    <a:extLst>
                      <a:ext uri="{FF2B5EF4-FFF2-40B4-BE49-F238E27FC236}">
                        <a16:creationId xmlns:a16="http://schemas.microsoft.com/office/drawing/2014/main" id="{00000000-0008-0000-0B00-00002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7" name="Shape 8464">
                    <a:extLst>
                      <a:ext uri="{FF2B5EF4-FFF2-40B4-BE49-F238E27FC236}">
                        <a16:creationId xmlns:a16="http://schemas.microsoft.com/office/drawing/2014/main" id="{00000000-0008-0000-0B00-00002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8" name="Shape 8465">
                    <a:extLst>
                      <a:ext uri="{FF2B5EF4-FFF2-40B4-BE49-F238E27FC236}">
                        <a16:creationId xmlns:a16="http://schemas.microsoft.com/office/drawing/2014/main" id="{00000000-0008-0000-0B00-00002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29" name="Shape 2">
          <a:extLst>
            <a:ext uri="{FF2B5EF4-FFF2-40B4-BE49-F238E27FC236}">
              <a16:creationId xmlns:a16="http://schemas.microsoft.com/office/drawing/2014/main" id="{00000000-0008-0000-0B00-00002D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30" name="Shape 8466">
            <a:extLst>
              <a:ext uri="{FF2B5EF4-FFF2-40B4-BE49-F238E27FC236}">
                <a16:creationId xmlns:a16="http://schemas.microsoft.com/office/drawing/2014/main" id="{00000000-0008-0000-0B00-00002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1" name="Shape 6">
              <a:extLst>
                <a:ext uri="{FF2B5EF4-FFF2-40B4-BE49-F238E27FC236}">
                  <a16:creationId xmlns:a16="http://schemas.microsoft.com/office/drawing/2014/main" id="{00000000-0008-0000-0B00-00002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2" name="Shape 8467">
              <a:extLst>
                <a:ext uri="{FF2B5EF4-FFF2-40B4-BE49-F238E27FC236}">
                  <a16:creationId xmlns:a16="http://schemas.microsoft.com/office/drawing/2014/main" id="{00000000-0008-0000-0B00-00003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33" name="Shape 8468">
                <a:extLst>
                  <a:ext uri="{FF2B5EF4-FFF2-40B4-BE49-F238E27FC236}">
                    <a16:creationId xmlns:a16="http://schemas.microsoft.com/office/drawing/2014/main" id="{00000000-0008-0000-0B00-00003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34" name="Shape 8469">
                <a:extLst>
                  <a:ext uri="{FF2B5EF4-FFF2-40B4-BE49-F238E27FC236}">
                    <a16:creationId xmlns:a16="http://schemas.microsoft.com/office/drawing/2014/main" id="{00000000-0008-0000-0B00-00003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35" name="Shape 8470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36" name="Shape 8471">
                  <a:extLst>
                    <a:ext uri="{FF2B5EF4-FFF2-40B4-BE49-F238E27FC236}">
                      <a16:creationId xmlns:a16="http://schemas.microsoft.com/office/drawing/2014/main" id="{00000000-0008-0000-0B00-000034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37" name="Shape 8472">
                    <a:extLst>
                      <a:ext uri="{FF2B5EF4-FFF2-40B4-BE49-F238E27FC236}">
                        <a16:creationId xmlns:a16="http://schemas.microsoft.com/office/drawing/2014/main" id="{00000000-0008-0000-0B00-000035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38" name="Shape 8473">
                    <a:extLst>
                      <a:ext uri="{FF2B5EF4-FFF2-40B4-BE49-F238E27FC236}">
                        <a16:creationId xmlns:a16="http://schemas.microsoft.com/office/drawing/2014/main" id="{00000000-0008-0000-0B00-00003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9" name="Shape 8474">
                    <a:extLst>
                      <a:ext uri="{FF2B5EF4-FFF2-40B4-BE49-F238E27FC236}">
                        <a16:creationId xmlns:a16="http://schemas.microsoft.com/office/drawing/2014/main" id="{00000000-0008-0000-0B00-00003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0" name="Shape 8475">
                    <a:extLst>
                      <a:ext uri="{FF2B5EF4-FFF2-40B4-BE49-F238E27FC236}">
                        <a16:creationId xmlns:a16="http://schemas.microsoft.com/office/drawing/2014/main" id="{00000000-0008-0000-0B00-000038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1" name="Shape 8476">
                    <a:extLst>
                      <a:ext uri="{FF2B5EF4-FFF2-40B4-BE49-F238E27FC236}">
                        <a16:creationId xmlns:a16="http://schemas.microsoft.com/office/drawing/2014/main" id="{00000000-0008-0000-0B00-00003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2" name="Shape 8477">
                    <a:extLst>
                      <a:ext uri="{FF2B5EF4-FFF2-40B4-BE49-F238E27FC236}">
                        <a16:creationId xmlns:a16="http://schemas.microsoft.com/office/drawing/2014/main" id="{00000000-0008-0000-0B00-00003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3" name="Shape 8478">
                    <a:extLst>
                      <a:ext uri="{FF2B5EF4-FFF2-40B4-BE49-F238E27FC236}">
                        <a16:creationId xmlns:a16="http://schemas.microsoft.com/office/drawing/2014/main" id="{00000000-0008-0000-0B00-00003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44" name="Shape 2">
          <a:extLst>
            <a:ext uri="{FF2B5EF4-FFF2-40B4-BE49-F238E27FC236}">
              <a16:creationId xmlns:a16="http://schemas.microsoft.com/office/drawing/2014/main" id="{00000000-0008-0000-0B00-00003C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45" name="Shape 8479">
            <a:extLst>
              <a:ext uri="{FF2B5EF4-FFF2-40B4-BE49-F238E27FC236}">
                <a16:creationId xmlns:a16="http://schemas.microsoft.com/office/drawing/2014/main" id="{00000000-0008-0000-0B00-00003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46" name="Shape 6">
              <a:extLst>
                <a:ext uri="{FF2B5EF4-FFF2-40B4-BE49-F238E27FC236}">
                  <a16:creationId xmlns:a16="http://schemas.microsoft.com/office/drawing/2014/main" id="{00000000-0008-0000-0B00-00003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47" name="Shape 8480">
              <a:extLst>
                <a:ext uri="{FF2B5EF4-FFF2-40B4-BE49-F238E27FC236}">
                  <a16:creationId xmlns:a16="http://schemas.microsoft.com/office/drawing/2014/main" id="{00000000-0008-0000-0B00-00003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48" name="Shape 8481">
                <a:extLst>
                  <a:ext uri="{FF2B5EF4-FFF2-40B4-BE49-F238E27FC236}">
                    <a16:creationId xmlns:a16="http://schemas.microsoft.com/office/drawing/2014/main" id="{00000000-0008-0000-0B00-00004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9" name="Shape 8482">
                <a:extLst>
                  <a:ext uri="{FF2B5EF4-FFF2-40B4-BE49-F238E27FC236}">
                    <a16:creationId xmlns:a16="http://schemas.microsoft.com/office/drawing/2014/main" id="{00000000-0008-0000-0B00-00004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50" name="Shape 8483">
                  <a:extLst>
                    <a:ext uri="{FF2B5EF4-FFF2-40B4-BE49-F238E27FC236}">
                      <a16:creationId xmlns:a16="http://schemas.microsoft.com/office/drawing/2014/main" id="{00000000-0008-0000-0B00-000042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51" name="Shape 8484">
                  <a:extLst>
                    <a:ext uri="{FF2B5EF4-FFF2-40B4-BE49-F238E27FC236}">
                      <a16:creationId xmlns:a16="http://schemas.microsoft.com/office/drawing/2014/main" id="{00000000-0008-0000-0B00-000043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52" name="Shape 8485">
                    <a:extLst>
                      <a:ext uri="{FF2B5EF4-FFF2-40B4-BE49-F238E27FC236}">
                        <a16:creationId xmlns:a16="http://schemas.microsoft.com/office/drawing/2014/main" id="{00000000-0008-0000-0B00-000044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53" name="Shape 8486">
                    <a:extLst>
                      <a:ext uri="{FF2B5EF4-FFF2-40B4-BE49-F238E27FC236}">
                        <a16:creationId xmlns:a16="http://schemas.microsoft.com/office/drawing/2014/main" id="{00000000-0008-0000-0B00-00004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4" name="Shape 8487">
                    <a:extLst>
                      <a:ext uri="{FF2B5EF4-FFF2-40B4-BE49-F238E27FC236}">
                        <a16:creationId xmlns:a16="http://schemas.microsoft.com/office/drawing/2014/main" id="{00000000-0008-0000-0B00-00004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5" name="Shape 8488">
                    <a:extLst>
                      <a:ext uri="{FF2B5EF4-FFF2-40B4-BE49-F238E27FC236}">
                        <a16:creationId xmlns:a16="http://schemas.microsoft.com/office/drawing/2014/main" id="{00000000-0008-0000-0B00-000047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6" name="Shape 8489">
                    <a:extLst>
                      <a:ext uri="{FF2B5EF4-FFF2-40B4-BE49-F238E27FC236}">
                        <a16:creationId xmlns:a16="http://schemas.microsoft.com/office/drawing/2014/main" id="{00000000-0008-0000-0B00-00004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7" name="Shape 8490">
                    <a:extLst>
                      <a:ext uri="{FF2B5EF4-FFF2-40B4-BE49-F238E27FC236}">
                        <a16:creationId xmlns:a16="http://schemas.microsoft.com/office/drawing/2014/main" id="{00000000-0008-0000-0B00-00004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8" name="Shape 8491">
                    <a:extLst>
                      <a:ext uri="{FF2B5EF4-FFF2-40B4-BE49-F238E27FC236}">
                        <a16:creationId xmlns:a16="http://schemas.microsoft.com/office/drawing/2014/main" id="{00000000-0008-0000-0B00-00004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59" name="Shape 2">
          <a:extLst>
            <a:ext uri="{FF2B5EF4-FFF2-40B4-BE49-F238E27FC236}">
              <a16:creationId xmlns:a16="http://schemas.microsoft.com/office/drawing/2014/main" id="{00000000-0008-0000-0B00-00004B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60" name="Shape 8492">
            <a:extLst>
              <a:ext uri="{FF2B5EF4-FFF2-40B4-BE49-F238E27FC236}">
                <a16:creationId xmlns:a16="http://schemas.microsoft.com/office/drawing/2014/main" id="{00000000-0008-0000-0B00-00004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1" name="Shape 6">
              <a:extLst>
                <a:ext uri="{FF2B5EF4-FFF2-40B4-BE49-F238E27FC236}">
                  <a16:creationId xmlns:a16="http://schemas.microsoft.com/office/drawing/2014/main" id="{00000000-0008-0000-0B00-00004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2" name="Shape 8493">
              <a:extLst>
                <a:ext uri="{FF2B5EF4-FFF2-40B4-BE49-F238E27FC236}">
                  <a16:creationId xmlns:a16="http://schemas.microsoft.com/office/drawing/2014/main" id="{00000000-0008-0000-0B00-00004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63" name="Shape 8494">
                <a:extLst>
                  <a:ext uri="{FF2B5EF4-FFF2-40B4-BE49-F238E27FC236}">
                    <a16:creationId xmlns:a16="http://schemas.microsoft.com/office/drawing/2014/main" id="{00000000-0008-0000-0B00-00004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4" name="Shape 8495">
                <a:extLst>
                  <a:ext uri="{FF2B5EF4-FFF2-40B4-BE49-F238E27FC236}">
                    <a16:creationId xmlns:a16="http://schemas.microsoft.com/office/drawing/2014/main" id="{00000000-0008-0000-0B00-00005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65" name="Shape 8496">
                  <a:extLst>
                    <a:ext uri="{FF2B5EF4-FFF2-40B4-BE49-F238E27FC236}">
                      <a16:creationId xmlns:a16="http://schemas.microsoft.com/office/drawing/2014/main" id="{00000000-0008-0000-0B00-000051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66" name="Shape 8497">
                  <a:extLst>
                    <a:ext uri="{FF2B5EF4-FFF2-40B4-BE49-F238E27FC236}">
                      <a16:creationId xmlns:a16="http://schemas.microsoft.com/office/drawing/2014/main" id="{00000000-0008-0000-0B00-000052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67" name="Shape 8498">
                    <a:extLst>
                      <a:ext uri="{FF2B5EF4-FFF2-40B4-BE49-F238E27FC236}">
                        <a16:creationId xmlns:a16="http://schemas.microsoft.com/office/drawing/2014/main" id="{00000000-0008-0000-0B00-000053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68" name="Shape 8499">
                    <a:extLst>
                      <a:ext uri="{FF2B5EF4-FFF2-40B4-BE49-F238E27FC236}">
                        <a16:creationId xmlns:a16="http://schemas.microsoft.com/office/drawing/2014/main" id="{00000000-0008-0000-0B00-00005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69" name="Shape 8500">
                    <a:extLst>
                      <a:ext uri="{FF2B5EF4-FFF2-40B4-BE49-F238E27FC236}">
                        <a16:creationId xmlns:a16="http://schemas.microsoft.com/office/drawing/2014/main" id="{00000000-0008-0000-0B00-00005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0" name="Shape 8501">
                    <a:extLst>
                      <a:ext uri="{FF2B5EF4-FFF2-40B4-BE49-F238E27FC236}">
                        <a16:creationId xmlns:a16="http://schemas.microsoft.com/office/drawing/2014/main" id="{00000000-0008-0000-0B00-00005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1" name="Shape 8502">
                    <a:extLst>
                      <a:ext uri="{FF2B5EF4-FFF2-40B4-BE49-F238E27FC236}">
                        <a16:creationId xmlns:a16="http://schemas.microsoft.com/office/drawing/2014/main" id="{00000000-0008-0000-0B00-00005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2" name="Shape 8503">
                    <a:extLst>
                      <a:ext uri="{FF2B5EF4-FFF2-40B4-BE49-F238E27FC236}">
                        <a16:creationId xmlns:a16="http://schemas.microsoft.com/office/drawing/2014/main" id="{00000000-0008-0000-0B00-00005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3" name="Shape 8504">
                    <a:extLst>
                      <a:ext uri="{FF2B5EF4-FFF2-40B4-BE49-F238E27FC236}">
                        <a16:creationId xmlns:a16="http://schemas.microsoft.com/office/drawing/2014/main" id="{00000000-0008-0000-0B00-000059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10074" name="Shape 2">
          <a:extLst>
            <a:ext uri="{FF2B5EF4-FFF2-40B4-BE49-F238E27FC236}">
              <a16:creationId xmlns:a16="http://schemas.microsoft.com/office/drawing/2014/main" id="{00000000-0008-0000-0B00-00005A27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10075" name="Shape 8505">
            <a:extLst>
              <a:ext uri="{FF2B5EF4-FFF2-40B4-BE49-F238E27FC236}">
                <a16:creationId xmlns:a16="http://schemas.microsoft.com/office/drawing/2014/main" id="{00000000-0008-0000-0B00-00005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6" name="Shape 6">
              <a:extLst>
                <a:ext uri="{FF2B5EF4-FFF2-40B4-BE49-F238E27FC236}">
                  <a16:creationId xmlns:a16="http://schemas.microsoft.com/office/drawing/2014/main" id="{00000000-0008-0000-0B00-00005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7" name="Shape 850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78" name="Shape 8507">
                <a:extLst>
                  <a:ext uri="{FF2B5EF4-FFF2-40B4-BE49-F238E27FC236}">
                    <a16:creationId xmlns:a16="http://schemas.microsoft.com/office/drawing/2014/main" id="{00000000-0008-0000-0B00-00005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79" name="Shape 8508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80" name="Shape 8509">
                  <a:extLst>
                    <a:ext uri="{FF2B5EF4-FFF2-40B4-BE49-F238E27FC236}">
                      <a16:creationId xmlns:a16="http://schemas.microsoft.com/office/drawing/2014/main" id="{00000000-0008-0000-0B00-000060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81" name="Shape 8510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82" name="Shape 8511">
                    <a:extLst>
                      <a:ext uri="{FF2B5EF4-FFF2-40B4-BE49-F238E27FC236}">
                        <a16:creationId xmlns:a16="http://schemas.microsoft.com/office/drawing/2014/main" id="{00000000-0008-0000-0B00-000062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83" name="Shape 8512">
                    <a:extLst>
                      <a:ext uri="{FF2B5EF4-FFF2-40B4-BE49-F238E27FC236}">
                        <a16:creationId xmlns:a16="http://schemas.microsoft.com/office/drawing/2014/main" id="{00000000-0008-0000-0B00-000063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4" name="Shape 8513">
                    <a:extLst>
                      <a:ext uri="{FF2B5EF4-FFF2-40B4-BE49-F238E27FC236}">
                        <a16:creationId xmlns:a16="http://schemas.microsoft.com/office/drawing/2014/main" id="{00000000-0008-0000-0B00-00006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5" name="Shape 8514">
                    <a:extLst>
                      <a:ext uri="{FF2B5EF4-FFF2-40B4-BE49-F238E27FC236}">
                        <a16:creationId xmlns:a16="http://schemas.microsoft.com/office/drawing/2014/main" id="{00000000-0008-0000-0B00-00006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6" name="Shape 8515">
                    <a:extLst>
                      <a:ext uri="{FF2B5EF4-FFF2-40B4-BE49-F238E27FC236}">
                        <a16:creationId xmlns:a16="http://schemas.microsoft.com/office/drawing/2014/main" id="{00000000-0008-0000-0B00-00006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7" name="Shape 8516">
                    <a:extLst>
                      <a:ext uri="{FF2B5EF4-FFF2-40B4-BE49-F238E27FC236}">
                        <a16:creationId xmlns:a16="http://schemas.microsoft.com/office/drawing/2014/main" id="{00000000-0008-0000-0B00-00006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8" name="Shape 8517">
                    <a:extLst>
                      <a:ext uri="{FF2B5EF4-FFF2-40B4-BE49-F238E27FC236}">
                        <a16:creationId xmlns:a16="http://schemas.microsoft.com/office/drawing/2014/main" id="{00000000-0008-0000-0B00-00006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10089" name="Shape 2">
          <a:extLst>
            <a:ext uri="{FF2B5EF4-FFF2-40B4-BE49-F238E27FC236}">
              <a16:creationId xmlns:a16="http://schemas.microsoft.com/office/drawing/2014/main" id="{00000000-0008-0000-0B00-00006927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10090" name="Shape 8518">
            <a:extLst>
              <a:ext uri="{FF2B5EF4-FFF2-40B4-BE49-F238E27FC236}">
                <a16:creationId xmlns:a16="http://schemas.microsoft.com/office/drawing/2014/main" id="{00000000-0008-0000-0B00-00006A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091" name="Shape 6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2" name="Shape 8519">
              <a:extLst>
                <a:ext uri="{FF2B5EF4-FFF2-40B4-BE49-F238E27FC236}">
                  <a16:creationId xmlns:a16="http://schemas.microsoft.com/office/drawing/2014/main" id="{00000000-0008-0000-0B00-00006C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093" name="Shape 8520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4" name="Shape 8521">
                <a:extLst>
                  <a:ext uri="{FF2B5EF4-FFF2-40B4-BE49-F238E27FC236}">
                    <a16:creationId xmlns:a16="http://schemas.microsoft.com/office/drawing/2014/main" id="{00000000-0008-0000-0B00-00006E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095" name="Shape 8522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96" name="Shape 8523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097" name="Shape 8524">
                    <a:extLst>
                      <a:ext uri="{FF2B5EF4-FFF2-40B4-BE49-F238E27FC236}">
                        <a16:creationId xmlns:a16="http://schemas.microsoft.com/office/drawing/2014/main" id="{00000000-0008-0000-0B00-000071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98" name="Shape 8525">
                    <a:extLst>
                      <a:ext uri="{FF2B5EF4-FFF2-40B4-BE49-F238E27FC236}">
                        <a16:creationId xmlns:a16="http://schemas.microsoft.com/office/drawing/2014/main" id="{00000000-0008-0000-0B00-000072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99" name="Shape 8526">
                    <a:extLst>
                      <a:ext uri="{FF2B5EF4-FFF2-40B4-BE49-F238E27FC236}">
                        <a16:creationId xmlns:a16="http://schemas.microsoft.com/office/drawing/2014/main" id="{00000000-0008-0000-0B00-000073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0" name="Shape 8527">
                    <a:extLst>
                      <a:ext uri="{FF2B5EF4-FFF2-40B4-BE49-F238E27FC236}">
                        <a16:creationId xmlns:a16="http://schemas.microsoft.com/office/drawing/2014/main" id="{00000000-0008-0000-0B00-000074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1" name="Shape 8528">
                    <a:extLst>
                      <a:ext uri="{FF2B5EF4-FFF2-40B4-BE49-F238E27FC236}">
                        <a16:creationId xmlns:a16="http://schemas.microsoft.com/office/drawing/2014/main" id="{00000000-0008-0000-0B00-000075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2" name="Shape 8529">
                    <a:extLst>
                      <a:ext uri="{FF2B5EF4-FFF2-40B4-BE49-F238E27FC236}">
                        <a16:creationId xmlns:a16="http://schemas.microsoft.com/office/drawing/2014/main" id="{00000000-0008-0000-0B00-000076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3" name="Shape 8530">
                    <a:extLst>
                      <a:ext uri="{FF2B5EF4-FFF2-40B4-BE49-F238E27FC236}">
                        <a16:creationId xmlns:a16="http://schemas.microsoft.com/office/drawing/2014/main" id="{00000000-0008-0000-0B00-000077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04" name="Shape 2">
          <a:extLst>
            <a:ext uri="{FF2B5EF4-FFF2-40B4-BE49-F238E27FC236}">
              <a16:creationId xmlns:a16="http://schemas.microsoft.com/office/drawing/2014/main" id="{00000000-0008-0000-0B00-000078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05" name="Shape 8531">
            <a:extLst>
              <a:ext uri="{FF2B5EF4-FFF2-40B4-BE49-F238E27FC236}">
                <a16:creationId xmlns:a16="http://schemas.microsoft.com/office/drawing/2014/main" id="{00000000-0008-0000-0B00-00007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6" name="Shape 6">
              <a:extLst>
                <a:ext uri="{FF2B5EF4-FFF2-40B4-BE49-F238E27FC236}">
                  <a16:creationId xmlns:a16="http://schemas.microsoft.com/office/drawing/2014/main" id="{00000000-0008-0000-0B00-00007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7" name="Shape 8532">
              <a:extLst>
                <a:ext uri="{FF2B5EF4-FFF2-40B4-BE49-F238E27FC236}">
                  <a16:creationId xmlns:a16="http://schemas.microsoft.com/office/drawing/2014/main" id="{00000000-0008-0000-0B00-00007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08" name="Shape 8533">
                <a:extLst>
                  <a:ext uri="{FF2B5EF4-FFF2-40B4-BE49-F238E27FC236}">
                    <a16:creationId xmlns:a16="http://schemas.microsoft.com/office/drawing/2014/main" id="{00000000-0008-0000-0B00-00007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9" name="Shape 8534">
                <a:extLst>
                  <a:ext uri="{FF2B5EF4-FFF2-40B4-BE49-F238E27FC236}">
                    <a16:creationId xmlns:a16="http://schemas.microsoft.com/office/drawing/2014/main" id="{00000000-0008-0000-0B00-00007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0" name="Shape 8535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11" name="Shape 8536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12" name="Shape 8537">
                    <a:extLst>
                      <a:ext uri="{FF2B5EF4-FFF2-40B4-BE49-F238E27FC236}">
                        <a16:creationId xmlns:a16="http://schemas.microsoft.com/office/drawing/2014/main" id="{00000000-0008-0000-0B00-000080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13" name="Shape 8538">
                    <a:extLst>
                      <a:ext uri="{FF2B5EF4-FFF2-40B4-BE49-F238E27FC236}">
                        <a16:creationId xmlns:a16="http://schemas.microsoft.com/office/drawing/2014/main" id="{00000000-0008-0000-0B00-00008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4" name="Shape 8539">
                    <a:extLst>
                      <a:ext uri="{FF2B5EF4-FFF2-40B4-BE49-F238E27FC236}">
                        <a16:creationId xmlns:a16="http://schemas.microsoft.com/office/drawing/2014/main" id="{00000000-0008-0000-0B00-00008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5" name="Shape 8540">
                    <a:extLst>
                      <a:ext uri="{FF2B5EF4-FFF2-40B4-BE49-F238E27FC236}">
                        <a16:creationId xmlns:a16="http://schemas.microsoft.com/office/drawing/2014/main" id="{00000000-0008-0000-0B00-000083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6" name="Shape 8541">
                    <a:extLst>
                      <a:ext uri="{FF2B5EF4-FFF2-40B4-BE49-F238E27FC236}">
                        <a16:creationId xmlns:a16="http://schemas.microsoft.com/office/drawing/2014/main" id="{00000000-0008-0000-0B00-00008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7" name="Shape 8542">
                    <a:extLst>
                      <a:ext uri="{FF2B5EF4-FFF2-40B4-BE49-F238E27FC236}">
                        <a16:creationId xmlns:a16="http://schemas.microsoft.com/office/drawing/2014/main" id="{00000000-0008-0000-0B00-00008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8" name="Shape 8543">
                    <a:extLst>
                      <a:ext uri="{FF2B5EF4-FFF2-40B4-BE49-F238E27FC236}">
                        <a16:creationId xmlns:a16="http://schemas.microsoft.com/office/drawing/2014/main" id="{00000000-0008-0000-0B00-00008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19" name="Shape 2">
          <a:extLst>
            <a:ext uri="{FF2B5EF4-FFF2-40B4-BE49-F238E27FC236}">
              <a16:creationId xmlns:a16="http://schemas.microsoft.com/office/drawing/2014/main" id="{00000000-0008-0000-0B00-000087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20" name="Shape 8544">
            <a:extLst>
              <a:ext uri="{FF2B5EF4-FFF2-40B4-BE49-F238E27FC236}">
                <a16:creationId xmlns:a16="http://schemas.microsoft.com/office/drawing/2014/main" id="{00000000-0008-0000-0B00-00008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1" name="Shape 6">
              <a:extLst>
                <a:ext uri="{FF2B5EF4-FFF2-40B4-BE49-F238E27FC236}">
                  <a16:creationId xmlns:a16="http://schemas.microsoft.com/office/drawing/2014/main" id="{00000000-0008-0000-0B00-00008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22" name="Shape 8545">
              <a:extLst>
                <a:ext uri="{FF2B5EF4-FFF2-40B4-BE49-F238E27FC236}">
                  <a16:creationId xmlns:a16="http://schemas.microsoft.com/office/drawing/2014/main" id="{00000000-0008-0000-0B00-00008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23" name="Shape 8546">
                <a:extLst>
                  <a:ext uri="{FF2B5EF4-FFF2-40B4-BE49-F238E27FC236}">
                    <a16:creationId xmlns:a16="http://schemas.microsoft.com/office/drawing/2014/main" id="{00000000-0008-0000-0B00-00008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24" name="Shape 8547">
                <a:extLst>
                  <a:ext uri="{FF2B5EF4-FFF2-40B4-BE49-F238E27FC236}">
                    <a16:creationId xmlns:a16="http://schemas.microsoft.com/office/drawing/2014/main" id="{00000000-0008-0000-0B00-00008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25" name="Shape 8548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6" name="Shape 8549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27" name="Shape 8550">
                    <a:extLst>
                      <a:ext uri="{FF2B5EF4-FFF2-40B4-BE49-F238E27FC236}">
                        <a16:creationId xmlns:a16="http://schemas.microsoft.com/office/drawing/2014/main" id="{00000000-0008-0000-0B00-00008F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28" name="Shape 8551">
                    <a:extLst>
                      <a:ext uri="{FF2B5EF4-FFF2-40B4-BE49-F238E27FC236}">
                        <a16:creationId xmlns:a16="http://schemas.microsoft.com/office/drawing/2014/main" id="{00000000-0008-0000-0B00-00009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29" name="Shape 8552">
                    <a:extLst>
                      <a:ext uri="{FF2B5EF4-FFF2-40B4-BE49-F238E27FC236}">
                        <a16:creationId xmlns:a16="http://schemas.microsoft.com/office/drawing/2014/main" id="{00000000-0008-0000-0B00-00009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0" name="Shape 8553">
                    <a:extLst>
                      <a:ext uri="{FF2B5EF4-FFF2-40B4-BE49-F238E27FC236}">
                        <a16:creationId xmlns:a16="http://schemas.microsoft.com/office/drawing/2014/main" id="{00000000-0008-0000-0B00-000092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1" name="Shape 8554">
                    <a:extLst>
                      <a:ext uri="{FF2B5EF4-FFF2-40B4-BE49-F238E27FC236}">
                        <a16:creationId xmlns:a16="http://schemas.microsoft.com/office/drawing/2014/main" id="{00000000-0008-0000-0B00-00009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2" name="Shape 8555">
                    <a:extLst>
                      <a:ext uri="{FF2B5EF4-FFF2-40B4-BE49-F238E27FC236}">
                        <a16:creationId xmlns:a16="http://schemas.microsoft.com/office/drawing/2014/main" id="{00000000-0008-0000-0B00-00009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3" name="Shape 8556">
                    <a:extLst>
                      <a:ext uri="{FF2B5EF4-FFF2-40B4-BE49-F238E27FC236}">
                        <a16:creationId xmlns:a16="http://schemas.microsoft.com/office/drawing/2014/main" id="{00000000-0008-0000-0B00-00009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34" name="Shape 2">
          <a:extLst>
            <a:ext uri="{FF2B5EF4-FFF2-40B4-BE49-F238E27FC236}">
              <a16:creationId xmlns:a16="http://schemas.microsoft.com/office/drawing/2014/main" id="{00000000-0008-0000-0B00-000096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35" name="Shape 8557">
            <a:extLst>
              <a:ext uri="{FF2B5EF4-FFF2-40B4-BE49-F238E27FC236}">
                <a16:creationId xmlns:a16="http://schemas.microsoft.com/office/drawing/2014/main" id="{00000000-0008-0000-0B00-00009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36" name="Shape 6">
              <a:extLst>
                <a:ext uri="{FF2B5EF4-FFF2-40B4-BE49-F238E27FC236}">
                  <a16:creationId xmlns:a16="http://schemas.microsoft.com/office/drawing/2014/main" id="{00000000-0008-0000-0B00-00009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7" name="Shape 8558">
              <a:extLst>
                <a:ext uri="{FF2B5EF4-FFF2-40B4-BE49-F238E27FC236}">
                  <a16:creationId xmlns:a16="http://schemas.microsoft.com/office/drawing/2014/main" id="{00000000-0008-0000-0B00-00009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38" name="Shape 8559">
                <a:extLst>
                  <a:ext uri="{FF2B5EF4-FFF2-40B4-BE49-F238E27FC236}">
                    <a16:creationId xmlns:a16="http://schemas.microsoft.com/office/drawing/2014/main" id="{00000000-0008-0000-0B00-00009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9" name="Shape 8560">
                <a:extLst>
                  <a:ext uri="{FF2B5EF4-FFF2-40B4-BE49-F238E27FC236}">
                    <a16:creationId xmlns:a16="http://schemas.microsoft.com/office/drawing/2014/main" id="{00000000-0008-0000-0B00-00009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40" name="Shape 8561">
                  <a:extLst>
                    <a:ext uri="{FF2B5EF4-FFF2-40B4-BE49-F238E27FC236}">
                      <a16:creationId xmlns:a16="http://schemas.microsoft.com/office/drawing/2014/main" id="{00000000-0008-0000-0B00-00009C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41" name="Shape 8562">
                  <a:extLst>
                    <a:ext uri="{FF2B5EF4-FFF2-40B4-BE49-F238E27FC236}">
                      <a16:creationId xmlns:a16="http://schemas.microsoft.com/office/drawing/2014/main" id="{00000000-0008-0000-0B00-00009D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42" name="Shape 8563">
                    <a:extLst>
                      <a:ext uri="{FF2B5EF4-FFF2-40B4-BE49-F238E27FC236}">
                        <a16:creationId xmlns:a16="http://schemas.microsoft.com/office/drawing/2014/main" id="{00000000-0008-0000-0B00-00009E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3" name="Shape 8564">
                    <a:extLst>
                      <a:ext uri="{FF2B5EF4-FFF2-40B4-BE49-F238E27FC236}">
                        <a16:creationId xmlns:a16="http://schemas.microsoft.com/office/drawing/2014/main" id="{00000000-0008-0000-0B00-00009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4" name="Shape 8565">
                    <a:extLst>
                      <a:ext uri="{FF2B5EF4-FFF2-40B4-BE49-F238E27FC236}">
                        <a16:creationId xmlns:a16="http://schemas.microsoft.com/office/drawing/2014/main" id="{00000000-0008-0000-0B00-0000A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5" name="Shape 8566">
                    <a:extLst>
                      <a:ext uri="{FF2B5EF4-FFF2-40B4-BE49-F238E27FC236}">
                        <a16:creationId xmlns:a16="http://schemas.microsoft.com/office/drawing/2014/main" id="{00000000-0008-0000-0B00-0000A1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6" name="Shape 8567">
                    <a:extLst>
                      <a:ext uri="{FF2B5EF4-FFF2-40B4-BE49-F238E27FC236}">
                        <a16:creationId xmlns:a16="http://schemas.microsoft.com/office/drawing/2014/main" id="{00000000-0008-0000-0B00-0000A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7" name="Shape 8568">
                    <a:extLst>
                      <a:ext uri="{FF2B5EF4-FFF2-40B4-BE49-F238E27FC236}">
                        <a16:creationId xmlns:a16="http://schemas.microsoft.com/office/drawing/2014/main" id="{00000000-0008-0000-0B00-0000A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8" name="Shape 8569">
                    <a:extLst>
                      <a:ext uri="{FF2B5EF4-FFF2-40B4-BE49-F238E27FC236}">
                        <a16:creationId xmlns:a16="http://schemas.microsoft.com/office/drawing/2014/main" id="{00000000-0008-0000-0B00-0000A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49" name="Shape 2">
          <a:extLst>
            <a:ext uri="{FF2B5EF4-FFF2-40B4-BE49-F238E27FC236}">
              <a16:creationId xmlns:a16="http://schemas.microsoft.com/office/drawing/2014/main" id="{00000000-0008-0000-0B00-0000A5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50" name="Shape 8570">
            <a:extLst>
              <a:ext uri="{FF2B5EF4-FFF2-40B4-BE49-F238E27FC236}">
                <a16:creationId xmlns:a16="http://schemas.microsoft.com/office/drawing/2014/main" id="{00000000-0008-0000-0B00-0000A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1" name="Shape 6">
              <a:extLst>
                <a:ext uri="{FF2B5EF4-FFF2-40B4-BE49-F238E27FC236}">
                  <a16:creationId xmlns:a16="http://schemas.microsoft.com/office/drawing/2014/main" id="{00000000-0008-0000-0B00-0000A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2" name="Shape 8571">
              <a:extLst>
                <a:ext uri="{FF2B5EF4-FFF2-40B4-BE49-F238E27FC236}">
                  <a16:creationId xmlns:a16="http://schemas.microsoft.com/office/drawing/2014/main" id="{00000000-0008-0000-0B00-0000A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53" name="Shape 8572">
                <a:extLst>
                  <a:ext uri="{FF2B5EF4-FFF2-40B4-BE49-F238E27FC236}">
                    <a16:creationId xmlns:a16="http://schemas.microsoft.com/office/drawing/2014/main" id="{00000000-0008-0000-0B00-0000A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4" name="Shape 8573">
                <a:extLst>
                  <a:ext uri="{FF2B5EF4-FFF2-40B4-BE49-F238E27FC236}">
                    <a16:creationId xmlns:a16="http://schemas.microsoft.com/office/drawing/2014/main" id="{00000000-0008-0000-0B00-0000A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55" name="Shape 8574">
                  <a:extLst>
                    <a:ext uri="{FF2B5EF4-FFF2-40B4-BE49-F238E27FC236}">
                      <a16:creationId xmlns:a16="http://schemas.microsoft.com/office/drawing/2014/main" id="{00000000-0008-0000-0B00-0000AB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56" name="Shape 8575">
                  <a:extLst>
                    <a:ext uri="{FF2B5EF4-FFF2-40B4-BE49-F238E27FC236}">
                      <a16:creationId xmlns:a16="http://schemas.microsoft.com/office/drawing/2014/main" id="{00000000-0008-0000-0B00-0000AC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57" name="Shape 8576">
                    <a:extLst>
                      <a:ext uri="{FF2B5EF4-FFF2-40B4-BE49-F238E27FC236}">
                        <a16:creationId xmlns:a16="http://schemas.microsoft.com/office/drawing/2014/main" id="{00000000-0008-0000-0B00-0000AD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58" name="Shape 8577">
                    <a:extLst>
                      <a:ext uri="{FF2B5EF4-FFF2-40B4-BE49-F238E27FC236}">
                        <a16:creationId xmlns:a16="http://schemas.microsoft.com/office/drawing/2014/main" id="{00000000-0008-0000-0B00-0000A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9" name="Shape 8578">
                    <a:extLst>
                      <a:ext uri="{FF2B5EF4-FFF2-40B4-BE49-F238E27FC236}">
                        <a16:creationId xmlns:a16="http://schemas.microsoft.com/office/drawing/2014/main" id="{00000000-0008-0000-0B00-0000A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0" name="Shape 8579">
                    <a:extLst>
                      <a:ext uri="{FF2B5EF4-FFF2-40B4-BE49-F238E27FC236}">
                        <a16:creationId xmlns:a16="http://schemas.microsoft.com/office/drawing/2014/main" id="{00000000-0008-0000-0B00-0000B0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1" name="Shape 8580">
                    <a:extLst>
                      <a:ext uri="{FF2B5EF4-FFF2-40B4-BE49-F238E27FC236}">
                        <a16:creationId xmlns:a16="http://schemas.microsoft.com/office/drawing/2014/main" id="{00000000-0008-0000-0B00-0000B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2" name="Shape 8581">
                    <a:extLst>
                      <a:ext uri="{FF2B5EF4-FFF2-40B4-BE49-F238E27FC236}">
                        <a16:creationId xmlns:a16="http://schemas.microsoft.com/office/drawing/2014/main" id="{00000000-0008-0000-0B00-0000B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3" name="Shape 8582">
                    <a:extLst>
                      <a:ext uri="{FF2B5EF4-FFF2-40B4-BE49-F238E27FC236}">
                        <a16:creationId xmlns:a16="http://schemas.microsoft.com/office/drawing/2014/main" id="{00000000-0008-0000-0B00-0000B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64" name="Shape 2">
          <a:extLst>
            <a:ext uri="{FF2B5EF4-FFF2-40B4-BE49-F238E27FC236}">
              <a16:creationId xmlns:a16="http://schemas.microsoft.com/office/drawing/2014/main" id="{00000000-0008-0000-0B00-0000B4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65" name="Shape 8583">
            <a:extLst>
              <a:ext uri="{FF2B5EF4-FFF2-40B4-BE49-F238E27FC236}">
                <a16:creationId xmlns:a16="http://schemas.microsoft.com/office/drawing/2014/main" id="{00000000-0008-0000-0B00-0000B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6" name="Shape 6">
              <a:extLst>
                <a:ext uri="{FF2B5EF4-FFF2-40B4-BE49-F238E27FC236}">
                  <a16:creationId xmlns:a16="http://schemas.microsoft.com/office/drawing/2014/main" id="{00000000-0008-0000-0B00-0000B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7" name="Shape 8584">
              <a:extLst>
                <a:ext uri="{FF2B5EF4-FFF2-40B4-BE49-F238E27FC236}">
                  <a16:creationId xmlns:a16="http://schemas.microsoft.com/office/drawing/2014/main" id="{00000000-0008-0000-0B00-0000B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68" name="Shape 8585">
                <a:extLst>
                  <a:ext uri="{FF2B5EF4-FFF2-40B4-BE49-F238E27FC236}">
                    <a16:creationId xmlns:a16="http://schemas.microsoft.com/office/drawing/2014/main" id="{00000000-0008-0000-0B00-0000B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69" name="Shape 8586">
                <a:extLst>
                  <a:ext uri="{FF2B5EF4-FFF2-40B4-BE49-F238E27FC236}">
                    <a16:creationId xmlns:a16="http://schemas.microsoft.com/office/drawing/2014/main" id="{00000000-0008-0000-0B00-0000B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70" name="Shape 8587">
                  <a:extLst>
                    <a:ext uri="{FF2B5EF4-FFF2-40B4-BE49-F238E27FC236}">
                      <a16:creationId xmlns:a16="http://schemas.microsoft.com/office/drawing/2014/main" id="{00000000-0008-0000-0B00-0000BA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71" name="Shape 8588">
                  <a:extLst>
                    <a:ext uri="{FF2B5EF4-FFF2-40B4-BE49-F238E27FC236}">
                      <a16:creationId xmlns:a16="http://schemas.microsoft.com/office/drawing/2014/main" id="{00000000-0008-0000-0B00-0000BB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72" name="Shape 8589">
                    <a:extLst>
                      <a:ext uri="{FF2B5EF4-FFF2-40B4-BE49-F238E27FC236}">
                        <a16:creationId xmlns:a16="http://schemas.microsoft.com/office/drawing/2014/main" id="{00000000-0008-0000-0B00-0000BC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73" name="Shape 8590">
                    <a:extLst>
                      <a:ext uri="{FF2B5EF4-FFF2-40B4-BE49-F238E27FC236}">
                        <a16:creationId xmlns:a16="http://schemas.microsoft.com/office/drawing/2014/main" id="{00000000-0008-0000-0B00-0000B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4" name="Shape 8591">
                    <a:extLst>
                      <a:ext uri="{FF2B5EF4-FFF2-40B4-BE49-F238E27FC236}">
                        <a16:creationId xmlns:a16="http://schemas.microsoft.com/office/drawing/2014/main" id="{00000000-0008-0000-0B00-0000B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5" name="Shape 8592">
                    <a:extLst>
                      <a:ext uri="{FF2B5EF4-FFF2-40B4-BE49-F238E27FC236}">
                        <a16:creationId xmlns:a16="http://schemas.microsoft.com/office/drawing/2014/main" id="{00000000-0008-0000-0B00-0000BF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6" name="Shape 8593">
                    <a:extLst>
                      <a:ext uri="{FF2B5EF4-FFF2-40B4-BE49-F238E27FC236}">
                        <a16:creationId xmlns:a16="http://schemas.microsoft.com/office/drawing/2014/main" id="{00000000-0008-0000-0B00-0000C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7" name="Shape 8594">
                    <a:extLst>
                      <a:ext uri="{FF2B5EF4-FFF2-40B4-BE49-F238E27FC236}">
                        <a16:creationId xmlns:a16="http://schemas.microsoft.com/office/drawing/2014/main" id="{00000000-0008-0000-0B00-0000C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8" name="Shape 8595">
                    <a:extLst>
                      <a:ext uri="{FF2B5EF4-FFF2-40B4-BE49-F238E27FC236}">
                        <a16:creationId xmlns:a16="http://schemas.microsoft.com/office/drawing/2014/main" id="{00000000-0008-0000-0B00-0000C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80" name="Shape 8596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597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83" name="Shape 8598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599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85" name="Shape 8600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86" name="Shape 8601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87" name="Shape 8602">
                    <a:extLst>
                      <a:ext uri="{FF2B5EF4-FFF2-40B4-BE49-F238E27FC236}">
                        <a16:creationId xmlns:a16="http://schemas.microsoft.com/office/drawing/2014/main" id="{00000000-0008-0000-0B00-0000CB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88" name="Shape 8603">
                    <a:extLst>
                      <a:ext uri="{FF2B5EF4-FFF2-40B4-BE49-F238E27FC236}">
                        <a16:creationId xmlns:a16="http://schemas.microsoft.com/office/drawing/2014/main" id="{00000000-0008-0000-0B00-0000C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9" name="Shape 8604">
                    <a:extLst>
                      <a:ext uri="{FF2B5EF4-FFF2-40B4-BE49-F238E27FC236}">
                        <a16:creationId xmlns:a16="http://schemas.microsoft.com/office/drawing/2014/main" id="{00000000-0008-0000-0B00-0000C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0" name="Shape 8605">
                    <a:extLst>
                      <a:ext uri="{FF2B5EF4-FFF2-40B4-BE49-F238E27FC236}">
                        <a16:creationId xmlns:a16="http://schemas.microsoft.com/office/drawing/2014/main" id="{00000000-0008-0000-0B00-0000CE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1" name="Shape 8606">
                    <a:extLst>
                      <a:ext uri="{FF2B5EF4-FFF2-40B4-BE49-F238E27FC236}">
                        <a16:creationId xmlns:a16="http://schemas.microsoft.com/office/drawing/2014/main" id="{00000000-0008-0000-0B00-0000C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2" name="Shape 8607">
                    <a:extLst>
                      <a:ext uri="{FF2B5EF4-FFF2-40B4-BE49-F238E27FC236}">
                        <a16:creationId xmlns:a16="http://schemas.microsoft.com/office/drawing/2014/main" id="{00000000-0008-0000-0B00-0000D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3" name="Shape 8608">
                    <a:extLst>
                      <a:ext uri="{FF2B5EF4-FFF2-40B4-BE49-F238E27FC236}">
                        <a16:creationId xmlns:a16="http://schemas.microsoft.com/office/drawing/2014/main" id="{00000000-0008-0000-0B00-0000D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94" name="Shape 2">
          <a:extLst>
            <a:ext uri="{FF2B5EF4-FFF2-40B4-BE49-F238E27FC236}">
              <a16:creationId xmlns:a16="http://schemas.microsoft.com/office/drawing/2014/main" id="{00000000-0008-0000-0B00-0000D2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95" name="Shape 8609">
            <a:extLst>
              <a:ext uri="{FF2B5EF4-FFF2-40B4-BE49-F238E27FC236}">
                <a16:creationId xmlns:a16="http://schemas.microsoft.com/office/drawing/2014/main" id="{00000000-0008-0000-0B00-0000D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6" name="Shape 6">
              <a:extLst>
                <a:ext uri="{FF2B5EF4-FFF2-40B4-BE49-F238E27FC236}">
                  <a16:creationId xmlns:a16="http://schemas.microsoft.com/office/drawing/2014/main" id="{00000000-0008-0000-0B00-0000D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7" name="Shape 8610">
              <a:extLst>
                <a:ext uri="{FF2B5EF4-FFF2-40B4-BE49-F238E27FC236}">
                  <a16:creationId xmlns:a16="http://schemas.microsoft.com/office/drawing/2014/main" id="{00000000-0008-0000-0B00-0000D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98" name="Shape 8611">
                <a:extLst>
                  <a:ext uri="{FF2B5EF4-FFF2-40B4-BE49-F238E27FC236}">
                    <a16:creationId xmlns:a16="http://schemas.microsoft.com/office/drawing/2014/main" id="{00000000-0008-0000-0B00-0000D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9" name="Shape 8612">
                <a:extLst>
                  <a:ext uri="{FF2B5EF4-FFF2-40B4-BE49-F238E27FC236}">
                    <a16:creationId xmlns:a16="http://schemas.microsoft.com/office/drawing/2014/main" id="{00000000-0008-0000-0B00-0000D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00" name="Shape 8613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01" name="Shape 8614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02" name="Shape 8615">
                    <a:extLst>
                      <a:ext uri="{FF2B5EF4-FFF2-40B4-BE49-F238E27FC236}">
                        <a16:creationId xmlns:a16="http://schemas.microsoft.com/office/drawing/2014/main" id="{00000000-0008-0000-0B00-0000DA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03" name="Shape 8616">
                    <a:extLst>
                      <a:ext uri="{FF2B5EF4-FFF2-40B4-BE49-F238E27FC236}">
                        <a16:creationId xmlns:a16="http://schemas.microsoft.com/office/drawing/2014/main" id="{00000000-0008-0000-0B00-0000D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4" name="Shape 8617">
                    <a:extLst>
                      <a:ext uri="{FF2B5EF4-FFF2-40B4-BE49-F238E27FC236}">
                        <a16:creationId xmlns:a16="http://schemas.microsoft.com/office/drawing/2014/main" id="{00000000-0008-0000-0B00-0000D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5" name="Shape 8618">
                    <a:extLst>
                      <a:ext uri="{FF2B5EF4-FFF2-40B4-BE49-F238E27FC236}">
                        <a16:creationId xmlns:a16="http://schemas.microsoft.com/office/drawing/2014/main" id="{00000000-0008-0000-0B00-0000DD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6" name="Shape 8619">
                    <a:extLst>
                      <a:ext uri="{FF2B5EF4-FFF2-40B4-BE49-F238E27FC236}">
                        <a16:creationId xmlns:a16="http://schemas.microsoft.com/office/drawing/2014/main" id="{00000000-0008-0000-0B00-0000D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7" name="Shape 8620">
                    <a:extLst>
                      <a:ext uri="{FF2B5EF4-FFF2-40B4-BE49-F238E27FC236}">
                        <a16:creationId xmlns:a16="http://schemas.microsoft.com/office/drawing/2014/main" id="{00000000-0008-0000-0B00-0000D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8" name="Shape 8621">
                    <a:extLst>
                      <a:ext uri="{FF2B5EF4-FFF2-40B4-BE49-F238E27FC236}">
                        <a16:creationId xmlns:a16="http://schemas.microsoft.com/office/drawing/2014/main" id="{00000000-0008-0000-0B00-0000E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09" name="Shape 2">
          <a:extLst>
            <a:ext uri="{FF2B5EF4-FFF2-40B4-BE49-F238E27FC236}">
              <a16:creationId xmlns:a16="http://schemas.microsoft.com/office/drawing/2014/main" id="{00000000-0008-0000-0B00-0000E1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10" name="Shape 8622">
            <a:extLst>
              <a:ext uri="{FF2B5EF4-FFF2-40B4-BE49-F238E27FC236}">
                <a16:creationId xmlns:a16="http://schemas.microsoft.com/office/drawing/2014/main" id="{00000000-0008-0000-0B00-0000E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11" name="Shape 6">
              <a:extLst>
                <a:ext uri="{FF2B5EF4-FFF2-40B4-BE49-F238E27FC236}">
                  <a16:creationId xmlns:a16="http://schemas.microsoft.com/office/drawing/2014/main" id="{00000000-0008-0000-0B00-0000E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12" name="Shape 8623">
              <a:extLst>
                <a:ext uri="{FF2B5EF4-FFF2-40B4-BE49-F238E27FC236}">
                  <a16:creationId xmlns:a16="http://schemas.microsoft.com/office/drawing/2014/main" id="{00000000-0008-0000-0B00-0000E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13" name="Shape 8624">
                <a:extLst>
                  <a:ext uri="{FF2B5EF4-FFF2-40B4-BE49-F238E27FC236}">
                    <a16:creationId xmlns:a16="http://schemas.microsoft.com/office/drawing/2014/main" id="{00000000-0008-0000-0B00-0000E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4" name="Shape 8625">
                <a:extLst>
                  <a:ext uri="{FF2B5EF4-FFF2-40B4-BE49-F238E27FC236}">
                    <a16:creationId xmlns:a16="http://schemas.microsoft.com/office/drawing/2014/main" id="{00000000-0008-0000-0B00-0000E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15" name="Shape 8626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16" name="Shape 8627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17" name="Shape 8628">
                    <a:extLst>
                      <a:ext uri="{FF2B5EF4-FFF2-40B4-BE49-F238E27FC236}">
                        <a16:creationId xmlns:a16="http://schemas.microsoft.com/office/drawing/2014/main" id="{00000000-0008-0000-0B00-0000E9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18" name="Shape 8629">
                    <a:extLst>
                      <a:ext uri="{FF2B5EF4-FFF2-40B4-BE49-F238E27FC236}">
                        <a16:creationId xmlns:a16="http://schemas.microsoft.com/office/drawing/2014/main" id="{00000000-0008-0000-0B00-0000E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19" name="Shape 8630">
                    <a:extLst>
                      <a:ext uri="{FF2B5EF4-FFF2-40B4-BE49-F238E27FC236}">
                        <a16:creationId xmlns:a16="http://schemas.microsoft.com/office/drawing/2014/main" id="{00000000-0008-0000-0B00-0000E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0" name="Shape 8631">
                    <a:extLst>
                      <a:ext uri="{FF2B5EF4-FFF2-40B4-BE49-F238E27FC236}">
                        <a16:creationId xmlns:a16="http://schemas.microsoft.com/office/drawing/2014/main" id="{00000000-0008-0000-0B00-0000EC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1" name="Shape 8632">
                    <a:extLst>
                      <a:ext uri="{FF2B5EF4-FFF2-40B4-BE49-F238E27FC236}">
                        <a16:creationId xmlns:a16="http://schemas.microsoft.com/office/drawing/2014/main" id="{00000000-0008-0000-0B00-0000E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2" name="Shape 8633">
                    <a:extLst>
                      <a:ext uri="{FF2B5EF4-FFF2-40B4-BE49-F238E27FC236}">
                        <a16:creationId xmlns:a16="http://schemas.microsoft.com/office/drawing/2014/main" id="{00000000-0008-0000-0B00-0000E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3" name="Shape 8634">
                    <a:extLst>
                      <a:ext uri="{FF2B5EF4-FFF2-40B4-BE49-F238E27FC236}">
                        <a16:creationId xmlns:a16="http://schemas.microsoft.com/office/drawing/2014/main" id="{00000000-0008-0000-0B00-0000E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24" name="Shape 2">
          <a:extLst>
            <a:ext uri="{FF2B5EF4-FFF2-40B4-BE49-F238E27FC236}">
              <a16:creationId xmlns:a16="http://schemas.microsoft.com/office/drawing/2014/main" id="{00000000-0008-0000-0B00-0000F0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25" name="Shape 8635">
            <a:extLst>
              <a:ext uri="{FF2B5EF4-FFF2-40B4-BE49-F238E27FC236}">
                <a16:creationId xmlns:a16="http://schemas.microsoft.com/office/drawing/2014/main" id="{00000000-0008-0000-0B00-0000F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6" name="Shape 6">
              <a:extLst>
                <a:ext uri="{FF2B5EF4-FFF2-40B4-BE49-F238E27FC236}">
                  <a16:creationId xmlns:a16="http://schemas.microsoft.com/office/drawing/2014/main" id="{00000000-0008-0000-0B00-0000F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7" name="Shape 8636">
              <a:extLst>
                <a:ext uri="{FF2B5EF4-FFF2-40B4-BE49-F238E27FC236}">
                  <a16:creationId xmlns:a16="http://schemas.microsoft.com/office/drawing/2014/main" id="{00000000-0008-0000-0B00-0000F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28" name="Shape 8637">
                <a:extLst>
                  <a:ext uri="{FF2B5EF4-FFF2-40B4-BE49-F238E27FC236}">
                    <a16:creationId xmlns:a16="http://schemas.microsoft.com/office/drawing/2014/main" id="{00000000-0008-0000-0B00-0000F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9" name="Shape 8638">
                <a:extLst>
                  <a:ext uri="{FF2B5EF4-FFF2-40B4-BE49-F238E27FC236}">
                    <a16:creationId xmlns:a16="http://schemas.microsoft.com/office/drawing/2014/main" id="{00000000-0008-0000-0B00-0000F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30" name="Shape 8639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31" name="Shape 8640">
                  <a:extLst>
                    <a:ext uri="{FF2B5EF4-FFF2-40B4-BE49-F238E27FC236}">
                      <a16:creationId xmlns:a16="http://schemas.microsoft.com/office/drawing/2014/main" id="{00000000-0008-0000-0B00-0000F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32" name="Shape 8641">
                    <a:extLst>
                      <a:ext uri="{FF2B5EF4-FFF2-40B4-BE49-F238E27FC236}">
                        <a16:creationId xmlns:a16="http://schemas.microsoft.com/office/drawing/2014/main" id="{00000000-0008-0000-0B00-0000F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33" name="Shape 8642">
                    <a:extLst>
                      <a:ext uri="{FF2B5EF4-FFF2-40B4-BE49-F238E27FC236}">
                        <a16:creationId xmlns:a16="http://schemas.microsoft.com/office/drawing/2014/main" id="{00000000-0008-0000-0B00-0000F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4" name="Shape 8643">
                    <a:extLst>
                      <a:ext uri="{FF2B5EF4-FFF2-40B4-BE49-F238E27FC236}">
                        <a16:creationId xmlns:a16="http://schemas.microsoft.com/office/drawing/2014/main" id="{00000000-0008-0000-0B00-0000F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5" name="Shape 8644">
                    <a:extLst>
                      <a:ext uri="{FF2B5EF4-FFF2-40B4-BE49-F238E27FC236}">
                        <a16:creationId xmlns:a16="http://schemas.microsoft.com/office/drawing/2014/main" id="{00000000-0008-0000-0B00-0000F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6" name="Shape 8645">
                    <a:extLst>
                      <a:ext uri="{FF2B5EF4-FFF2-40B4-BE49-F238E27FC236}">
                        <a16:creationId xmlns:a16="http://schemas.microsoft.com/office/drawing/2014/main" id="{00000000-0008-0000-0B00-0000F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7" name="Shape 8646">
                    <a:extLst>
                      <a:ext uri="{FF2B5EF4-FFF2-40B4-BE49-F238E27FC236}">
                        <a16:creationId xmlns:a16="http://schemas.microsoft.com/office/drawing/2014/main" id="{00000000-0008-0000-0B00-0000F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8" name="Shape 8647">
                    <a:extLst>
                      <a:ext uri="{FF2B5EF4-FFF2-40B4-BE49-F238E27FC236}">
                        <a16:creationId xmlns:a16="http://schemas.microsoft.com/office/drawing/2014/main" id="{00000000-0008-0000-0B00-0000F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39" name="Shape 2">
          <a:extLst>
            <a:ext uri="{FF2B5EF4-FFF2-40B4-BE49-F238E27FC236}">
              <a16:creationId xmlns:a16="http://schemas.microsoft.com/office/drawing/2014/main" id="{00000000-0008-0000-0B00-0000FF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40" name="Shape 8648">
            <a:extLst>
              <a:ext uri="{FF2B5EF4-FFF2-40B4-BE49-F238E27FC236}">
                <a16:creationId xmlns:a16="http://schemas.microsoft.com/office/drawing/2014/main" id="{00000000-0008-0000-0B00-00000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1" name="Shape 6">
              <a:extLs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2" name="Shape 8649">
              <a:extLs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3" name="Shape 8650">
                <a:extLst>
                  <a:ext uri="{FF2B5EF4-FFF2-40B4-BE49-F238E27FC236}">
                    <a16:creationId xmlns:a16="http://schemas.microsoft.com/office/drawing/2014/main" id="{00000000-0008-0000-0B00-00000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4" name="Shape 8651">
                <a:extLst>
                  <a:ext uri="{FF2B5EF4-FFF2-40B4-BE49-F238E27FC236}">
                    <a16:creationId xmlns:a16="http://schemas.microsoft.com/office/drawing/2014/main" id="{00000000-0008-0000-0B00-00000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45" name="Shape 8652">
                  <a:extLst>
                    <a:ext uri="{FF2B5EF4-FFF2-40B4-BE49-F238E27FC236}">
                      <a16:creationId xmlns:a16="http://schemas.microsoft.com/office/drawing/2014/main" id="{00000000-0008-0000-0B00-000005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46" name="Shape 8653">
                  <a:extLst>
                    <a:ext uri="{FF2B5EF4-FFF2-40B4-BE49-F238E27FC236}">
                      <a16:creationId xmlns:a16="http://schemas.microsoft.com/office/drawing/2014/main" id="{00000000-0008-0000-0B00-000006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47" name="Shape 8654">
                    <a:extLst>
                      <a:ext uri="{FF2B5EF4-FFF2-40B4-BE49-F238E27FC236}">
                        <a16:creationId xmlns:a16="http://schemas.microsoft.com/office/drawing/2014/main" id="{00000000-0008-0000-0B00-00000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48" name="Shape 8655">
                    <a:extLst>
                      <a:ext uri="{FF2B5EF4-FFF2-40B4-BE49-F238E27FC236}">
                        <a16:creationId xmlns:a16="http://schemas.microsoft.com/office/drawing/2014/main" id="{00000000-0008-0000-0B00-00000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49" name="Shape 8656">
                    <a:extLst>
                      <a:ext uri="{FF2B5EF4-FFF2-40B4-BE49-F238E27FC236}">
                        <a16:creationId xmlns:a16="http://schemas.microsoft.com/office/drawing/2014/main" id="{00000000-0008-0000-0B00-00000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0" name="Shape 8657">
                    <a:extLst>
                      <a:ext uri="{FF2B5EF4-FFF2-40B4-BE49-F238E27FC236}">
                        <a16:creationId xmlns:a16="http://schemas.microsoft.com/office/drawing/2014/main" id="{00000000-0008-0000-0B00-00000A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1" name="Shape 8658">
                    <a:extLst>
                      <a:ext uri="{FF2B5EF4-FFF2-40B4-BE49-F238E27FC236}">
                        <a16:creationId xmlns:a16="http://schemas.microsoft.com/office/drawing/2014/main" id="{00000000-0008-0000-0B00-00000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2" name="Shape 8659">
                    <a:extLst>
                      <a:ext uri="{FF2B5EF4-FFF2-40B4-BE49-F238E27FC236}">
                        <a16:creationId xmlns:a16="http://schemas.microsoft.com/office/drawing/2014/main" id="{00000000-0008-0000-0B00-00000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3" name="Shape 8660">
                    <a:extLst>
                      <a:ext uri="{FF2B5EF4-FFF2-40B4-BE49-F238E27FC236}">
                        <a16:creationId xmlns:a16="http://schemas.microsoft.com/office/drawing/2014/main" id="{00000000-0008-0000-0B00-00000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54" name="Shape 2">
          <a:extLst>
            <a:ext uri="{FF2B5EF4-FFF2-40B4-BE49-F238E27FC236}">
              <a16:creationId xmlns:a16="http://schemas.microsoft.com/office/drawing/2014/main" id="{00000000-0008-0000-0B00-00000E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55" name="Shape 8661">
            <a:extLst>
              <a:ext uri="{FF2B5EF4-FFF2-40B4-BE49-F238E27FC236}">
                <a16:creationId xmlns:a16="http://schemas.microsoft.com/office/drawing/2014/main" id="{00000000-0008-0000-0B00-00000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6" name="Shape 6">
              <a:extLst>
                <a:ext uri="{FF2B5EF4-FFF2-40B4-BE49-F238E27FC236}">
                  <a16:creationId xmlns:a16="http://schemas.microsoft.com/office/drawing/2014/main" id="{00000000-0008-0000-0B00-00001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7" name="Shape 8662">
              <a:extLst>
                <a:ext uri="{FF2B5EF4-FFF2-40B4-BE49-F238E27FC236}">
                  <a16:creationId xmlns:a16="http://schemas.microsoft.com/office/drawing/2014/main" id="{00000000-0008-0000-0B00-00001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58" name="Shape 8663">
                <a:extLst>
                  <a:ext uri="{FF2B5EF4-FFF2-40B4-BE49-F238E27FC236}">
                    <a16:creationId xmlns:a16="http://schemas.microsoft.com/office/drawing/2014/main" id="{00000000-0008-0000-0B00-00001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9" name="Shape 8664">
                <a:extLst>
                  <a:ext uri="{FF2B5EF4-FFF2-40B4-BE49-F238E27FC236}">
                    <a16:creationId xmlns:a16="http://schemas.microsoft.com/office/drawing/2014/main" id="{00000000-0008-0000-0B00-00001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0" name="Shape 8665">
                  <a:extLst>
                    <a:ext uri="{FF2B5EF4-FFF2-40B4-BE49-F238E27FC236}">
                      <a16:creationId xmlns:a16="http://schemas.microsoft.com/office/drawing/2014/main" id="{00000000-0008-0000-0B00-000014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61" name="Shape 8666">
                  <a:extLst>
                    <a:ext uri="{FF2B5EF4-FFF2-40B4-BE49-F238E27FC236}">
                      <a16:creationId xmlns:a16="http://schemas.microsoft.com/office/drawing/2014/main" id="{00000000-0008-0000-0B00-000015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62" name="Shape 8667">
                    <a:extLst>
                      <a:ext uri="{FF2B5EF4-FFF2-40B4-BE49-F238E27FC236}">
                        <a16:creationId xmlns:a16="http://schemas.microsoft.com/office/drawing/2014/main" id="{00000000-0008-0000-0B00-000016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63" name="Shape 8668">
                    <a:extLst>
                      <a:ext uri="{FF2B5EF4-FFF2-40B4-BE49-F238E27FC236}">
                        <a16:creationId xmlns:a16="http://schemas.microsoft.com/office/drawing/2014/main" id="{00000000-0008-0000-0B00-00001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4" name="Shape 8669">
                    <a:extLst>
                      <a:ext uri="{FF2B5EF4-FFF2-40B4-BE49-F238E27FC236}">
                        <a16:creationId xmlns:a16="http://schemas.microsoft.com/office/drawing/2014/main" id="{00000000-0008-0000-0B00-00001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5" name="Shape 8670">
                    <a:extLst>
                      <a:ext uri="{FF2B5EF4-FFF2-40B4-BE49-F238E27FC236}">
                        <a16:creationId xmlns:a16="http://schemas.microsoft.com/office/drawing/2014/main" id="{00000000-0008-0000-0B00-000019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6" name="Shape 8671">
                    <a:extLst>
                      <a:ext uri="{FF2B5EF4-FFF2-40B4-BE49-F238E27FC236}">
                        <a16:creationId xmlns:a16="http://schemas.microsoft.com/office/drawing/2014/main" id="{00000000-0008-0000-0B00-00001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7" name="Shape 8672">
                    <a:extLst>
                      <a:ext uri="{FF2B5EF4-FFF2-40B4-BE49-F238E27FC236}">
                        <a16:creationId xmlns:a16="http://schemas.microsoft.com/office/drawing/2014/main" id="{00000000-0008-0000-0B00-00001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8" name="Shape 8673">
                    <a:extLst>
                      <a:ext uri="{FF2B5EF4-FFF2-40B4-BE49-F238E27FC236}">
                        <a16:creationId xmlns:a16="http://schemas.microsoft.com/office/drawing/2014/main" id="{00000000-0008-0000-0B00-00001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69" name="Shape 2">
          <a:extLst>
            <a:ext uri="{FF2B5EF4-FFF2-40B4-BE49-F238E27FC236}">
              <a16:creationId xmlns:a16="http://schemas.microsoft.com/office/drawing/2014/main" id="{00000000-0008-0000-0B00-00001D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70" name="Shape 8674">
            <a:extLst>
              <a:ext uri="{FF2B5EF4-FFF2-40B4-BE49-F238E27FC236}">
                <a16:creationId xmlns:a16="http://schemas.microsoft.com/office/drawing/2014/main" id="{00000000-0008-0000-0B00-00001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1" name="Shape 6">
              <a:extLst>
                <a:ext uri="{FF2B5EF4-FFF2-40B4-BE49-F238E27FC236}">
                  <a16:creationId xmlns:a16="http://schemas.microsoft.com/office/drawing/2014/main" id="{00000000-0008-0000-0B00-00001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2" name="Shape 8675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73" name="Shape 8676">
                <a:extLst>
                  <a:ext uri="{FF2B5EF4-FFF2-40B4-BE49-F238E27FC236}">
                    <a16:creationId xmlns:a16="http://schemas.microsoft.com/office/drawing/2014/main" id="{00000000-0008-0000-0B00-00002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4" name="Shape 86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75" name="Shape 8678">
                  <a:extLst>
                    <a:ext uri="{FF2B5EF4-FFF2-40B4-BE49-F238E27FC236}">
                      <a16:creationId xmlns:a16="http://schemas.microsoft.com/office/drawing/2014/main" id="{00000000-0008-0000-0B00-000023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6" name="Shape 86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77" name="Shape 8680">
                    <a:extLst>
                      <a:ext uri="{FF2B5EF4-FFF2-40B4-BE49-F238E27FC236}">
                        <a16:creationId xmlns:a16="http://schemas.microsoft.com/office/drawing/2014/main" id="{00000000-0008-0000-0B00-000025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78" name="Shape 8681">
                    <a:extLst>
                      <a:ext uri="{FF2B5EF4-FFF2-40B4-BE49-F238E27FC236}">
                        <a16:creationId xmlns:a16="http://schemas.microsoft.com/office/drawing/2014/main" id="{00000000-0008-0000-0B00-00002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79" name="Shape 8682">
                    <a:extLst>
                      <a:ext uri="{FF2B5EF4-FFF2-40B4-BE49-F238E27FC236}">
                        <a16:creationId xmlns:a16="http://schemas.microsoft.com/office/drawing/2014/main" id="{00000000-0008-0000-0B00-00002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0" name="Shape 8683">
                    <a:extLst>
                      <a:ext uri="{FF2B5EF4-FFF2-40B4-BE49-F238E27FC236}">
                        <a16:creationId xmlns:a16="http://schemas.microsoft.com/office/drawing/2014/main" id="{00000000-0008-0000-0B00-000028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1" name="Shape 8684">
                    <a:extLst>
                      <a:ext uri="{FF2B5EF4-FFF2-40B4-BE49-F238E27FC236}">
                        <a16:creationId xmlns:a16="http://schemas.microsoft.com/office/drawing/2014/main" id="{00000000-0008-0000-0B00-00002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2" name="Shape 8685">
                    <a:extLst>
                      <a:ext uri="{FF2B5EF4-FFF2-40B4-BE49-F238E27FC236}">
                        <a16:creationId xmlns:a16="http://schemas.microsoft.com/office/drawing/2014/main" id="{00000000-0008-0000-0B00-00002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3" name="Shape 8686">
                    <a:extLst>
                      <a:ext uri="{FF2B5EF4-FFF2-40B4-BE49-F238E27FC236}">
                        <a16:creationId xmlns:a16="http://schemas.microsoft.com/office/drawing/2014/main" id="{00000000-0008-0000-0B00-00002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84" name="Shape 2">
          <a:extLst>
            <a:ext uri="{FF2B5EF4-FFF2-40B4-BE49-F238E27FC236}">
              <a16:creationId xmlns:a16="http://schemas.microsoft.com/office/drawing/2014/main" id="{00000000-0008-0000-0B00-00002C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85" name="Shape 8687">
            <a:extLst>
              <a:ext uri="{FF2B5EF4-FFF2-40B4-BE49-F238E27FC236}">
                <a16:creationId xmlns:a16="http://schemas.microsoft.com/office/drawing/2014/main" id="{00000000-0008-0000-0B00-00002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6" name="Shape 6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7" name="Shape 8688">
              <a:extLst>
                <a:ext uri="{FF2B5EF4-FFF2-40B4-BE49-F238E27FC236}">
                  <a16:creationId xmlns:a16="http://schemas.microsoft.com/office/drawing/2014/main" id="{00000000-0008-0000-0B00-00002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88" name="Shape 86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9" name="Shape 8690">
                <a:extLst>
                  <a:ext uri="{FF2B5EF4-FFF2-40B4-BE49-F238E27FC236}">
                    <a16:creationId xmlns:a16="http://schemas.microsoft.com/office/drawing/2014/main" id="{00000000-0008-0000-0B00-00003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90" name="Shape 86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91" name="Shape 86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92" name="Shape 8693">
                    <a:extLst>
                      <a:ext uri="{FF2B5EF4-FFF2-40B4-BE49-F238E27FC236}">
                        <a16:creationId xmlns:a16="http://schemas.microsoft.com/office/drawing/2014/main" id="{00000000-0008-0000-0B00-000034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3" name="Shape 8694">
                    <a:extLst>
                      <a:ext uri="{FF2B5EF4-FFF2-40B4-BE49-F238E27FC236}">
                        <a16:creationId xmlns:a16="http://schemas.microsoft.com/office/drawing/2014/main" id="{00000000-0008-0000-0B00-00003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4" name="Shape 8695">
                    <a:extLst>
                      <a:ext uri="{FF2B5EF4-FFF2-40B4-BE49-F238E27FC236}">
                        <a16:creationId xmlns:a16="http://schemas.microsoft.com/office/drawing/2014/main" id="{00000000-0008-0000-0B00-00003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5" name="Shape 8696">
                    <a:extLst>
                      <a:ext uri="{FF2B5EF4-FFF2-40B4-BE49-F238E27FC236}">
                        <a16:creationId xmlns:a16="http://schemas.microsoft.com/office/drawing/2014/main" id="{00000000-0008-0000-0B00-000037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6" name="Shape 8697">
                    <a:extLst>
                      <a:ext uri="{FF2B5EF4-FFF2-40B4-BE49-F238E27FC236}">
                        <a16:creationId xmlns:a16="http://schemas.microsoft.com/office/drawing/2014/main" id="{00000000-0008-0000-0B00-00003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7" name="Shape 8698">
                    <a:extLst>
                      <a:ext uri="{FF2B5EF4-FFF2-40B4-BE49-F238E27FC236}">
                        <a16:creationId xmlns:a16="http://schemas.microsoft.com/office/drawing/2014/main" id="{00000000-0008-0000-0B00-00003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8" name="Shape 8699">
                    <a:extLst>
                      <a:ext uri="{FF2B5EF4-FFF2-40B4-BE49-F238E27FC236}">
                        <a16:creationId xmlns:a16="http://schemas.microsoft.com/office/drawing/2014/main" id="{00000000-0008-0000-0B00-00003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99" name="Shape 2">
          <a:extLst>
            <a:ext uri="{FF2B5EF4-FFF2-40B4-BE49-F238E27FC236}">
              <a16:creationId xmlns:a16="http://schemas.microsoft.com/office/drawing/2014/main" id="{00000000-0008-0000-0B00-00003B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00" name="Shape 8700">
            <a:extLst>
              <a:ext uri="{FF2B5EF4-FFF2-40B4-BE49-F238E27FC236}">
                <a16:creationId xmlns:a16="http://schemas.microsoft.com/office/drawing/2014/main" id="{00000000-0008-0000-0B00-00003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01" name="Shape 6">
              <a:extLst>
                <a:ext uri="{FF2B5EF4-FFF2-40B4-BE49-F238E27FC236}">
                  <a16:creationId xmlns:a16="http://schemas.microsoft.com/office/drawing/2014/main" id="{00000000-0008-0000-0B00-00003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02" name="Shape 8701">
              <a:extLst>
                <a:ext uri="{FF2B5EF4-FFF2-40B4-BE49-F238E27FC236}">
                  <a16:creationId xmlns:a16="http://schemas.microsoft.com/office/drawing/2014/main" id="{00000000-0008-0000-0B00-00003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03" name="Shape 8702">
                <a:extLst>
                  <a:ext uri="{FF2B5EF4-FFF2-40B4-BE49-F238E27FC236}">
                    <a16:creationId xmlns:a16="http://schemas.microsoft.com/office/drawing/2014/main" id="{00000000-0008-0000-0B00-00003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4" name="Shape 8703">
                <a:extLst>
                  <a:ext uri="{FF2B5EF4-FFF2-40B4-BE49-F238E27FC236}">
                    <a16:creationId xmlns:a16="http://schemas.microsoft.com/office/drawing/2014/main" id="{00000000-0008-0000-0B00-00004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05" name="Shape 87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06" name="Shape 87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07" name="Shape 8706">
                    <a:extLst>
                      <a:ext uri="{FF2B5EF4-FFF2-40B4-BE49-F238E27FC236}">
                        <a16:creationId xmlns:a16="http://schemas.microsoft.com/office/drawing/2014/main" id="{00000000-0008-0000-0B00-000043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08" name="Shape 8707">
                    <a:extLst>
                      <a:ext uri="{FF2B5EF4-FFF2-40B4-BE49-F238E27FC236}">
                        <a16:creationId xmlns:a16="http://schemas.microsoft.com/office/drawing/2014/main" id="{00000000-0008-0000-0B00-00004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9" name="Shape 8708">
                    <a:extLst>
                      <a:ext uri="{FF2B5EF4-FFF2-40B4-BE49-F238E27FC236}">
                        <a16:creationId xmlns:a16="http://schemas.microsoft.com/office/drawing/2014/main" id="{00000000-0008-0000-0B00-00004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0" name="Shape 8709">
                    <a:extLst>
                      <a:ext uri="{FF2B5EF4-FFF2-40B4-BE49-F238E27FC236}">
                        <a16:creationId xmlns:a16="http://schemas.microsoft.com/office/drawing/2014/main" id="{00000000-0008-0000-0B00-000046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1" name="Shape 8710">
                    <a:extLst>
                      <a:ext uri="{FF2B5EF4-FFF2-40B4-BE49-F238E27FC236}">
                        <a16:creationId xmlns:a16="http://schemas.microsoft.com/office/drawing/2014/main" id="{00000000-0008-0000-0B00-00004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2" name="Shape 8711">
                    <a:extLst>
                      <a:ext uri="{FF2B5EF4-FFF2-40B4-BE49-F238E27FC236}">
                        <a16:creationId xmlns:a16="http://schemas.microsoft.com/office/drawing/2014/main" id="{00000000-0008-0000-0B00-00004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3" name="Shape 8712">
                    <a:extLst>
                      <a:ext uri="{FF2B5EF4-FFF2-40B4-BE49-F238E27FC236}">
                        <a16:creationId xmlns:a16="http://schemas.microsoft.com/office/drawing/2014/main" id="{00000000-0008-0000-0B00-00004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14" name="Shape 2">
          <a:extLst>
            <a:ext uri="{FF2B5EF4-FFF2-40B4-BE49-F238E27FC236}">
              <a16:creationId xmlns:a16="http://schemas.microsoft.com/office/drawing/2014/main" id="{00000000-0008-0000-0B00-00004A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15" name="Shape 8713">
            <a:extLst>
              <a:ext uri="{FF2B5EF4-FFF2-40B4-BE49-F238E27FC236}">
                <a16:creationId xmlns:a16="http://schemas.microsoft.com/office/drawing/2014/main" id="{00000000-0008-0000-0B00-00004B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6" name="Shape 6">
              <a:extLst>
                <a:ext uri="{FF2B5EF4-FFF2-40B4-BE49-F238E27FC236}">
                  <a16:creationId xmlns:a16="http://schemas.microsoft.com/office/drawing/2014/main" id="{00000000-0008-0000-0B00-00004C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7" name="Shape 8714">
              <a:extLst>
                <a:ext uri="{FF2B5EF4-FFF2-40B4-BE49-F238E27FC236}">
                  <a16:creationId xmlns:a16="http://schemas.microsoft.com/office/drawing/2014/main" id="{00000000-0008-0000-0B00-00004D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18" name="Shape 8715">
                <a:extLst>
                  <a:ext uri="{FF2B5EF4-FFF2-40B4-BE49-F238E27FC236}">
                    <a16:creationId xmlns:a16="http://schemas.microsoft.com/office/drawing/2014/main" id="{00000000-0008-0000-0B00-00004E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9" name="Shape 8716">
                <a:extLst>
                  <a:ext uri="{FF2B5EF4-FFF2-40B4-BE49-F238E27FC236}">
                    <a16:creationId xmlns:a16="http://schemas.microsoft.com/office/drawing/2014/main" id="{00000000-0008-0000-0B00-00004F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20" name="Shape 87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21" name="Shape 87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22" name="Shape 8719">
                    <a:extLst>
                      <a:ext uri="{FF2B5EF4-FFF2-40B4-BE49-F238E27FC236}">
                        <a16:creationId xmlns:a16="http://schemas.microsoft.com/office/drawing/2014/main" id="{00000000-0008-0000-0B00-000052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23" name="Shape 8720">
                    <a:extLst>
                      <a:ext uri="{FF2B5EF4-FFF2-40B4-BE49-F238E27FC236}">
                        <a16:creationId xmlns:a16="http://schemas.microsoft.com/office/drawing/2014/main" id="{00000000-0008-0000-0B00-00005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4" name="Shape 8721">
                    <a:extLst>
                      <a:ext uri="{FF2B5EF4-FFF2-40B4-BE49-F238E27FC236}">
                        <a16:creationId xmlns:a16="http://schemas.microsoft.com/office/drawing/2014/main" id="{00000000-0008-0000-0B00-00005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5" name="Shape 8722">
                    <a:extLst>
                      <a:ext uri="{FF2B5EF4-FFF2-40B4-BE49-F238E27FC236}">
                        <a16:creationId xmlns:a16="http://schemas.microsoft.com/office/drawing/2014/main" id="{00000000-0008-0000-0B00-000055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6" name="Shape 8723">
                    <a:extLst>
                      <a:ext uri="{FF2B5EF4-FFF2-40B4-BE49-F238E27FC236}">
                        <a16:creationId xmlns:a16="http://schemas.microsoft.com/office/drawing/2014/main" id="{00000000-0008-0000-0B00-00005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7" name="Shape 8724">
                    <a:extLst>
                      <a:ext uri="{FF2B5EF4-FFF2-40B4-BE49-F238E27FC236}">
                        <a16:creationId xmlns:a16="http://schemas.microsoft.com/office/drawing/2014/main" id="{00000000-0008-0000-0B00-00005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8" name="Shape 8725">
                    <a:extLst>
                      <a:ext uri="{FF2B5EF4-FFF2-40B4-BE49-F238E27FC236}">
                        <a16:creationId xmlns:a16="http://schemas.microsoft.com/office/drawing/2014/main" id="{00000000-0008-0000-0B00-00005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29" name="Shape 2">
          <a:extLst>
            <a:ext uri="{FF2B5EF4-FFF2-40B4-BE49-F238E27FC236}">
              <a16:creationId xmlns:a16="http://schemas.microsoft.com/office/drawing/2014/main" id="{00000000-0008-0000-0B00-000059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30" name="Shape 8726">
            <a:extLst>
              <a:ext uri="{FF2B5EF4-FFF2-40B4-BE49-F238E27FC236}">
                <a16:creationId xmlns:a16="http://schemas.microsoft.com/office/drawing/2014/main" id="{00000000-0008-0000-0B00-00005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1" name="Shape 6">
              <a:extLst>
                <a:ext uri="{FF2B5EF4-FFF2-40B4-BE49-F238E27FC236}">
                  <a16:creationId xmlns:a16="http://schemas.microsoft.com/office/drawing/2014/main" id="{00000000-0008-0000-0B00-00005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2" name="Shape 8727">
              <a:extLst>
                <a:ext uri="{FF2B5EF4-FFF2-40B4-BE49-F238E27FC236}">
                  <a16:creationId xmlns:a16="http://schemas.microsoft.com/office/drawing/2014/main" id="{00000000-0008-0000-0B00-00005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33" name="Shape 8728">
                <a:extLst>
                  <a:ext uri="{FF2B5EF4-FFF2-40B4-BE49-F238E27FC236}">
                    <a16:creationId xmlns:a16="http://schemas.microsoft.com/office/drawing/2014/main" id="{00000000-0008-0000-0B00-00005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34" name="Shape 8729">
                <a:extLst>
                  <a:ext uri="{FF2B5EF4-FFF2-40B4-BE49-F238E27FC236}">
                    <a16:creationId xmlns:a16="http://schemas.microsoft.com/office/drawing/2014/main" id="{00000000-0008-0000-0B00-00005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35" name="Shape 8730">
                  <a:extLst>
                    <a:ext uri="{FF2B5EF4-FFF2-40B4-BE49-F238E27FC236}">
                      <a16:creationId xmlns:a16="http://schemas.microsoft.com/office/drawing/2014/main" id="{00000000-0008-0000-0B00-00005F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36" name="Shape 8731">
                  <a:extLst>
                    <a:ext uri="{FF2B5EF4-FFF2-40B4-BE49-F238E27FC236}">
                      <a16:creationId xmlns:a16="http://schemas.microsoft.com/office/drawing/2014/main" id="{00000000-0008-0000-0B00-000060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37" name="Shape 8732">
                    <a:extLst>
                      <a:ext uri="{FF2B5EF4-FFF2-40B4-BE49-F238E27FC236}">
                        <a16:creationId xmlns:a16="http://schemas.microsoft.com/office/drawing/2014/main" id="{00000000-0008-0000-0B00-000061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38" name="Shape 8733">
                    <a:extLst>
                      <a:ext uri="{FF2B5EF4-FFF2-40B4-BE49-F238E27FC236}">
                        <a16:creationId xmlns:a16="http://schemas.microsoft.com/office/drawing/2014/main" id="{00000000-0008-0000-0B00-00006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9" name="Shape 8734">
                    <a:extLst>
                      <a:ext uri="{FF2B5EF4-FFF2-40B4-BE49-F238E27FC236}">
                        <a16:creationId xmlns:a16="http://schemas.microsoft.com/office/drawing/2014/main" id="{00000000-0008-0000-0B00-00006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0" name="Shape 8735">
                    <a:extLst>
                      <a:ext uri="{FF2B5EF4-FFF2-40B4-BE49-F238E27FC236}">
                        <a16:creationId xmlns:a16="http://schemas.microsoft.com/office/drawing/2014/main" id="{00000000-0008-0000-0B00-000064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1" name="Shape 8736">
                    <a:extLst>
                      <a:ext uri="{FF2B5EF4-FFF2-40B4-BE49-F238E27FC236}">
                        <a16:creationId xmlns:a16="http://schemas.microsoft.com/office/drawing/2014/main" id="{00000000-0008-0000-0B00-00006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2" name="Shape 8737">
                    <a:extLst>
                      <a:ext uri="{FF2B5EF4-FFF2-40B4-BE49-F238E27FC236}">
                        <a16:creationId xmlns:a16="http://schemas.microsoft.com/office/drawing/2014/main" id="{00000000-0008-0000-0B00-00006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3" name="Shape 8738">
                    <a:extLst>
                      <a:ext uri="{FF2B5EF4-FFF2-40B4-BE49-F238E27FC236}">
                        <a16:creationId xmlns:a16="http://schemas.microsoft.com/office/drawing/2014/main" id="{00000000-0008-0000-0B00-00006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44" name="Shape 2">
          <a:extLst>
            <a:ext uri="{FF2B5EF4-FFF2-40B4-BE49-F238E27FC236}">
              <a16:creationId xmlns:a16="http://schemas.microsoft.com/office/drawing/2014/main" id="{00000000-0008-0000-0B00-000068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45" name="Shape 8739">
            <a:extLst>
              <a:ext uri="{FF2B5EF4-FFF2-40B4-BE49-F238E27FC236}">
                <a16:creationId xmlns:a16="http://schemas.microsoft.com/office/drawing/2014/main" id="{00000000-0008-0000-0B00-00006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46" name="Shape 6">
              <a:extLst>
                <a:ext uri="{FF2B5EF4-FFF2-40B4-BE49-F238E27FC236}">
                  <a16:creationId xmlns:a16="http://schemas.microsoft.com/office/drawing/2014/main" id="{00000000-0008-0000-0B00-00006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47" name="Shape 8740">
              <a:extLst>
                <a:ext uri="{FF2B5EF4-FFF2-40B4-BE49-F238E27FC236}">
                  <a16:creationId xmlns:a16="http://schemas.microsoft.com/office/drawing/2014/main" id="{00000000-0008-0000-0B00-00006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48" name="Shape 8741">
                <a:extLst>
                  <a:ext uri="{FF2B5EF4-FFF2-40B4-BE49-F238E27FC236}">
                    <a16:creationId xmlns:a16="http://schemas.microsoft.com/office/drawing/2014/main" id="{00000000-0008-0000-0B00-00006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9" name="Shape 8742">
                <a:extLst>
                  <a:ext uri="{FF2B5EF4-FFF2-40B4-BE49-F238E27FC236}">
                    <a16:creationId xmlns:a16="http://schemas.microsoft.com/office/drawing/2014/main" id="{00000000-0008-0000-0B00-00006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50" name="Shape 8743">
                  <a:extLst>
                    <a:ext uri="{FF2B5EF4-FFF2-40B4-BE49-F238E27FC236}">
                      <a16:creationId xmlns:a16="http://schemas.microsoft.com/office/drawing/2014/main" id="{00000000-0008-0000-0B00-00006E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51" name="Shape 8744">
                  <a:extLst>
                    <a:ext uri="{FF2B5EF4-FFF2-40B4-BE49-F238E27FC236}">
                      <a16:creationId xmlns:a16="http://schemas.microsoft.com/office/drawing/2014/main" id="{00000000-0008-0000-0B00-00006F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52" name="Shape 8745">
                    <a:extLst>
                      <a:ext uri="{FF2B5EF4-FFF2-40B4-BE49-F238E27FC236}">
                        <a16:creationId xmlns:a16="http://schemas.microsoft.com/office/drawing/2014/main" id="{00000000-0008-0000-0B00-000070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53" name="Shape 8746">
                    <a:extLst>
                      <a:ext uri="{FF2B5EF4-FFF2-40B4-BE49-F238E27FC236}">
                        <a16:creationId xmlns:a16="http://schemas.microsoft.com/office/drawing/2014/main" id="{00000000-0008-0000-0B00-00007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4" name="Shape 8747">
                    <a:extLst>
                      <a:ext uri="{FF2B5EF4-FFF2-40B4-BE49-F238E27FC236}">
                        <a16:creationId xmlns:a16="http://schemas.microsoft.com/office/drawing/2014/main" id="{00000000-0008-0000-0B00-00007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5" name="Shape 8748">
                    <a:extLst>
                      <a:ext uri="{FF2B5EF4-FFF2-40B4-BE49-F238E27FC236}">
                        <a16:creationId xmlns:a16="http://schemas.microsoft.com/office/drawing/2014/main" id="{00000000-0008-0000-0B00-000073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6" name="Shape 8749">
                    <a:extLst>
                      <a:ext uri="{FF2B5EF4-FFF2-40B4-BE49-F238E27FC236}">
                        <a16:creationId xmlns:a16="http://schemas.microsoft.com/office/drawing/2014/main" id="{00000000-0008-0000-0B00-00007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7" name="Shape 8750">
                    <a:extLst>
                      <a:ext uri="{FF2B5EF4-FFF2-40B4-BE49-F238E27FC236}">
                        <a16:creationId xmlns:a16="http://schemas.microsoft.com/office/drawing/2014/main" id="{00000000-0008-0000-0B00-00007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8" name="Shape 8751">
                    <a:extLst>
                      <a:ext uri="{FF2B5EF4-FFF2-40B4-BE49-F238E27FC236}">
                        <a16:creationId xmlns:a16="http://schemas.microsoft.com/office/drawing/2014/main" id="{00000000-0008-0000-0B00-00007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59" name="Shape 2">
          <a:extLst>
            <a:ext uri="{FF2B5EF4-FFF2-40B4-BE49-F238E27FC236}">
              <a16:creationId xmlns:a16="http://schemas.microsoft.com/office/drawing/2014/main" id="{00000000-0008-0000-0B00-000077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60" name="Shape 8752">
            <a:extLst>
              <a:ext uri="{FF2B5EF4-FFF2-40B4-BE49-F238E27FC236}">
                <a16:creationId xmlns:a16="http://schemas.microsoft.com/office/drawing/2014/main" id="{00000000-0008-0000-0B00-000078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1" name="Shape 6">
              <a:extLst>
                <a:ext uri="{FF2B5EF4-FFF2-40B4-BE49-F238E27FC236}">
                  <a16:creationId xmlns:a16="http://schemas.microsoft.com/office/drawing/2014/main" id="{00000000-0008-0000-0B00-000079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2" name="Shape 8753">
              <a:extLst>
                <a:ext uri="{FF2B5EF4-FFF2-40B4-BE49-F238E27FC236}">
                  <a16:creationId xmlns:a16="http://schemas.microsoft.com/office/drawing/2014/main" id="{00000000-0008-0000-0B00-00007A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63" name="Shape 8754">
                <a:extLst>
                  <a:ext uri="{FF2B5EF4-FFF2-40B4-BE49-F238E27FC236}">
                    <a16:creationId xmlns:a16="http://schemas.microsoft.com/office/drawing/2014/main" id="{00000000-0008-0000-0B00-00007B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4" name="Shape 8755">
                <a:extLst>
                  <a:ext uri="{FF2B5EF4-FFF2-40B4-BE49-F238E27FC236}">
                    <a16:creationId xmlns:a16="http://schemas.microsoft.com/office/drawing/2014/main" id="{00000000-0008-0000-0B00-00007C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65" name="Shape 8756">
                  <a:extLst>
                    <a:ext uri="{FF2B5EF4-FFF2-40B4-BE49-F238E27FC236}">
                      <a16:creationId xmlns:a16="http://schemas.microsoft.com/office/drawing/2014/main" id="{00000000-0008-0000-0B00-00007D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66" name="Shape 8757">
                  <a:extLst>
                    <a:ext uri="{FF2B5EF4-FFF2-40B4-BE49-F238E27FC236}">
                      <a16:creationId xmlns:a16="http://schemas.microsoft.com/office/drawing/2014/main" id="{00000000-0008-0000-0B00-00007E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67" name="Shape 8758">
                    <a:extLst>
                      <a:ext uri="{FF2B5EF4-FFF2-40B4-BE49-F238E27FC236}">
                        <a16:creationId xmlns:a16="http://schemas.microsoft.com/office/drawing/2014/main" id="{00000000-0008-0000-0B00-00007F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68" name="Shape 8759">
                    <a:extLst>
                      <a:ext uri="{FF2B5EF4-FFF2-40B4-BE49-F238E27FC236}">
                        <a16:creationId xmlns:a16="http://schemas.microsoft.com/office/drawing/2014/main" id="{00000000-0008-0000-0B00-00008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69" name="Shape 8760">
                    <a:extLst>
                      <a:ext uri="{FF2B5EF4-FFF2-40B4-BE49-F238E27FC236}">
                        <a16:creationId xmlns:a16="http://schemas.microsoft.com/office/drawing/2014/main" id="{00000000-0008-0000-0B00-00008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0" name="Shape 8761">
                    <a:extLst>
                      <a:ext uri="{FF2B5EF4-FFF2-40B4-BE49-F238E27FC236}">
                        <a16:creationId xmlns:a16="http://schemas.microsoft.com/office/drawing/2014/main" id="{00000000-0008-0000-0B00-000082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1" name="Shape 8762">
                    <a:extLst>
                      <a:ext uri="{FF2B5EF4-FFF2-40B4-BE49-F238E27FC236}">
                        <a16:creationId xmlns:a16="http://schemas.microsoft.com/office/drawing/2014/main" id="{00000000-0008-0000-0B00-00008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2" name="Shape 8763">
                    <a:extLst>
                      <a:ext uri="{FF2B5EF4-FFF2-40B4-BE49-F238E27FC236}">
                        <a16:creationId xmlns:a16="http://schemas.microsoft.com/office/drawing/2014/main" id="{00000000-0008-0000-0B00-00008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3" name="Shape 8764">
                    <a:extLst>
                      <a:ext uri="{FF2B5EF4-FFF2-40B4-BE49-F238E27FC236}">
                        <a16:creationId xmlns:a16="http://schemas.microsoft.com/office/drawing/2014/main" id="{00000000-0008-0000-0B00-00008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75" name="Shape 8765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766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78" name="Shape 8767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768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80" name="Shape 8769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81" name="Shape 8770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82" name="Shape 8771">
                    <a:extLst>
                      <a:ext uri="{FF2B5EF4-FFF2-40B4-BE49-F238E27FC236}">
                        <a16:creationId xmlns:a16="http://schemas.microsoft.com/office/drawing/2014/main" id="{00000000-0008-0000-0B00-00008E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83" name="Shape 8772">
                    <a:extLst>
                      <a:ext uri="{FF2B5EF4-FFF2-40B4-BE49-F238E27FC236}">
                        <a16:creationId xmlns:a16="http://schemas.microsoft.com/office/drawing/2014/main" id="{00000000-0008-0000-0B00-00008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4" name="Shape 8773">
                    <a:extLst>
                      <a:ext uri="{FF2B5EF4-FFF2-40B4-BE49-F238E27FC236}">
                        <a16:creationId xmlns:a16="http://schemas.microsoft.com/office/drawing/2014/main" id="{00000000-0008-0000-0B00-00009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5" name="Shape 8774">
                    <a:extLst>
                      <a:ext uri="{FF2B5EF4-FFF2-40B4-BE49-F238E27FC236}">
                        <a16:creationId xmlns:a16="http://schemas.microsoft.com/office/drawing/2014/main" id="{00000000-0008-0000-0B00-000091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6" name="Shape 8775">
                    <a:extLst>
                      <a:ext uri="{FF2B5EF4-FFF2-40B4-BE49-F238E27FC236}">
                        <a16:creationId xmlns:a16="http://schemas.microsoft.com/office/drawing/2014/main" id="{00000000-0008-0000-0B00-00009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7" name="Shape 8776">
                    <a:extLst>
                      <a:ext uri="{FF2B5EF4-FFF2-40B4-BE49-F238E27FC236}">
                        <a16:creationId xmlns:a16="http://schemas.microsoft.com/office/drawing/2014/main" id="{00000000-0008-0000-0B00-00009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8" name="Shape 8777">
                    <a:extLst>
                      <a:ext uri="{FF2B5EF4-FFF2-40B4-BE49-F238E27FC236}">
                        <a16:creationId xmlns:a16="http://schemas.microsoft.com/office/drawing/2014/main" id="{00000000-0008-0000-0B00-00009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89" name="Shape 2">
          <a:extLst>
            <a:ext uri="{FF2B5EF4-FFF2-40B4-BE49-F238E27FC236}">
              <a16:creationId xmlns:a16="http://schemas.microsoft.com/office/drawing/2014/main" id="{00000000-0008-0000-0B00-000095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90" name="Shape 8778">
            <a:extLst>
              <a:ext uri="{FF2B5EF4-FFF2-40B4-BE49-F238E27FC236}">
                <a16:creationId xmlns:a16="http://schemas.microsoft.com/office/drawing/2014/main" id="{00000000-0008-0000-0B00-00009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91" name="Shape 6">
              <a:extLst>
                <a:ext uri="{FF2B5EF4-FFF2-40B4-BE49-F238E27FC236}">
                  <a16:creationId xmlns:a16="http://schemas.microsoft.com/office/drawing/2014/main" id="{00000000-0008-0000-0B00-00009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2" name="Shape 8779">
              <a:extLst>
                <a:ext uri="{FF2B5EF4-FFF2-40B4-BE49-F238E27FC236}">
                  <a16:creationId xmlns:a16="http://schemas.microsoft.com/office/drawing/2014/main" id="{00000000-0008-0000-0B00-00009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3" name="Shape 8780">
                <a:extLst>
                  <a:ext uri="{FF2B5EF4-FFF2-40B4-BE49-F238E27FC236}">
                    <a16:creationId xmlns:a16="http://schemas.microsoft.com/office/drawing/2014/main" id="{00000000-0008-0000-0B00-00009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4" name="Shape 8781">
                <a:extLst>
                  <a:ext uri="{FF2B5EF4-FFF2-40B4-BE49-F238E27FC236}">
                    <a16:creationId xmlns:a16="http://schemas.microsoft.com/office/drawing/2014/main" id="{00000000-0008-0000-0B00-00009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95" name="Shape 8782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96" name="Shape 8783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97" name="Shape 8784">
                    <a:extLst>
                      <a:ext uri="{FF2B5EF4-FFF2-40B4-BE49-F238E27FC236}">
                        <a16:creationId xmlns:a16="http://schemas.microsoft.com/office/drawing/2014/main" id="{00000000-0008-0000-0B00-00009D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98" name="Shape 8785">
                    <a:extLst>
                      <a:ext uri="{FF2B5EF4-FFF2-40B4-BE49-F238E27FC236}">
                        <a16:creationId xmlns:a16="http://schemas.microsoft.com/office/drawing/2014/main" id="{00000000-0008-0000-0B00-00009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99" name="Shape 8786">
                    <a:extLst>
                      <a:ext uri="{FF2B5EF4-FFF2-40B4-BE49-F238E27FC236}">
                        <a16:creationId xmlns:a16="http://schemas.microsoft.com/office/drawing/2014/main" id="{00000000-0008-0000-0B00-00009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0" name="Shape 8787">
                    <a:extLst>
                      <a:ext uri="{FF2B5EF4-FFF2-40B4-BE49-F238E27FC236}">
                        <a16:creationId xmlns:a16="http://schemas.microsoft.com/office/drawing/2014/main" id="{00000000-0008-0000-0B00-0000A0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1" name="Shape 8788">
                    <a:extLst>
                      <a:ext uri="{FF2B5EF4-FFF2-40B4-BE49-F238E27FC236}">
                        <a16:creationId xmlns:a16="http://schemas.microsoft.com/office/drawing/2014/main" id="{00000000-0008-0000-0B00-0000A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2" name="Shape 8789">
                    <a:extLst>
                      <a:ext uri="{FF2B5EF4-FFF2-40B4-BE49-F238E27FC236}">
                        <a16:creationId xmlns:a16="http://schemas.microsoft.com/office/drawing/2014/main" id="{00000000-0008-0000-0B00-0000A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3" name="Shape 8790">
                    <a:extLst>
                      <a:ext uri="{FF2B5EF4-FFF2-40B4-BE49-F238E27FC236}">
                        <a16:creationId xmlns:a16="http://schemas.microsoft.com/office/drawing/2014/main" id="{00000000-0008-0000-0B00-0000A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04" name="Shape 2">
          <a:extLst>
            <a:ext uri="{FF2B5EF4-FFF2-40B4-BE49-F238E27FC236}">
              <a16:creationId xmlns:a16="http://schemas.microsoft.com/office/drawing/2014/main" id="{00000000-0008-0000-0B00-0000A4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05" name="Shape 8791">
            <a:extLst>
              <a:ext uri="{FF2B5EF4-FFF2-40B4-BE49-F238E27FC236}">
                <a16:creationId xmlns:a16="http://schemas.microsoft.com/office/drawing/2014/main" id="{00000000-0008-0000-0B00-0000A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6" name="Shape 6">
              <a:extLst>
                <a:ext uri="{FF2B5EF4-FFF2-40B4-BE49-F238E27FC236}">
                  <a16:creationId xmlns:a16="http://schemas.microsoft.com/office/drawing/2014/main" id="{00000000-0008-0000-0B00-0000A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7" name="Shape 8792">
              <a:extLst>
                <a:ext uri="{FF2B5EF4-FFF2-40B4-BE49-F238E27FC236}">
                  <a16:creationId xmlns:a16="http://schemas.microsoft.com/office/drawing/2014/main" id="{00000000-0008-0000-0B00-0000A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08" name="Shape 8793">
                <a:extLst>
                  <a:ext uri="{FF2B5EF4-FFF2-40B4-BE49-F238E27FC236}">
                    <a16:creationId xmlns:a16="http://schemas.microsoft.com/office/drawing/2014/main" id="{00000000-0008-0000-0B00-0000A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9" name="Shape 8794">
                <a:extLst>
                  <a:ext uri="{FF2B5EF4-FFF2-40B4-BE49-F238E27FC236}">
                    <a16:creationId xmlns:a16="http://schemas.microsoft.com/office/drawing/2014/main" id="{00000000-0008-0000-0B00-0000A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0" name="Shape 8795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11" name="Shape 8796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12" name="Shape 8797">
                    <a:extLst>
                      <a:ext uri="{FF2B5EF4-FFF2-40B4-BE49-F238E27FC236}">
                        <a16:creationId xmlns:a16="http://schemas.microsoft.com/office/drawing/2014/main" id="{00000000-0008-0000-0B00-0000AC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13" name="Shape 8798">
                    <a:extLst>
                      <a:ext uri="{FF2B5EF4-FFF2-40B4-BE49-F238E27FC236}">
                        <a16:creationId xmlns:a16="http://schemas.microsoft.com/office/drawing/2014/main" id="{00000000-0008-0000-0B00-0000A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4" name="Shape 8799">
                    <a:extLst>
                      <a:ext uri="{FF2B5EF4-FFF2-40B4-BE49-F238E27FC236}">
                        <a16:creationId xmlns:a16="http://schemas.microsoft.com/office/drawing/2014/main" id="{00000000-0008-0000-0B00-0000A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5" name="Shape 8800">
                    <a:extLst>
                      <a:ext uri="{FF2B5EF4-FFF2-40B4-BE49-F238E27FC236}">
                        <a16:creationId xmlns:a16="http://schemas.microsoft.com/office/drawing/2014/main" id="{00000000-0008-0000-0B00-0000AF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6" name="Shape 8801">
                    <a:extLst>
                      <a:ext uri="{FF2B5EF4-FFF2-40B4-BE49-F238E27FC236}">
                        <a16:creationId xmlns:a16="http://schemas.microsoft.com/office/drawing/2014/main" id="{00000000-0008-0000-0B00-0000B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7" name="Shape 8802">
                    <a:extLst>
                      <a:ext uri="{FF2B5EF4-FFF2-40B4-BE49-F238E27FC236}">
                        <a16:creationId xmlns:a16="http://schemas.microsoft.com/office/drawing/2014/main" id="{00000000-0008-0000-0B00-0000B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8" name="Shape 8803">
                    <a:extLst>
                      <a:ext uri="{FF2B5EF4-FFF2-40B4-BE49-F238E27FC236}">
                        <a16:creationId xmlns:a16="http://schemas.microsoft.com/office/drawing/2014/main" id="{00000000-0008-0000-0B00-0000B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19" name="Shape 2">
          <a:extLst>
            <a:ext uri="{FF2B5EF4-FFF2-40B4-BE49-F238E27FC236}">
              <a16:creationId xmlns:a16="http://schemas.microsoft.com/office/drawing/2014/main" id="{00000000-0008-0000-0B00-0000B3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20" name="Shape 8804">
            <a:extLst>
              <a:ext uri="{FF2B5EF4-FFF2-40B4-BE49-F238E27FC236}">
                <a16:creationId xmlns:a16="http://schemas.microsoft.com/office/drawing/2014/main" id="{00000000-0008-0000-0B00-0000B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21" name="Shape 6">
              <a:extLst>
                <a:ext uri="{FF2B5EF4-FFF2-40B4-BE49-F238E27FC236}">
                  <a16:creationId xmlns:a16="http://schemas.microsoft.com/office/drawing/2014/main" id="{00000000-0008-0000-0B00-0000B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22" name="Shape 8805">
              <a:extLst>
                <a:ext uri="{FF2B5EF4-FFF2-40B4-BE49-F238E27FC236}">
                  <a16:creationId xmlns:a16="http://schemas.microsoft.com/office/drawing/2014/main" id="{00000000-0008-0000-0B00-0000B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23" name="Shape 8806">
                <a:extLst>
                  <a:ext uri="{FF2B5EF4-FFF2-40B4-BE49-F238E27FC236}">
                    <a16:creationId xmlns:a16="http://schemas.microsoft.com/office/drawing/2014/main" id="{00000000-0008-0000-0B00-0000B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24" name="Shape 8807">
                <a:extLst>
                  <a:ext uri="{FF2B5EF4-FFF2-40B4-BE49-F238E27FC236}">
                    <a16:creationId xmlns:a16="http://schemas.microsoft.com/office/drawing/2014/main" id="{00000000-0008-0000-0B00-0000B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25" name="Shape 8808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6" name="Shape 8809">
                  <a:extLst>
                    <a:ext uri="{FF2B5EF4-FFF2-40B4-BE49-F238E27FC236}">
                      <a16:creationId xmlns:a16="http://schemas.microsoft.com/office/drawing/2014/main" id="{00000000-0008-0000-0B00-0000BA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27" name="Shape 8810">
                    <a:extLst>
                      <a:ext uri="{FF2B5EF4-FFF2-40B4-BE49-F238E27FC236}">
                        <a16:creationId xmlns:a16="http://schemas.microsoft.com/office/drawing/2014/main" id="{00000000-0008-0000-0B00-0000BB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28" name="Shape 8811">
                    <a:extLst>
                      <a:ext uri="{FF2B5EF4-FFF2-40B4-BE49-F238E27FC236}">
                        <a16:creationId xmlns:a16="http://schemas.microsoft.com/office/drawing/2014/main" id="{00000000-0008-0000-0B00-0000B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29" name="Shape 8812">
                    <a:extLst>
                      <a:ext uri="{FF2B5EF4-FFF2-40B4-BE49-F238E27FC236}">
                        <a16:creationId xmlns:a16="http://schemas.microsoft.com/office/drawing/2014/main" id="{00000000-0008-0000-0B00-0000B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0" name="Shape 8813">
                    <a:extLst>
                      <a:ext uri="{FF2B5EF4-FFF2-40B4-BE49-F238E27FC236}">
                        <a16:creationId xmlns:a16="http://schemas.microsoft.com/office/drawing/2014/main" id="{00000000-0008-0000-0B00-0000BE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1" name="Shape 8814">
                    <a:extLst>
                      <a:ext uri="{FF2B5EF4-FFF2-40B4-BE49-F238E27FC236}">
                        <a16:creationId xmlns:a16="http://schemas.microsoft.com/office/drawing/2014/main" id="{00000000-0008-0000-0B00-0000B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2" name="Shape 8815">
                    <a:extLst>
                      <a:ext uri="{FF2B5EF4-FFF2-40B4-BE49-F238E27FC236}">
                        <a16:creationId xmlns:a16="http://schemas.microsoft.com/office/drawing/2014/main" id="{00000000-0008-0000-0B00-0000C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3" name="Shape 8816">
                    <a:extLst>
                      <a:ext uri="{FF2B5EF4-FFF2-40B4-BE49-F238E27FC236}">
                        <a16:creationId xmlns:a16="http://schemas.microsoft.com/office/drawing/2014/main" id="{00000000-0008-0000-0B00-0000C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34" name="Shape 2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35" name="Shape 8817">
            <a:extLst>
              <a:ext uri="{FF2B5EF4-FFF2-40B4-BE49-F238E27FC236}">
                <a16:creationId xmlns:a16="http://schemas.microsoft.com/office/drawing/2014/main" id="{00000000-0008-0000-0B00-0000C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36" name="Shape 6">
              <a:extLst>
                <a:ext uri="{FF2B5EF4-FFF2-40B4-BE49-F238E27FC236}">
                  <a16:creationId xmlns:a16="http://schemas.microsoft.com/office/drawing/2014/main" id="{00000000-0008-0000-0B00-0000C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7" name="Shape 8818">
              <a:extLst>
                <a:ext uri="{FF2B5EF4-FFF2-40B4-BE49-F238E27FC236}">
                  <a16:creationId xmlns:a16="http://schemas.microsoft.com/office/drawing/2014/main" id="{00000000-0008-0000-0B00-0000C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38" name="Shape 8819">
                <a:extLst>
                  <a:ext uri="{FF2B5EF4-FFF2-40B4-BE49-F238E27FC236}">
                    <a16:creationId xmlns:a16="http://schemas.microsoft.com/office/drawing/2014/main" id="{00000000-0008-0000-0B00-0000C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39" name="Shape 8820">
                <a:extLst>
                  <a:ext uri="{FF2B5EF4-FFF2-40B4-BE49-F238E27FC236}">
                    <a16:creationId xmlns:a16="http://schemas.microsoft.com/office/drawing/2014/main" id="{00000000-0008-0000-0B00-0000C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40" name="Shape 8821">
                  <a:extLst>
                    <a:ext uri="{FF2B5EF4-FFF2-40B4-BE49-F238E27FC236}">
                      <a16:creationId xmlns:a16="http://schemas.microsoft.com/office/drawing/2014/main" id="{00000000-0008-0000-0B00-0000C8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41" name="Shape 8822">
                  <a:extLst>
                    <a:ext uri="{FF2B5EF4-FFF2-40B4-BE49-F238E27FC236}">
                      <a16:creationId xmlns:a16="http://schemas.microsoft.com/office/drawing/2014/main" id="{00000000-0008-0000-0B00-0000C9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42" name="Shape 8823">
                    <a:extLst>
                      <a:ext uri="{FF2B5EF4-FFF2-40B4-BE49-F238E27FC236}">
                        <a16:creationId xmlns:a16="http://schemas.microsoft.com/office/drawing/2014/main" id="{00000000-0008-0000-0B00-0000CA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3" name="Shape 8824">
                    <a:extLst>
                      <a:ext uri="{FF2B5EF4-FFF2-40B4-BE49-F238E27FC236}">
                        <a16:creationId xmlns:a16="http://schemas.microsoft.com/office/drawing/2014/main" id="{00000000-0008-0000-0B00-0000C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4" name="Shape 8825">
                    <a:extLst>
                      <a:ext uri="{FF2B5EF4-FFF2-40B4-BE49-F238E27FC236}">
                        <a16:creationId xmlns:a16="http://schemas.microsoft.com/office/drawing/2014/main" id="{00000000-0008-0000-0B00-0000C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5" name="Shape 8826">
                    <a:extLst>
                      <a:ext uri="{FF2B5EF4-FFF2-40B4-BE49-F238E27FC236}">
                        <a16:creationId xmlns:a16="http://schemas.microsoft.com/office/drawing/2014/main" id="{00000000-0008-0000-0B00-0000CD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6" name="Shape 8827">
                    <a:extLst>
                      <a:ext uri="{FF2B5EF4-FFF2-40B4-BE49-F238E27FC236}">
                        <a16:creationId xmlns:a16="http://schemas.microsoft.com/office/drawing/2014/main" id="{00000000-0008-0000-0B00-0000C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7" name="Shape 8828">
                    <a:extLst>
                      <a:ext uri="{FF2B5EF4-FFF2-40B4-BE49-F238E27FC236}">
                        <a16:creationId xmlns:a16="http://schemas.microsoft.com/office/drawing/2014/main" id="{00000000-0008-0000-0B00-0000C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8" name="Shape 8829">
                    <a:extLst>
                      <a:ext uri="{FF2B5EF4-FFF2-40B4-BE49-F238E27FC236}">
                        <a16:creationId xmlns:a16="http://schemas.microsoft.com/office/drawing/2014/main" id="{00000000-0008-0000-0B00-0000D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49" name="Shape 2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50" name="Shape 8830">
            <a:extLst>
              <a:ext uri="{FF2B5EF4-FFF2-40B4-BE49-F238E27FC236}">
                <a16:creationId xmlns:a16="http://schemas.microsoft.com/office/drawing/2014/main" id="{00000000-0008-0000-0B00-0000D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51" name="Shape 6">
              <a:extLst>
                <a:ext uri="{FF2B5EF4-FFF2-40B4-BE49-F238E27FC236}">
                  <a16:creationId xmlns:a16="http://schemas.microsoft.com/office/drawing/2014/main" id="{00000000-0008-0000-0B00-0000D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52" name="Shape 8831">
              <a:extLst>
                <a:ext uri="{FF2B5EF4-FFF2-40B4-BE49-F238E27FC236}">
                  <a16:creationId xmlns:a16="http://schemas.microsoft.com/office/drawing/2014/main" id="{00000000-0008-0000-0B00-0000D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53" name="Shape 8832">
                <a:extLst>
                  <a:ext uri="{FF2B5EF4-FFF2-40B4-BE49-F238E27FC236}">
                    <a16:creationId xmlns:a16="http://schemas.microsoft.com/office/drawing/2014/main" id="{00000000-0008-0000-0B00-0000D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54" name="Shape 8833">
                <a:extLst>
                  <a:ext uri="{FF2B5EF4-FFF2-40B4-BE49-F238E27FC236}">
                    <a16:creationId xmlns:a16="http://schemas.microsoft.com/office/drawing/2014/main" id="{00000000-0008-0000-0B00-0000D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55" name="Shape 8834">
                  <a:extLst>
                    <a:ext uri="{FF2B5EF4-FFF2-40B4-BE49-F238E27FC236}">
                      <a16:creationId xmlns:a16="http://schemas.microsoft.com/office/drawing/2014/main" id="{00000000-0008-0000-0B00-0000D7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56" name="Shape 8835">
                  <a:extLst>
                    <a:ext uri="{FF2B5EF4-FFF2-40B4-BE49-F238E27FC236}">
                      <a16:creationId xmlns:a16="http://schemas.microsoft.com/office/drawing/2014/main" id="{00000000-0008-0000-0B00-0000D8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57" name="Shape 8836">
                    <a:extLst>
                      <a:ext uri="{FF2B5EF4-FFF2-40B4-BE49-F238E27FC236}">
                        <a16:creationId xmlns:a16="http://schemas.microsoft.com/office/drawing/2014/main" id="{00000000-0008-0000-0B00-0000D9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58" name="Shape 8837">
                    <a:extLst>
                      <a:ext uri="{FF2B5EF4-FFF2-40B4-BE49-F238E27FC236}">
                        <a16:creationId xmlns:a16="http://schemas.microsoft.com/office/drawing/2014/main" id="{00000000-0008-0000-0B00-0000D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9" name="Shape 8838">
                    <a:extLst>
                      <a:ext uri="{FF2B5EF4-FFF2-40B4-BE49-F238E27FC236}">
                        <a16:creationId xmlns:a16="http://schemas.microsoft.com/office/drawing/2014/main" id="{00000000-0008-0000-0B00-0000D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0" name="Shape 8839">
                    <a:extLst>
                      <a:ext uri="{FF2B5EF4-FFF2-40B4-BE49-F238E27FC236}">
                        <a16:creationId xmlns:a16="http://schemas.microsoft.com/office/drawing/2014/main" id="{00000000-0008-0000-0B00-0000D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1" name="Shape 8840">
                    <a:extLst>
                      <a:ext uri="{FF2B5EF4-FFF2-40B4-BE49-F238E27FC236}">
                        <a16:creationId xmlns:a16="http://schemas.microsoft.com/office/drawing/2014/main" id="{00000000-0008-0000-0B00-0000D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2" name="Shape 8841">
                    <a:extLst>
                      <a:ext uri="{FF2B5EF4-FFF2-40B4-BE49-F238E27FC236}">
                        <a16:creationId xmlns:a16="http://schemas.microsoft.com/office/drawing/2014/main" id="{00000000-0008-0000-0B00-0000D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3" name="Shape 8842">
                    <a:extLst>
                      <a:ext uri="{FF2B5EF4-FFF2-40B4-BE49-F238E27FC236}">
                        <a16:creationId xmlns:a16="http://schemas.microsoft.com/office/drawing/2014/main" id="{00000000-0008-0000-0B00-0000DF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10464" name="Shape 2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10465" name="Shape 8843">
            <a:extLst>
              <a:ext uri="{FF2B5EF4-FFF2-40B4-BE49-F238E27FC236}">
                <a16:creationId xmlns:a16="http://schemas.microsoft.com/office/drawing/2014/main" id="{00000000-0008-0000-0B00-0000E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66" name="Shape 6">
              <a:extLst>
                <a:ext uri="{FF2B5EF4-FFF2-40B4-BE49-F238E27FC236}">
                  <a16:creationId xmlns:a16="http://schemas.microsoft.com/office/drawing/2014/main" id="{00000000-0008-0000-0B00-0000E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67" name="Shape 8844">
              <a:extLst>
                <a:ext uri="{FF2B5EF4-FFF2-40B4-BE49-F238E27FC236}">
                  <a16:creationId xmlns:a16="http://schemas.microsoft.com/office/drawing/2014/main" id="{00000000-0008-0000-0B00-0000E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68" name="Shape 8845">
                <a:extLst>
                  <a:ext uri="{FF2B5EF4-FFF2-40B4-BE49-F238E27FC236}">
                    <a16:creationId xmlns:a16="http://schemas.microsoft.com/office/drawing/2014/main" id="{00000000-0008-0000-0B00-0000E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69" name="Shape 8846">
                <a:extLst>
                  <a:ext uri="{FF2B5EF4-FFF2-40B4-BE49-F238E27FC236}">
                    <a16:creationId xmlns:a16="http://schemas.microsoft.com/office/drawing/2014/main" id="{00000000-0008-0000-0B00-0000E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70" name="Shape 8847">
                  <a:extLst>
                    <a:ext uri="{FF2B5EF4-FFF2-40B4-BE49-F238E27FC236}">
                      <a16:creationId xmlns:a16="http://schemas.microsoft.com/office/drawing/2014/main" id="{00000000-0008-0000-0B00-0000E6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71" name="Shape 8848">
                  <a:extLst>
                    <a:ext uri="{FF2B5EF4-FFF2-40B4-BE49-F238E27FC236}">
                      <a16:creationId xmlns:a16="http://schemas.microsoft.com/office/drawing/2014/main" id="{00000000-0008-0000-0B00-0000E7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72" name="Shape 8849">
                    <a:extLst>
                      <a:ext uri="{FF2B5EF4-FFF2-40B4-BE49-F238E27FC236}">
                        <a16:creationId xmlns:a16="http://schemas.microsoft.com/office/drawing/2014/main" id="{00000000-0008-0000-0B00-0000E8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73" name="Shape 8850">
                    <a:extLst>
                      <a:ext uri="{FF2B5EF4-FFF2-40B4-BE49-F238E27FC236}">
                        <a16:creationId xmlns:a16="http://schemas.microsoft.com/office/drawing/2014/main" id="{00000000-0008-0000-0B00-0000E9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4" name="Shape 8851">
                    <a:extLst>
                      <a:ext uri="{FF2B5EF4-FFF2-40B4-BE49-F238E27FC236}">
                        <a16:creationId xmlns:a16="http://schemas.microsoft.com/office/drawing/2014/main" id="{00000000-0008-0000-0B00-0000E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5" name="Shape 8852">
                    <a:extLst>
                      <a:ext uri="{FF2B5EF4-FFF2-40B4-BE49-F238E27FC236}">
                        <a16:creationId xmlns:a16="http://schemas.microsoft.com/office/drawing/2014/main" id="{00000000-0008-0000-0B00-0000E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6" name="Shape 8853">
                    <a:extLst>
                      <a:ext uri="{FF2B5EF4-FFF2-40B4-BE49-F238E27FC236}">
                        <a16:creationId xmlns:a16="http://schemas.microsoft.com/office/drawing/2014/main" id="{00000000-0008-0000-0B00-0000E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7" name="Shape 8854">
                    <a:extLst>
                      <a:ext uri="{FF2B5EF4-FFF2-40B4-BE49-F238E27FC236}">
                        <a16:creationId xmlns:a16="http://schemas.microsoft.com/office/drawing/2014/main" id="{00000000-0008-0000-0B00-0000E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8" name="Shape 8855">
                    <a:extLst>
                      <a:ext uri="{FF2B5EF4-FFF2-40B4-BE49-F238E27FC236}">
                        <a16:creationId xmlns:a16="http://schemas.microsoft.com/office/drawing/2014/main" id="{00000000-0008-0000-0B00-0000E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10479" name="Shape 2">
          <a:extLst>
            <a:ext uri="{FF2B5EF4-FFF2-40B4-BE49-F238E27FC236}">
              <a16:creationId xmlns:a16="http://schemas.microsoft.com/office/drawing/2014/main" id="{00000000-0008-0000-0B00-0000EF28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10480" name="Shape 8856">
            <a:extLst>
              <a:ext uri="{FF2B5EF4-FFF2-40B4-BE49-F238E27FC236}">
                <a16:creationId xmlns:a16="http://schemas.microsoft.com/office/drawing/2014/main" id="{00000000-0008-0000-0B00-0000F02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481" name="Shape 6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2" name="Shape 8857">
              <a:extLst>
                <a:ext uri="{FF2B5EF4-FFF2-40B4-BE49-F238E27FC236}">
                  <a16:creationId xmlns:a16="http://schemas.microsoft.com/office/drawing/2014/main" id="{00000000-0008-0000-0B00-0000F22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483" name="Shape 8858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84" name="Shape 8859">
                <a:extLst>
                  <a:ext uri="{FF2B5EF4-FFF2-40B4-BE49-F238E27FC236}">
                    <a16:creationId xmlns:a16="http://schemas.microsoft.com/office/drawing/2014/main" id="{00000000-0008-0000-0B00-0000F42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485" name="Shape 8860">
                  <a:extLst>
                    <a:ext uri="{FF2B5EF4-FFF2-40B4-BE49-F238E27FC236}">
                      <a16:creationId xmlns:a16="http://schemas.microsoft.com/office/drawing/2014/main" id="{00000000-0008-0000-0B00-0000F52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86" name="Shape 8861">
                  <a:extLst>
                    <a:ext uri="{FF2B5EF4-FFF2-40B4-BE49-F238E27FC236}">
                      <a16:creationId xmlns:a16="http://schemas.microsoft.com/office/drawing/2014/main" id="{00000000-0008-0000-0B00-0000F62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487" name="Shape 8862">
                    <a:extLst>
                      <a:ext uri="{FF2B5EF4-FFF2-40B4-BE49-F238E27FC236}">
                        <a16:creationId xmlns:a16="http://schemas.microsoft.com/office/drawing/2014/main" id="{00000000-0008-0000-0B00-0000F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88" name="Shape 8863">
                    <a:extLst>
                      <a:ext uri="{FF2B5EF4-FFF2-40B4-BE49-F238E27FC236}">
                        <a16:creationId xmlns:a16="http://schemas.microsoft.com/office/drawing/2014/main" id="{00000000-0008-0000-0B00-0000F8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9" name="Shape 8864">
                    <a:extLst>
                      <a:ext uri="{FF2B5EF4-FFF2-40B4-BE49-F238E27FC236}">
                        <a16:creationId xmlns:a16="http://schemas.microsoft.com/office/drawing/2014/main" id="{00000000-0008-0000-0B00-0000F9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0" name="Shape 8865">
                    <a:extLst>
                      <a:ext uri="{FF2B5EF4-FFF2-40B4-BE49-F238E27FC236}">
                        <a16:creationId xmlns:a16="http://schemas.microsoft.com/office/drawing/2014/main" id="{00000000-0008-0000-0B00-0000FA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1" name="Shape 8866">
                    <a:extLst>
                      <a:ext uri="{FF2B5EF4-FFF2-40B4-BE49-F238E27FC236}">
                        <a16:creationId xmlns:a16="http://schemas.microsoft.com/office/drawing/2014/main" id="{00000000-0008-0000-0B00-0000FB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2" name="Shape 8867">
                    <a:extLst>
                      <a:ext uri="{FF2B5EF4-FFF2-40B4-BE49-F238E27FC236}">
                        <a16:creationId xmlns:a16="http://schemas.microsoft.com/office/drawing/2014/main" id="{00000000-0008-0000-0B00-0000FC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3" name="Shape 8868">
                    <a:extLst>
                      <a:ext uri="{FF2B5EF4-FFF2-40B4-BE49-F238E27FC236}">
                        <a16:creationId xmlns:a16="http://schemas.microsoft.com/office/drawing/2014/main" id="{00000000-0008-0000-0B00-0000FD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94" name="Shape 2">
          <a:extLst>
            <a:ext uri="{FF2B5EF4-FFF2-40B4-BE49-F238E27FC236}">
              <a16:creationId xmlns:a16="http://schemas.microsoft.com/office/drawing/2014/main" id="{00000000-0008-0000-0B00-0000FE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95" name="Shape 8869">
            <a:extLst>
              <a:ext uri="{FF2B5EF4-FFF2-40B4-BE49-F238E27FC236}">
                <a16:creationId xmlns:a16="http://schemas.microsoft.com/office/drawing/2014/main" id="{00000000-0008-0000-0B00-0000F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96" name="Shape 6">
              <a:extLst>
                <a:ext uri="{FF2B5EF4-FFF2-40B4-BE49-F238E27FC236}">
                  <a16:creationId xmlns:a16="http://schemas.microsoft.com/office/drawing/2014/main" id="{00000000-0008-0000-0B00-00000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7" name="Shape 8870">
              <a:extLst>
                <a:ext uri="{FF2B5EF4-FFF2-40B4-BE49-F238E27FC236}">
                  <a16:creationId xmlns:a16="http://schemas.microsoft.com/office/drawing/2014/main" id="{00000000-0008-0000-0B00-00000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98" name="Shape 8871">
                <a:extLst>
                  <a:ext uri="{FF2B5EF4-FFF2-40B4-BE49-F238E27FC236}">
                    <a16:creationId xmlns:a16="http://schemas.microsoft.com/office/drawing/2014/main" id="{00000000-0008-0000-0B00-00000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99" name="Shape 8872">
                <a:extLst>
                  <a:ext uri="{FF2B5EF4-FFF2-40B4-BE49-F238E27FC236}">
                    <a16:creationId xmlns:a16="http://schemas.microsoft.com/office/drawing/2014/main" id="{00000000-0008-0000-0B00-00000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00" name="Shape 8873">
                  <a:extLst>
                    <a:ext uri="{FF2B5EF4-FFF2-40B4-BE49-F238E27FC236}">
                      <a16:creationId xmlns:a16="http://schemas.microsoft.com/office/drawing/2014/main" id="{00000000-0008-0000-0B00-00000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01" name="Shape 8874">
                  <a:extLst>
                    <a:ext uri="{FF2B5EF4-FFF2-40B4-BE49-F238E27FC236}">
                      <a16:creationId xmlns:a16="http://schemas.microsoft.com/office/drawing/2014/main" id="{00000000-0008-0000-0B00-00000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02" name="Shape 8875">
                    <a:extLst>
                      <a:ext uri="{FF2B5EF4-FFF2-40B4-BE49-F238E27FC236}">
                        <a16:creationId xmlns:a16="http://schemas.microsoft.com/office/drawing/2014/main" id="{00000000-0008-0000-0B00-00000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03" name="Shape 8876">
                    <a:extLst>
                      <a:ext uri="{FF2B5EF4-FFF2-40B4-BE49-F238E27FC236}">
                        <a16:creationId xmlns:a16="http://schemas.microsoft.com/office/drawing/2014/main" id="{00000000-0008-0000-0B00-00000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4" name="Shape 8877">
                    <a:extLst>
                      <a:ext uri="{FF2B5EF4-FFF2-40B4-BE49-F238E27FC236}">
                        <a16:creationId xmlns:a16="http://schemas.microsoft.com/office/drawing/2014/main" id="{00000000-0008-0000-0B00-00000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5" name="Shape 8878">
                    <a:extLst>
                      <a:ext uri="{FF2B5EF4-FFF2-40B4-BE49-F238E27FC236}">
                        <a16:creationId xmlns:a16="http://schemas.microsoft.com/office/drawing/2014/main" id="{00000000-0008-0000-0B00-00000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6" name="Shape 8879">
                    <a:extLst>
                      <a:ext uri="{FF2B5EF4-FFF2-40B4-BE49-F238E27FC236}">
                        <a16:creationId xmlns:a16="http://schemas.microsoft.com/office/drawing/2014/main" id="{00000000-0008-0000-0B00-00000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7" name="Shape 8880">
                    <a:extLst>
                      <a:ext uri="{FF2B5EF4-FFF2-40B4-BE49-F238E27FC236}">
                        <a16:creationId xmlns:a16="http://schemas.microsoft.com/office/drawing/2014/main" id="{00000000-0008-0000-0B00-00000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8" name="Shape 8881">
                    <a:extLst>
                      <a:ext uri="{FF2B5EF4-FFF2-40B4-BE49-F238E27FC236}">
                        <a16:creationId xmlns:a16="http://schemas.microsoft.com/office/drawing/2014/main" id="{00000000-0008-0000-0B00-00000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09" name="Shape 2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10" name="Shape 8882">
            <a:extLst>
              <a:ext uri="{FF2B5EF4-FFF2-40B4-BE49-F238E27FC236}">
                <a16:creationId xmlns:a16="http://schemas.microsoft.com/office/drawing/2014/main" id="{00000000-0008-0000-0B00-00000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11" name="Shape 6">
              <a:extLst>
                <a:ext uri="{FF2B5EF4-FFF2-40B4-BE49-F238E27FC236}">
                  <a16:creationId xmlns:a16="http://schemas.microsoft.com/office/drawing/2014/main" id="{00000000-0008-0000-0B00-00000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12" name="Shape 8883">
              <a:extLst>
                <a:ext uri="{FF2B5EF4-FFF2-40B4-BE49-F238E27FC236}">
                  <a16:creationId xmlns:a16="http://schemas.microsoft.com/office/drawing/2014/main" id="{00000000-0008-0000-0B00-000010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13" name="Shape 8884">
                <a:extLst>
                  <a:ext uri="{FF2B5EF4-FFF2-40B4-BE49-F238E27FC236}">
                    <a16:creationId xmlns:a16="http://schemas.microsoft.com/office/drawing/2014/main" id="{00000000-0008-0000-0B00-000011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14" name="Shape 8885">
                <a:extLst>
                  <a:ext uri="{FF2B5EF4-FFF2-40B4-BE49-F238E27FC236}">
                    <a16:creationId xmlns:a16="http://schemas.microsoft.com/office/drawing/2014/main" id="{00000000-0008-0000-0B00-000012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15" name="Shape 8886">
                  <a:extLst>
                    <a:ext uri="{FF2B5EF4-FFF2-40B4-BE49-F238E27FC236}">
                      <a16:creationId xmlns:a16="http://schemas.microsoft.com/office/drawing/2014/main" id="{00000000-0008-0000-0B00-000013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16" name="Shape 8887">
                  <a:extLst>
                    <a:ext uri="{FF2B5EF4-FFF2-40B4-BE49-F238E27FC236}">
                      <a16:creationId xmlns:a16="http://schemas.microsoft.com/office/drawing/2014/main" id="{00000000-0008-0000-0B00-000014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17" name="Shape 8888">
                    <a:extLst>
                      <a:ext uri="{FF2B5EF4-FFF2-40B4-BE49-F238E27FC236}">
                        <a16:creationId xmlns:a16="http://schemas.microsoft.com/office/drawing/2014/main" id="{00000000-0008-0000-0B00-000015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18" name="Shape 8889">
                    <a:extLst>
                      <a:ext uri="{FF2B5EF4-FFF2-40B4-BE49-F238E27FC236}">
                        <a16:creationId xmlns:a16="http://schemas.microsoft.com/office/drawing/2014/main" id="{00000000-0008-0000-0B00-00001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19" name="Shape 8890">
                    <a:extLst>
                      <a:ext uri="{FF2B5EF4-FFF2-40B4-BE49-F238E27FC236}">
                        <a16:creationId xmlns:a16="http://schemas.microsoft.com/office/drawing/2014/main" id="{00000000-0008-0000-0B00-00001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0" name="Shape 8891">
                    <a:extLst>
                      <a:ext uri="{FF2B5EF4-FFF2-40B4-BE49-F238E27FC236}">
                        <a16:creationId xmlns:a16="http://schemas.microsoft.com/office/drawing/2014/main" id="{00000000-0008-0000-0B00-000018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1" name="Shape 8892">
                    <a:extLst>
                      <a:ext uri="{FF2B5EF4-FFF2-40B4-BE49-F238E27FC236}">
                        <a16:creationId xmlns:a16="http://schemas.microsoft.com/office/drawing/2014/main" id="{00000000-0008-0000-0B00-00001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2" name="Shape 8893">
                    <a:extLst>
                      <a:ext uri="{FF2B5EF4-FFF2-40B4-BE49-F238E27FC236}">
                        <a16:creationId xmlns:a16="http://schemas.microsoft.com/office/drawing/2014/main" id="{00000000-0008-0000-0B00-00001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3" name="Shape 8894">
                    <a:extLst>
                      <a:ext uri="{FF2B5EF4-FFF2-40B4-BE49-F238E27FC236}">
                        <a16:creationId xmlns:a16="http://schemas.microsoft.com/office/drawing/2014/main" id="{00000000-0008-0000-0B00-00001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24" name="Shape 2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25" name="Shape 8895">
            <a:extLst>
              <a:ext uri="{FF2B5EF4-FFF2-40B4-BE49-F238E27FC236}">
                <a16:creationId xmlns:a16="http://schemas.microsoft.com/office/drawing/2014/main" id="{00000000-0008-0000-0B00-00001D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6" name="Shape 6">
              <a:extLst>
                <a:ext uri="{FF2B5EF4-FFF2-40B4-BE49-F238E27FC236}">
                  <a16:creationId xmlns:a16="http://schemas.microsoft.com/office/drawing/2014/main" id="{00000000-0008-0000-0B00-00001E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7" name="Shape 8896">
              <a:extLst>
                <a:ext uri="{FF2B5EF4-FFF2-40B4-BE49-F238E27FC236}">
                  <a16:creationId xmlns:a16="http://schemas.microsoft.com/office/drawing/2014/main" id="{00000000-0008-0000-0B00-00001F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28" name="Shape 8897">
                <a:extLst>
                  <a:ext uri="{FF2B5EF4-FFF2-40B4-BE49-F238E27FC236}">
                    <a16:creationId xmlns:a16="http://schemas.microsoft.com/office/drawing/2014/main" id="{00000000-0008-0000-0B00-000020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29" name="Shape 8898">
                <a:extLst>
                  <a:ext uri="{FF2B5EF4-FFF2-40B4-BE49-F238E27FC236}">
                    <a16:creationId xmlns:a16="http://schemas.microsoft.com/office/drawing/2014/main" id="{00000000-0008-0000-0B00-000021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30" name="Shape 8899">
                  <a:extLst>
                    <a:ext uri="{FF2B5EF4-FFF2-40B4-BE49-F238E27FC236}">
                      <a16:creationId xmlns:a16="http://schemas.microsoft.com/office/drawing/2014/main" id="{00000000-0008-0000-0B00-000022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31" name="Shape 8900">
                  <a:extLst>
                    <a:ext uri="{FF2B5EF4-FFF2-40B4-BE49-F238E27FC236}">
                      <a16:creationId xmlns:a16="http://schemas.microsoft.com/office/drawing/2014/main" id="{00000000-0008-0000-0B00-000023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32" name="Shape 8901">
                    <a:extLst>
                      <a:ext uri="{FF2B5EF4-FFF2-40B4-BE49-F238E27FC236}">
                        <a16:creationId xmlns:a16="http://schemas.microsoft.com/office/drawing/2014/main" id="{00000000-0008-0000-0B00-000024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33" name="Shape 8902">
                    <a:extLst>
                      <a:ext uri="{FF2B5EF4-FFF2-40B4-BE49-F238E27FC236}">
                        <a16:creationId xmlns:a16="http://schemas.microsoft.com/office/drawing/2014/main" id="{00000000-0008-0000-0B00-00002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4" name="Shape 8903">
                    <a:extLst>
                      <a:ext uri="{FF2B5EF4-FFF2-40B4-BE49-F238E27FC236}">
                        <a16:creationId xmlns:a16="http://schemas.microsoft.com/office/drawing/2014/main" id="{00000000-0008-0000-0B00-00002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5" name="Shape 8904">
                    <a:extLst>
                      <a:ext uri="{FF2B5EF4-FFF2-40B4-BE49-F238E27FC236}">
                        <a16:creationId xmlns:a16="http://schemas.microsoft.com/office/drawing/2014/main" id="{00000000-0008-0000-0B00-000027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6" name="Shape 8905">
                    <a:extLst>
                      <a:ext uri="{FF2B5EF4-FFF2-40B4-BE49-F238E27FC236}">
                        <a16:creationId xmlns:a16="http://schemas.microsoft.com/office/drawing/2014/main" id="{00000000-0008-0000-0B00-00002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7" name="Shape 8906">
                    <a:extLst>
                      <a:ext uri="{FF2B5EF4-FFF2-40B4-BE49-F238E27FC236}">
                        <a16:creationId xmlns:a16="http://schemas.microsoft.com/office/drawing/2014/main" id="{00000000-0008-0000-0B00-00002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8" name="Shape 8907">
                    <a:extLst>
                      <a:ext uri="{FF2B5EF4-FFF2-40B4-BE49-F238E27FC236}">
                        <a16:creationId xmlns:a16="http://schemas.microsoft.com/office/drawing/2014/main" id="{00000000-0008-0000-0B00-00002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39" name="Shape 2">
          <a:extLst>
            <a:ext uri="{FF2B5EF4-FFF2-40B4-BE49-F238E27FC236}">
              <a16:creationId xmlns:a16="http://schemas.microsoft.com/office/drawing/2014/main" id="{00000000-0008-0000-0B00-00002B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40" name="Shape 8908">
            <a:extLst>
              <a:ext uri="{FF2B5EF4-FFF2-40B4-BE49-F238E27FC236}">
                <a16:creationId xmlns:a16="http://schemas.microsoft.com/office/drawing/2014/main" id="{00000000-0008-0000-0B00-00002C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41" name="Shape 6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2" name="Shape 8909">
              <a:extLst>
                <a:ext uri="{FF2B5EF4-FFF2-40B4-BE49-F238E27FC236}">
                  <a16:creationId xmlns:a16="http://schemas.microsoft.com/office/drawing/2014/main" id="{00000000-0008-0000-0B00-00002E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3" name="Shape 8910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44" name="Shape 8911">
                <a:extLst>
                  <a:ext uri="{FF2B5EF4-FFF2-40B4-BE49-F238E27FC236}">
                    <a16:creationId xmlns:a16="http://schemas.microsoft.com/office/drawing/2014/main" id="{00000000-0008-0000-0B00-000030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45" name="Shape 8912">
                  <a:extLst>
                    <a:ext uri="{FF2B5EF4-FFF2-40B4-BE49-F238E27FC236}">
                      <a16:creationId xmlns:a16="http://schemas.microsoft.com/office/drawing/2014/main" id="{00000000-0008-0000-0B00-000031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46" name="Shape 8913">
                  <a:extLst>
                    <a:ext uri="{FF2B5EF4-FFF2-40B4-BE49-F238E27FC236}">
                      <a16:creationId xmlns:a16="http://schemas.microsoft.com/office/drawing/2014/main" id="{00000000-0008-0000-0B00-000032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47" name="Shape 8914">
                    <a:extLst>
                      <a:ext uri="{FF2B5EF4-FFF2-40B4-BE49-F238E27FC236}">
                        <a16:creationId xmlns:a16="http://schemas.microsoft.com/office/drawing/2014/main" id="{00000000-0008-0000-0B00-000033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48" name="Shape 8915">
                    <a:extLst>
                      <a:ext uri="{FF2B5EF4-FFF2-40B4-BE49-F238E27FC236}">
                        <a16:creationId xmlns:a16="http://schemas.microsoft.com/office/drawing/2014/main" id="{00000000-0008-0000-0B00-00003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49" name="Shape 8916">
                    <a:extLst>
                      <a:ext uri="{FF2B5EF4-FFF2-40B4-BE49-F238E27FC236}">
                        <a16:creationId xmlns:a16="http://schemas.microsoft.com/office/drawing/2014/main" id="{00000000-0008-0000-0B00-00003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0" name="Shape 8917">
                    <a:extLst>
                      <a:ext uri="{FF2B5EF4-FFF2-40B4-BE49-F238E27FC236}">
                        <a16:creationId xmlns:a16="http://schemas.microsoft.com/office/drawing/2014/main" id="{00000000-0008-0000-0B00-000036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1" name="Shape 8918">
                    <a:extLst>
                      <a:ext uri="{FF2B5EF4-FFF2-40B4-BE49-F238E27FC236}">
                        <a16:creationId xmlns:a16="http://schemas.microsoft.com/office/drawing/2014/main" id="{00000000-0008-0000-0B00-00003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2" name="Shape 8919">
                    <a:extLst>
                      <a:ext uri="{FF2B5EF4-FFF2-40B4-BE49-F238E27FC236}">
                        <a16:creationId xmlns:a16="http://schemas.microsoft.com/office/drawing/2014/main" id="{00000000-0008-0000-0B00-00003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3" name="Shape 8920">
                    <a:extLst>
                      <a:ext uri="{FF2B5EF4-FFF2-40B4-BE49-F238E27FC236}">
                        <a16:creationId xmlns:a16="http://schemas.microsoft.com/office/drawing/2014/main" id="{00000000-0008-0000-0B00-00003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54" name="Shape 2">
          <a:extLst>
            <a:ext uri="{FF2B5EF4-FFF2-40B4-BE49-F238E27FC236}">
              <a16:creationId xmlns:a16="http://schemas.microsoft.com/office/drawing/2014/main" id="{00000000-0008-0000-0B00-00003A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55" name="Shape 8921">
            <a:extLst>
              <a:ext uri="{FF2B5EF4-FFF2-40B4-BE49-F238E27FC236}">
                <a16:creationId xmlns:a16="http://schemas.microsoft.com/office/drawing/2014/main" id="{00000000-0008-0000-0B00-00003B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56" name="Shape 6">
              <a:extLst>
                <a:ext uri="{FF2B5EF4-FFF2-40B4-BE49-F238E27FC236}">
                  <a16:creationId xmlns:a16="http://schemas.microsoft.com/office/drawing/2014/main" id="{00000000-0008-0000-0B00-00003C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7" name="Shape 8922">
              <a:extLst>
                <a:ext uri="{FF2B5EF4-FFF2-40B4-BE49-F238E27FC236}">
                  <a16:creationId xmlns:a16="http://schemas.microsoft.com/office/drawing/2014/main" id="{00000000-0008-0000-0B00-00003D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58" name="Shape 8923">
                <a:extLst>
                  <a:ext uri="{FF2B5EF4-FFF2-40B4-BE49-F238E27FC236}">
                    <a16:creationId xmlns:a16="http://schemas.microsoft.com/office/drawing/2014/main" id="{00000000-0008-0000-0B00-00003E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9" name="Shape 8924">
                <a:extLst>
                  <a:ext uri="{FF2B5EF4-FFF2-40B4-BE49-F238E27FC236}">
                    <a16:creationId xmlns:a16="http://schemas.microsoft.com/office/drawing/2014/main" id="{00000000-0008-0000-0B00-00003F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0" name="Shape 8925">
                  <a:extLst>
                    <a:ext uri="{FF2B5EF4-FFF2-40B4-BE49-F238E27FC236}">
                      <a16:creationId xmlns:a16="http://schemas.microsoft.com/office/drawing/2014/main" id="{00000000-0008-0000-0B00-000040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61" name="Shape 8926">
                  <a:extLst>
                    <a:ext uri="{FF2B5EF4-FFF2-40B4-BE49-F238E27FC236}">
                      <a16:creationId xmlns:a16="http://schemas.microsoft.com/office/drawing/2014/main" id="{00000000-0008-0000-0B00-000041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62" name="Shape 8927">
                    <a:extLst>
                      <a:ext uri="{FF2B5EF4-FFF2-40B4-BE49-F238E27FC236}">
                        <a16:creationId xmlns:a16="http://schemas.microsoft.com/office/drawing/2014/main" id="{00000000-0008-0000-0B00-000042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63" name="Shape 8928">
                    <a:extLst>
                      <a:ext uri="{FF2B5EF4-FFF2-40B4-BE49-F238E27FC236}">
                        <a16:creationId xmlns:a16="http://schemas.microsoft.com/office/drawing/2014/main" id="{00000000-0008-0000-0B00-00004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4" name="Shape 8929">
                    <a:extLst>
                      <a:ext uri="{FF2B5EF4-FFF2-40B4-BE49-F238E27FC236}">
                        <a16:creationId xmlns:a16="http://schemas.microsoft.com/office/drawing/2014/main" id="{00000000-0008-0000-0B00-00004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5" name="Shape 8930">
                    <a:extLst>
                      <a:ext uri="{FF2B5EF4-FFF2-40B4-BE49-F238E27FC236}">
                        <a16:creationId xmlns:a16="http://schemas.microsoft.com/office/drawing/2014/main" id="{00000000-0008-0000-0B00-000045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6" name="Shape 8931">
                    <a:extLst>
                      <a:ext uri="{FF2B5EF4-FFF2-40B4-BE49-F238E27FC236}">
                        <a16:creationId xmlns:a16="http://schemas.microsoft.com/office/drawing/2014/main" id="{00000000-0008-0000-0B00-00004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7" name="Shape 8932">
                    <a:extLst>
                      <a:ext uri="{FF2B5EF4-FFF2-40B4-BE49-F238E27FC236}">
                        <a16:creationId xmlns:a16="http://schemas.microsoft.com/office/drawing/2014/main" id="{00000000-0008-0000-0B00-00004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8" name="Shape 8933">
                    <a:extLst>
                      <a:ext uri="{FF2B5EF4-FFF2-40B4-BE49-F238E27FC236}">
                        <a16:creationId xmlns:a16="http://schemas.microsoft.com/office/drawing/2014/main" id="{00000000-0008-0000-0B00-00004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69" name="Shape 2">
          <a:extLst>
            <a:ext uri="{FF2B5EF4-FFF2-40B4-BE49-F238E27FC236}">
              <a16:creationId xmlns:a16="http://schemas.microsoft.com/office/drawing/2014/main" id="{00000000-0008-0000-0B00-000049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70" name="Shape 8934">
            <a:extLst>
              <a:ext uri="{FF2B5EF4-FFF2-40B4-BE49-F238E27FC236}">
                <a16:creationId xmlns:a16="http://schemas.microsoft.com/office/drawing/2014/main" id="{00000000-0008-0000-0B00-00004A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71" name="Shape 6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2" name="Shape 8935">
              <a:extLst>
                <a:ext uri="{FF2B5EF4-FFF2-40B4-BE49-F238E27FC236}">
                  <a16:creationId xmlns:a16="http://schemas.microsoft.com/office/drawing/2014/main" id="{00000000-0008-0000-0B00-00004C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73" name="Shape 8936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74" name="Shape 8937">
                <a:extLst>
                  <a:ext uri="{FF2B5EF4-FFF2-40B4-BE49-F238E27FC236}">
                    <a16:creationId xmlns:a16="http://schemas.microsoft.com/office/drawing/2014/main" id="{00000000-0008-0000-0B00-00004E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75" name="Shape 8938">
                  <a:extLst>
                    <a:ext uri="{FF2B5EF4-FFF2-40B4-BE49-F238E27FC236}">
                      <a16:creationId xmlns:a16="http://schemas.microsoft.com/office/drawing/2014/main" id="{00000000-0008-0000-0B00-00004F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6" name="Shape 8939">
                  <a:extLst>
                    <a:ext uri="{FF2B5EF4-FFF2-40B4-BE49-F238E27FC236}">
                      <a16:creationId xmlns:a16="http://schemas.microsoft.com/office/drawing/2014/main" id="{00000000-0008-0000-0B00-000050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77" name="Shape 8940">
                    <a:extLst>
                      <a:ext uri="{FF2B5EF4-FFF2-40B4-BE49-F238E27FC236}">
                        <a16:creationId xmlns:a16="http://schemas.microsoft.com/office/drawing/2014/main" id="{00000000-0008-0000-0B00-000051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78" name="Shape 8941">
                    <a:extLst>
                      <a:ext uri="{FF2B5EF4-FFF2-40B4-BE49-F238E27FC236}">
                        <a16:creationId xmlns:a16="http://schemas.microsoft.com/office/drawing/2014/main" id="{00000000-0008-0000-0B00-00005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79" name="Shape 8942">
                    <a:extLst>
                      <a:ext uri="{FF2B5EF4-FFF2-40B4-BE49-F238E27FC236}">
                        <a16:creationId xmlns:a16="http://schemas.microsoft.com/office/drawing/2014/main" id="{00000000-0008-0000-0B00-00005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0" name="Shape 8943">
                    <a:extLst>
                      <a:ext uri="{FF2B5EF4-FFF2-40B4-BE49-F238E27FC236}">
                        <a16:creationId xmlns:a16="http://schemas.microsoft.com/office/drawing/2014/main" id="{00000000-0008-0000-0B00-000054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1" name="Shape 8944">
                    <a:extLst>
                      <a:ext uri="{FF2B5EF4-FFF2-40B4-BE49-F238E27FC236}">
                        <a16:creationId xmlns:a16="http://schemas.microsoft.com/office/drawing/2014/main" id="{00000000-0008-0000-0B00-00005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2" name="Shape 8945">
                    <a:extLst>
                      <a:ext uri="{FF2B5EF4-FFF2-40B4-BE49-F238E27FC236}">
                        <a16:creationId xmlns:a16="http://schemas.microsoft.com/office/drawing/2014/main" id="{00000000-0008-0000-0B00-00005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3" name="Shape 8946">
                    <a:extLst>
                      <a:ext uri="{FF2B5EF4-FFF2-40B4-BE49-F238E27FC236}">
                        <a16:creationId xmlns:a16="http://schemas.microsoft.com/office/drawing/2014/main" id="{00000000-0008-0000-0B00-00005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84" name="Shape 2">
          <a:extLst>
            <a:ext uri="{FF2B5EF4-FFF2-40B4-BE49-F238E27FC236}">
              <a16:creationId xmlns:a16="http://schemas.microsoft.com/office/drawing/2014/main" id="{00000000-0008-0000-0B00-000058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85" name="Shape 8947">
            <a:extLst>
              <a:ext uri="{FF2B5EF4-FFF2-40B4-BE49-F238E27FC236}">
                <a16:creationId xmlns:a16="http://schemas.microsoft.com/office/drawing/2014/main" id="{00000000-0008-0000-0B00-000059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86" name="Shape 6">
              <a:extLst>
                <a:ext uri="{FF2B5EF4-FFF2-40B4-BE49-F238E27FC236}">
                  <a16:creationId xmlns:a16="http://schemas.microsoft.com/office/drawing/2014/main" id="{00000000-0008-0000-0B00-00005A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7" name="Shape 8948">
              <a:extLst>
                <a:ext uri="{FF2B5EF4-FFF2-40B4-BE49-F238E27FC236}">
                  <a16:creationId xmlns:a16="http://schemas.microsoft.com/office/drawing/2014/main" id="{00000000-0008-0000-0B00-00005B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88" name="Shape 8949">
                <a:extLst>
                  <a:ext uri="{FF2B5EF4-FFF2-40B4-BE49-F238E27FC236}">
                    <a16:creationId xmlns:a16="http://schemas.microsoft.com/office/drawing/2014/main" id="{00000000-0008-0000-0B00-00005C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89" name="Shape 8950">
                <a:extLst>
                  <a:ext uri="{FF2B5EF4-FFF2-40B4-BE49-F238E27FC236}">
                    <a16:creationId xmlns:a16="http://schemas.microsoft.com/office/drawing/2014/main" id="{00000000-0008-0000-0B00-00005D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90" name="Shape 8951">
                  <a:extLst>
                    <a:ext uri="{FF2B5EF4-FFF2-40B4-BE49-F238E27FC236}">
                      <a16:creationId xmlns:a16="http://schemas.microsoft.com/office/drawing/2014/main" id="{00000000-0008-0000-0B00-00005E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91" name="Shape 8952">
                  <a:extLst>
                    <a:ext uri="{FF2B5EF4-FFF2-40B4-BE49-F238E27FC236}">
                      <a16:creationId xmlns:a16="http://schemas.microsoft.com/office/drawing/2014/main" id="{00000000-0008-0000-0B00-00005F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92" name="Shape 8953">
                    <a:extLst>
                      <a:ext uri="{FF2B5EF4-FFF2-40B4-BE49-F238E27FC236}">
                        <a16:creationId xmlns:a16="http://schemas.microsoft.com/office/drawing/2014/main" id="{00000000-0008-0000-0B00-000060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3" name="Shape 8954">
                    <a:extLst>
                      <a:ext uri="{FF2B5EF4-FFF2-40B4-BE49-F238E27FC236}">
                        <a16:creationId xmlns:a16="http://schemas.microsoft.com/office/drawing/2014/main" id="{00000000-0008-0000-0B00-00006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4" name="Shape 8955">
                    <a:extLst>
                      <a:ext uri="{FF2B5EF4-FFF2-40B4-BE49-F238E27FC236}">
                        <a16:creationId xmlns:a16="http://schemas.microsoft.com/office/drawing/2014/main" id="{00000000-0008-0000-0B00-00006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5" name="Shape 8956">
                    <a:extLst>
                      <a:ext uri="{FF2B5EF4-FFF2-40B4-BE49-F238E27FC236}">
                        <a16:creationId xmlns:a16="http://schemas.microsoft.com/office/drawing/2014/main" id="{00000000-0008-0000-0B00-000063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6" name="Shape 8957">
                    <a:extLst>
                      <a:ext uri="{FF2B5EF4-FFF2-40B4-BE49-F238E27FC236}">
                        <a16:creationId xmlns:a16="http://schemas.microsoft.com/office/drawing/2014/main" id="{00000000-0008-0000-0B00-00006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7" name="Shape 8958">
                    <a:extLst>
                      <a:ext uri="{FF2B5EF4-FFF2-40B4-BE49-F238E27FC236}">
                        <a16:creationId xmlns:a16="http://schemas.microsoft.com/office/drawing/2014/main" id="{00000000-0008-0000-0B00-00006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8" name="Shape 8959">
                    <a:extLst>
                      <a:ext uri="{FF2B5EF4-FFF2-40B4-BE49-F238E27FC236}">
                        <a16:creationId xmlns:a16="http://schemas.microsoft.com/office/drawing/2014/main" id="{00000000-0008-0000-0B00-00006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99" name="Shape 2">
          <a:extLst>
            <a:ext uri="{FF2B5EF4-FFF2-40B4-BE49-F238E27FC236}">
              <a16:creationId xmlns:a16="http://schemas.microsoft.com/office/drawing/2014/main" id="{00000000-0008-0000-0B00-000067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00" name="Shape 8960">
            <a:extLst>
              <a:ext uri="{FF2B5EF4-FFF2-40B4-BE49-F238E27FC236}">
                <a16:creationId xmlns:a16="http://schemas.microsoft.com/office/drawing/2014/main" id="{00000000-0008-0000-0B00-000068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1" name="Shape 6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2" name="Shape 8961">
              <a:extLst>
                <a:ext uri="{FF2B5EF4-FFF2-40B4-BE49-F238E27FC236}">
                  <a16:creationId xmlns:a16="http://schemas.microsoft.com/office/drawing/2014/main" id="{00000000-0008-0000-0B00-00006A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03" name="Shape 896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04" name="Shape 8963">
                <a:extLst>
                  <a:ext uri="{FF2B5EF4-FFF2-40B4-BE49-F238E27FC236}">
                    <a16:creationId xmlns:a16="http://schemas.microsoft.com/office/drawing/2014/main" id="{00000000-0008-0000-0B00-00006C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05" name="Shape 8964">
                  <a:extLst>
                    <a:ext uri="{FF2B5EF4-FFF2-40B4-BE49-F238E27FC236}">
                      <a16:creationId xmlns:a16="http://schemas.microsoft.com/office/drawing/2014/main" id="{00000000-0008-0000-0B00-00006D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06" name="Shape 8965">
                  <a:extLst>
                    <a:ext uri="{FF2B5EF4-FFF2-40B4-BE49-F238E27FC236}">
                      <a16:creationId xmlns:a16="http://schemas.microsoft.com/office/drawing/2014/main" id="{00000000-0008-0000-0B00-00006E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07" name="Shape 8966">
                    <a:extLst>
                      <a:ext uri="{FF2B5EF4-FFF2-40B4-BE49-F238E27FC236}">
                        <a16:creationId xmlns:a16="http://schemas.microsoft.com/office/drawing/2014/main" id="{00000000-0008-0000-0B00-00006F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08" name="Shape 8967">
                    <a:extLst>
                      <a:ext uri="{FF2B5EF4-FFF2-40B4-BE49-F238E27FC236}">
                        <a16:creationId xmlns:a16="http://schemas.microsoft.com/office/drawing/2014/main" id="{00000000-0008-0000-0B00-00007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9" name="Shape 8968">
                    <a:extLst>
                      <a:ext uri="{FF2B5EF4-FFF2-40B4-BE49-F238E27FC236}">
                        <a16:creationId xmlns:a16="http://schemas.microsoft.com/office/drawing/2014/main" id="{00000000-0008-0000-0B00-00007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0" name="Shape 8969">
                    <a:extLst>
                      <a:ext uri="{FF2B5EF4-FFF2-40B4-BE49-F238E27FC236}">
                        <a16:creationId xmlns:a16="http://schemas.microsoft.com/office/drawing/2014/main" id="{00000000-0008-0000-0B00-000072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1" name="Shape 8970">
                    <a:extLst>
                      <a:ext uri="{FF2B5EF4-FFF2-40B4-BE49-F238E27FC236}">
                        <a16:creationId xmlns:a16="http://schemas.microsoft.com/office/drawing/2014/main" id="{00000000-0008-0000-0B00-00007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2" name="Shape 8971">
                    <a:extLst>
                      <a:ext uri="{FF2B5EF4-FFF2-40B4-BE49-F238E27FC236}">
                        <a16:creationId xmlns:a16="http://schemas.microsoft.com/office/drawing/2014/main" id="{00000000-0008-0000-0B00-00007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3" name="Shape 8972">
                    <a:extLst>
                      <a:ext uri="{FF2B5EF4-FFF2-40B4-BE49-F238E27FC236}">
                        <a16:creationId xmlns:a16="http://schemas.microsoft.com/office/drawing/2014/main" id="{00000000-0008-0000-0B00-00007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14" name="Shape 2">
          <a:extLst>
            <a:ext uri="{FF2B5EF4-FFF2-40B4-BE49-F238E27FC236}">
              <a16:creationId xmlns:a16="http://schemas.microsoft.com/office/drawing/2014/main" id="{00000000-0008-0000-0B00-000076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15" name="Shape 8973">
            <a:extLst>
              <a:ext uri="{FF2B5EF4-FFF2-40B4-BE49-F238E27FC236}">
                <a16:creationId xmlns:a16="http://schemas.microsoft.com/office/drawing/2014/main" id="{00000000-0008-0000-0B00-000077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16" name="Shape 6">
              <a:extLst>
                <a:ext uri="{FF2B5EF4-FFF2-40B4-BE49-F238E27FC236}">
                  <a16:creationId xmlns:a16="http://schemas.microsoft.com/office/drawing/2014/main" id="{00000000-0008-0000-0B00-000078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7" name="Shape 8974">
              <a:extLst>
                <a:ext uri="{FF2B5EF4-FFF2-40B4-BE49-F238E27FC236}">
                  <a16:creationId xmlns:a16="http://schemas.microsoft.com/office/drawing/2014/main" id="{00000000-0008-0000-0B00-000079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18" name="Shape 8975">
                <a:extLst>
                  <a:ext uri="{FF2B5EF4-FFF2-40B4-BE49-F238E27FC236}">
                    <a16:creationId xmlns:a16="http://schemas.microsoft.com/office/drawing/2014/main" id="{00000000-0008-0000-0B00-00007A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19" name="Shape 8976">
                <a:extLst>
                  <a:ext uri="{FF2B5EF4-FFF2-40B4-BE49-F238E27FC236}">
                    <a16:creationId xmlns:a16="http://schemas.microsoft.com/office/drawing/2014/main" id="{00000000-0008-0000-0B00-00007B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20" name="Shape 8977">
                  <a:extLst>
                    <a:ext uri="{FF2B5EF4-FFF2-40B4-BE49-F238E27FC236}">
                      <a16:creationId xmlns:a16="http://schemas.microsoft.com/office/drawing/2014/main" id="{00000000-0008-0000-0B00-00007C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21" name="Shape 8978">
                  <a:extLst>
                    <a:ext uri="{FF2B5EF4-FFF2-40B4-BE49-F238E27FC236}">
                      <a16:creationId xmlns:a16="http://schemas.microsoft.com/office/drawing/2014/main" id="{00000000-0008-0000-0B00-00007D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22" name="Shape 8979">
                    <a:extLst>
                      <a:ext uri="{FF2B5EF4-FFF2-40B4-BE49-F238E27FC236}">
                        <a16:creationId xmlns:a16="http://schemas.microsoft.com/office/drawing/2014/main" id="{00000000-0008-0000-0B00-00007E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23" name="Shape 8980">
                    <a:extLst>
                      <a:ext uri="{FF2B5EF4-FFF2-40B4-BE49-F238E27FC236}">
                        <a16:creationId xmlns:a16="http://schemas.microsoft.com/office/drawing/2014/main" id="{00000000-0008-0000-0B00-00007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4" name="Shape 8981">
                    <a:extLst>
                      <a:ext uri="{FF2B5EF4-FFF2-40B4-BE49-F238E27FC236}">
                        <a16:creationId xmlns:a16="http://schemas.microsoft.com/office/drawing/2014/main" id="{00000000-0008-0000-0B00-00008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5" name="Shape 8982">
                    <a:extLst>
                      <a:ext uri="{FF2B5EF4-FFF2-40B4-BE49-F238E27FC236}">
                        <a16:creationId xmlns:a16="http://schemas.microsoft.com/office/drawing/2014/main" id="{00000000-0008-0000-0B00-000081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6" name="Shape 8983">
                    <a:extLst>
                      <a:ext uri="{FF2B5EF4-FFF2-40B4-BE49-F238E27FC236}">
                        <a16:creationId xmlns:a16="http://schemas.microsoft.com/office/drawing/2014/main" id="{00000000-0008-0000-0B00-00008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7" name="Shape 8984">
                    <a:extLst>
                      <a:ext uri="{FF2B5EF4-FFF2-40B4-BE49-F238E27FC236}">
                        <a16:creationId xmlns:a16="http://schemas.microsoft.com/office/drawing/2014/main" id="{00000000-0008-0000-0B00-00008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8" name="Shape 8985">
                    <a:extLst>
                      <a:ext uri="{FF2B5EF4-FFF2-40B4-BE49-F238E27FC236}">
                        <a16:creationId xmlns:a16="http://schemas.microsoft.com/office/drawing/2014/main" id="{00000000-0008-0000-0B00-00008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29" name="Shape 2">
          <a:extLst>
            <a:ext uri="{FF2B5EF4-FFF2-40B4-BE49-F238E27FC236}">
              <a16:creationId xmlns:a16="http://schemas.microsoft.com/office/drawing/2014/main" id="{00000000-0008-0000-0B00-000085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30" name="Shape 8986">
            <a:extLst>
              <a:ext uri="{FF2B5EF4-FFF2-40B4-BE49-F238E27FC236}">
                <a16:creationId xmlns:a16="http://schemas.microsoft.com/office/drawing/2014/main" id="{00000000-0008-0000-0B00-000086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31" name="Shape 6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2" name="Shape 8987">
              <a:extLst>
                <a:ext uri="{FF2B5EF4-FFF2-40B4-BE49-F238E27FC236}">
                  <a16:creationId xmlns:a16="http://schemas.microsoft.com/office/drawing/2014/main" id="{00000000-0008-0000-0B00-000088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33" name="Shape 8988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4" name="Shape 8989">
                <a:extLst>
                  <a:ext uri="{FF2B5EF4-FFF2-40B4-BE49-F238E27FC236}">
                    <a16:creationId xmlns:a16="http://schemas.microsoft.com/office/drawing/2014/main" id="{00000000-0008-0000-0B00-00008A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35" name="Shape 8990">
                  <a:extLst>
                    <a:ext uri="{FF2B5EF4-FFF2-40B4-BE49-F238E27FC236}">
                      <a16:creationId xmlns:a16="http://schemas.microsoft.com/office/drawing/2014/main" id="{00000000-0008-0000-0B00-00008B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36" name="Shape 8991">
                  <a:extLst>
                    <a:ext uri="{FF2B5EF4-FFF2-40B4-BE49-F238E27FC236}">
                      <a16:creationId xmlns:a16="http://schemas.microsoft.com/office/drawing/2014/main" id="{00000000-0008-0000-0B00-00008C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37" name="Shape 8992">
                    <a:extLst>
                      <a:ext uri="{FF2B5EF4-FFF2-40B4-BE49-F238E27FC236}">
                        <a16:creationId xmlns:a16="http://schemas.microsoft.com/office/drawing/2014/main" id="{00000000-0008-0000-0B00-00008D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38" name="Shape 8993">
                    <a:extLst>
                      <a:ext uri="{FF2B5EF4-FFF2-40B4-BE49-F238E27FC236}">
                        <a16:creationId xmlns:a16="http://schemas.microsoft.com/office/drawing/2014/main" id="{00000000-0008-0000-0B00-00008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9" name="Shape 8994">
                    <a:extLst>
                      <a:ext uri="{FF2B5EF4-FFF2-40B4-BE49-F238E27FC236}">
                        <a16:creationId xmlns:a16="http://schemas.microsoft.com/office/drawing/2014/main" id="{00000000-0008-0000-0B00-00008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0" name="Shape 8995">
                    <a:extLst>
                      <a:ext uri="{FF2B5EF4-FFF2-40B4-BE49-F238E27FC236}">
                        <a16:creationId xmlns:a16="http://schemas.microsoft.com/office/drawing/2014/main" id="{00000000-0008-0000-0B00-000090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1" name="Shape 8996">
                    <a:extLst>
                      <a:ext uri="{FF2B5EF4-FFF2-40B4-BE49-F238E27FC236}">
                        <a16:creationId xmlns:a16="http://schemas.microsoft.com/office/drawing/2014/main" id="{00000000-0008-0000-0B00-00009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2" name="Shape 8997">
                    <a:extLst>
                      <a:ext uri="{FF2B5EF4-FFF2-40B4-BE49-F238E27FC236}">
                        <a16:creationId xmlns:a16="http://schemas.microsoft.com/office/drawing/2014/main" id="{00000000-0008-0000-0B00-00009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3" name="Shape 8998">
                    <a:extLst>
                      <a:ext uri="{FF2B5EF4-FFF2-40B4-BE49-F238E27FC236}">
                        <a16:creationId xmlns:a16="http://schemas.microsoft.com/office/drawing/2014/main" id="{00000000-0008-0000-0B00-00009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44" name="Shape 2">
          <a:extLst>
            <a:ext uri="{FF2B5EF4-FFF2-40B4-BE49-F238E27FC236}">
              <a16:creationId xmlns:a16="http://schemas.microsoft.com/office/drawing/2014/main" id="{00000000-0008-0000-0B00-000094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45" name="Shape 8999">
            <a:extLst>
              <a:ext uri="{FF2B5EF4-FFF2-40B4-BE49-F238E27FC236}">
                <a16:creationId xmlns:a16="http://schemas.microsoft.com/office/drawing/2014/main" id="{00000000-0008-0000-0B00-000095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46" name="Shape 6">
              <a:extLst>
                <a:ext uri="{FF2B5EF4-FFF2-40B4-BE49-F238E27FC236}">
                  <a16:creationId xmlns:a16="http://schemas.microsoft.com/office/drawing/2014/main" id="{00000000-0008-0000-0B00-000096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7" name="Shape 9000">
              <a:extLst>
                <a:ext uri="{FF2B5EF4-FFF2-40B4-BE49-F238E27FC236}">
                  <a16:creationId xmlns:a16="http://schemas.microsoft.com/office/drawing/2014/main" id="{00000000-0008-0000-0B00-000097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48" name="Shape 9001">
                <a:extLst>
                  <a:ext uri="{FF2B5EF4-FFF2-40B4-BE49-F238E27FC236}">
                    <a16:creationId xmlns:a16="http://schemas.microsoft.com/office/drawing/2014/main" id="{00000000-0008-0000-0B00-000098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49" name="Shape 9002">
                <a:extLst>
                  <a:ext uri="{FF2B5EF4-FFF2-40B4-BE49-F238E27FC236}">
                    <a16:creationId xmlns:a16="http://schemas.microsoft.com/office/drawing/2014/main" id="{00000000-0008-0000-0B00-000099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50" name="Shape 9003">
                  <a:extLst>
                    <a:ext uri="{FF2B5EF4-FFF2-40B4-BE49-F238E27FC236}">
                      <a16:creationId xmlns:a16="http://schemas.microsoft.com/office/drawing/2014/main" id="{00000000-0008-0000-0B00-00009A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51" name="Shape 9004">
                  <a:extLst>
                    <a:ext uri="{FF2B5EF4-FFF2-40B4-BE49-F238E27FC236}">
                      <a16:creationId xmlns:a16="http://schemas.microsoft.com/office/drawing/2014/main" id="{00000000-0008-0000-0B00-00009B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52" name="Shape 9005">
                    <a:extLst>
                      <a:ext uri="{FF2B5EF4-FFF2-40B4-BE49-F238E27FC236}">
                        <a16:creationId xmlns:a16="http://schemas.microsoft.com/office/drawing/2014/main" id="{00000000-0008-0000-0B00-00009C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53" name="Shape 9006">
                    <a:extLst>
                      <a:ext uri="{FF2B5EF4-FFF2-40B4-BE49-F238E27FC236}">
                        <a16:creationId xmlns:a16="http://schemas.microsoft.com/office/drawing/2014/main" id="{00000000-0008-0000-0B00-00009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4" name="Shape 9007">
                    <a:extLst>
                      <a:ext uri="{FF2B5EF4-FFF2-40B4-BE49-F238E27FC236}">
                        <a16:creationId xmlns:a16="http://schemas.microsoft.com/office/drawing/2014/main" id="{00000000-0008-0000-0B00-00009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5" name="Shape 9008">
                    <a:extLst>
                      <a:ext uri="{FF2B5EF4-FFF2-40B4-BE49-F238E27FC236}">
                        <a16:creationId xmlns:a16="http://schemas.microsoft.com/office/drawing/2014/main" id="{00000000-0008-0000-0B00-00009F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6" name="Shape 9009">
                    <a:extLst>
                      <a:ext uri="{FF2B5EF4-FFF2-40B4-BE49-F238E27FC236}">
                        <a16:creationId xmlns:a16="http://schemas.microsoft.com/office/drawing/2014/main" id="{00000000-0008-0000-0B00-0000A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7" name="Shape 9010">
                    <a:extLst>
                      <a:ext uri="{FF2B5EF4-FFF2-40B4-BE49-F238E27FC236}">
                        <a16:creationId xmlns:a16="http://schemas.microsoft.com/office/drawing/2014/main" id="{00000000-0008-0000-0B00-0000A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8" name="Shape 9011">
                    <a:extLst>
                      <a:ext uri="{FF2B5EF4-FFF2-40B4-BE49-F238E27FC236}">
                        <a16:creationId xmlns:a16="http://schemas.microsoft.com/office/drawing/2014/main" id="{00000000-0008-0000-0B00-0000A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59" name="Shape 2">
          <a:extLst>
            <a:ext uri="{FF2B5EF4-FFF2-40B4-BE49-F238E27FC236}">
              <a16:creationId xmlns:a16="http://schemas.microsoft.com/office/drawing/2014/main" id="{00000000-0008-0000-0B00-0000A3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60" name="Shape 9012">
            <a:extLst>
              <a:ext uri="{FF2B5EF4-FFF2-40B4-BE49-F238E27FC236}">
                <a16:creationId xmlns:a16="http://schemas.microsoft.com/office/drawing/2014/main" id="{00000000-0008-0000-0B00-0000A4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61" name="Shape 6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2" name="Shape 9013">
              <a:extLst>
                <a:ext uri="{FF2B5EF4-FFF2-40B4-BE49-F238E27FC236}">
                  <a16:creationId xmlns:a16="http://schemas.microsoft.com/office/drawing/2014/main" id="{00000000-0008-0000-0B00-0000A6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63" name="Shape 9014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64" name="Shape 9015">
                <a:extLst>
                  <a:ext uri="{FF2B5EF4-FFF2-40B4-BE49-F238E27FC236}">
                    <a16:creationId xmlns:a16="http://schemas.microsoft.com/office/drawing/2014/main" id="{00000000-0008-0000-0B00-0000A8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65" name="Shape 9016">
                  <a:extLst>
                    <a:ext uri="{FF2B5EF4-FFF2-40B4-BE49-F238E27FC236}">
                      <a16:creationId xmlns:a16="http://schemas.microsoft.com/office/drawing/2014/main" id="{00000000-0008-0000-0B00-0000A9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66" name="Shape 9017">
                  <a:extLst>
                    <a:ext uri="{FF2B5EF4-FFF2-40B4-BE49-F238E27FC236}">
                      <a16:creationId xmlns:a16="http://schemas.microsoft.com/office/drawing/2014/main" id="{00000000-0008-0000-0B00-0000AA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67" name="Shape 9018">
                    <a:extLst>
                      <a:ext uri="{FF2B5EF4-FFF2-40B4-BE49-F238E27FC236}">
                        <a16:creationId xmlns:a16="http://schemas.microsoft.com/office/drawing/2014/main" id="{00000000-0008-0000-0B00-0000AB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68" name="Shape 9019">
                    <a:extLst>
                      <a:ext uri="{FF2B5EF4-FFF2-40B4-BE49-F238E27FC236}">
                        <a16:creationId xmlns:a16="http://schemas.microsoft.com/office/drawing/2014/main" id="{00000000-0008-0000-0B00-0000A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69" name="Shape 9020">
                    <a:extLst>
                      <a:ext uri="{FF2B5EF4-FFF2-40B4-BE49-F238E27FC236}">
                        <a16:creationId xmlns:a16="http://schemas.microsoft.com/office/drawing/2014/main" id="{00000000-0008-0000-0B00-0000A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0" name="Shape 9021">
                    <a:extLst>
                      <a:ext uri="{FF2B5EF4-FFF2-40B4-BE49-F238E27FC236}">
                        <a16:creationId xmlns:a16="http://schemas.microsoft.com/office/drawing/2014/main" id="{00000000-0008-0000-0B00-0000AE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1" name="Shape 9022">
                    <a:extLst>
                      <a:ext uri="{FF2B5EF4-FFF2-40B4-BE49-F238E27FC236}">
                        <a16:creationId xmlns:a16="http://schemas.microsoft.com/office/drawing/2014/main" id="{00000000-0008-0000-0B00-0000A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2" name="Shape 9023">
                    <a:extLst>
                      <a:ext uri="{FF2B5EF4-FFF2-40B4-BE49-F238E27FC236}">
                        <a16:creationId xmlns:a16="http://schemas.microsoft.com/office/drawing/2014/main" id="{00000000-0008-0000-0B00-0000B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3" name="Shape 9024">
                    <a:extLst>
                      <a:ext uri="{FF2B5EF4-FFF2-40B4-BE49-F238E27FC236}">
                        <a16:creationId xmlns:a16="http://schemas.microsoft.com/office/drawing/2014/main" id="{00000000-0008-0000-0B00-0000B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74" name="Shape 2">
          <a:extLst>
            <a:ext uri="{FF2B5EF4-FFF2-40B4-BE49-F238E27FC236}">
              <a16:creationId xmlns:a16="http://schemas.microsoft.com/office/drawing/2014/main" id="{00000000-0008-0000-0B00-0000B2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75" name="Shape 9025">
            <a:extLst>
              <a:ext uri="{FF2B5EF4-FFF2-40B4-BE49-F238E27FC236}">
                <a16:creationId xmlns:a16="http://schemas.microsoft.com/office/drawing/2014/main" id="{00000000-0008-0000-0B00-0000B3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6" name="Shape 6">
              <a:extLst>
                <a:ext uri="{FF2B5EF4-FFF2-40B4-BE49-F238E27FC236}">
                  <a16:creationId xmlns:a16="http://schemas.microsoft.com/office/drawing/2014/main" id="{00000000-0008-0000-0B00-0000B4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7" name="Shape 9026">
              <a:extLst>
                <a:ext uri="{FF2B5EF4-FFF2-40B4-BE49-F238E27FC236}">
                  <a16:creationId xmlns:a16="http://schemas.microsoft.com/office/drawing/2014/main" id="{00000000-0008-0000-0B00-0000B5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78" name="Shape 9027">
                <a:extLst>
                  <a:ext uri="{FF2B5EF4-FFF2-40B4-BE49-F238E27FC236}">
                    <a16:creationId xmlns:a16="http://schemas.microsoft.com/office/drawing/2014/main" id="{00000000-0008-0000-0B00-0000B6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79" name="Shape 9028">
                <a:extLst>
                  <a:ext uri="{FF2B5EF4-FFF2-40B4-BE49-F238E27FC236}">
                    <a16:creationId xmlns:a16="http://schemas.microsoft.com/office/drawing/2014/main" id="{00000000-0008-0000-0B00-0000B7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80" name="Shape 9029">
                  <a:extLst>
                    <a:ext uri="{FF2B5EF4-FFF2-40B4-BE49-F238E27FC236}">
                      <a16:creationId xmlns:a16="http://schemas.microsoft.com/office/drawing/2014/main" id="{00000000-0008-0000-0B00-0000B8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81" name="Shape 9030">
                  <a:extLst>
                    <a:ext uri="{FF2B5EF4-FFF2-40B4-BE49-F238E27FC236}">
                      <a16:creationId xmlns:a16="http://schemas.microsoft.com/office/drawing/2014/main" id="{00000000-0008-0000-0B00-0000B9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82" name="Shape 9031">
                    <a:extLst>
                      <a:ext uri="{FF2B5EF4-FFF2-40B4-BE49-F238E27FC236}">
                        <a16:creationId xmlns:a16="http://schemas.microsoft.com/office/drawing/2014/main" id="{00000000-0008-0000-0B00-0000BA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83" name="Shape 9032">
                    <a:extLst>
                      <a:ext uri="{FF2B5EF4-FFF2-40B4-BE49-F238E27FC236}">
                        <a16:creationId xmlns:a16="http://schemas.microsoft.com/office/drawing/2014/main" id="{00000000-0008-0000-0B00-0000B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4" name="Shape 9033">
                    <a:extLst>
                      <a:ext uri="{FF2B5EF4-FFF2-40B4-BE49-F238E27FC236}">
                        <a16:creationId xmlns:a16="http://schemas.microsoft.com/office/drawing/2014/main" id="{00000000-0008-0000-0B00-0000B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5" name="Shape 9034">
                    <a:extLst>
                      <a:ext uri="{FF2B5EF4-FFF2-40B4-BE49-F238E27FC236}">
                        <a16:creationId xmlns:a16="http://schemas.microsoft.com/office/drawing/2014/main" id="{00000000-0008-0000-0B00-0000BD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6" name="Shape 9035">
                    <a:extLst>
                      <a:ext uri="{FF2B5EF4-FFF2-40B4-BE49-F238E27FC236}">
                        <a16:creationId xmlns:a16="http://schemas.microsoft.com/office/drawing/2014/main" id="{00000000-0008-0000-0B00-0000B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7" name="Shape 9036">
                    <a:extLst>
                      <a:ext uri="{FF2B5EF4-FFF2-40B4-BE49-F238E27FC236}">
                        <a16:creationId xmlns:a16="http://schemas.microsoft.com/office/drawing/2014/main" id="{00000000-0008-0000-0B00-0000B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8" name="Shape 9037">
                    <a:extLst>
                      <a:ext uri="{FF2B5EF4-FFF2-40B4-BE49-F238E27FC236}">
                        <a16:creationId xmlns:a16="http://schemas.microsoft.com/office/drawing/2014/main" id="{00000000-0008-0000-0B00-0000C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89" name="Shape 2">
          <a:extLst>
            <a:ext uri="{FF2B5EF4-FFF2-40B4-BE49-F238E27FC236}">
              <a16:creationId xmlns:a16="http://schemas.microsoft.com/office/drawing/2014/main" id="{00000000-0008-0000-0B00-0000C1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90" name="Shape 9038">
            <a:extLst>
              <a:ext uri="{FF2B5EF4-FFF2-40B4-BE49-F238E27FC236}">
                <a16:creationId xmlns:a16="http://schemas.microsoft.com/office/drawing/2014/main" id="{00000000-0008-0000-0B00-0000C2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91" name="Shape 6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2" name="Shape 9039">
              <a:extLst>
                <a:ext uri="{FF2B5EF4-FFF2-40B4-BE49-F238E27FC236}">
                  <a16:creationId xmlns:a16="http://schemas.microsoft.com/office/drawing/2014/main" id="{00000000-0008-0000-0B00-0000C4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3" name="Shape 9040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94" name="Shape 9041">
                <a:extLst>
                  <a:ext uri="{FF2B5EF4-FFF2-40B4-BE49-F238E27FC236}">
                    <a16:creationId xmlns:a16="http://schemas.microsoft.com/office/drawing/2014/main" id="{00000000-0008-0000-0B00-0000C6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95" name="Shape 9042">
                  <a:extLst>
                    <a:ext uri="{FF2B5EF4-FFF2-40B4-BE49-F238E27FC236}">
                      <a16:creationId xmlns:a16="http://schemas.microsoft.com/office/drawing/2014/main" id="{00000000-0008-0000-0B00-0000C7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96" name="Shape 9043">
                  <a:extLst>
                    <a:ext uri="{FF2B5EF4-FFF2-40B4-BE49-F238E27FC236}">
                      <a16:creationId xmlns:a16="http://schemas.microsoft.com/office/drawing/2014/main" id="{00000000-0008-0000-0B00-0000C8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97" name="Shape 9044">
                    <a:extLst>
                      <a:ext uri="{FF2B5EF4-FFF2-40B4-BE49-F238E27FC236}">
                        <a16:creationId xmlns:a16="http://schemas.microsoft.com/office/drawing/2014/main" id="{00000000-0008-0000-0B00-0000C9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98" name="Shape 9045">
                    <a:extLst>
                      <a:ext uri="{FF2B5EF4-FFF2-40B4-BE49-F238E27FC236}">
                        <a16:creationId xmlns:a16="http://schemas.microsoft.com/office/drawing/2014/main" id="{00000000-0008-0000-0B00-0000C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99" name="Shape 9046">
                    <a:extLst>
                      <a:ext uri="{FF2B5EF4-FFF2-40B4-BE49-F238E27FC236}">
                        <a16:creationId xmlns:a16="http://schemas.microsoft.com/office/drawing/2014/main" id="{00000000-0008-0000-0B00-0000C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0" name="Shape 9047">
                    <a:extLst>
                      <a:ext uri="{FF2B5EF4-FFF2-40B4-BE49-F238E27FC236}">
                        <a16:creationId xmlns:a16="http://schemas.microsoft.com/office/drawing/2014/main" id="{00000000-0008-0000-0B00-0000CC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1" name="Shape 9048">
                    <a:extLst>
                      <a:ext uri="{FF2B5EF4-FFF2-40B4-BE49-F238E27FC236}">
                        <a16:creationId xmlns:a16="http://schemas.microsoft.com/office/drawing/2014/main" id="{00000000-0008-0000-0B00-0000C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2" name="Shape 9049">
                    <a:extLst>
                      <a:ext uri="{FF2B5EF4-FFF2-40B4-BE49-F238E27FC236}">
                        <a16:creationId xmlns:a16="http://schemas.microsoft.com/office/drawing/2014/main" id="{00000000-0008-0000-0B00-0000C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3" name="Shape 9050">
                    <a:extLst>
                      <a:ext uri="{FF2B5EF4-FFF2-40B4-BE49-F238E27FC236}">
                        <a16:creationId xmlns:a16="http://schemas.microsoft.com/office/drawing/2014/main" id="{00000000-0008-0000-0B00-0000C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04" name="Shape 2">
          <a:extLst>
            <a:ext uri="{FF2B5EF4-FFF2-40B4-BE49-F238E27FC236}">
              <a16:creationId xmlns:a16="http://schemas.microsoft.com/office/drawing/2014/main" id="{00000000-0008-0000-0B00-0000D0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05" name="Shape 9051">
            <a:extLst>
              <a:ext uri="{FF2B5EF4-FFF2-40B4-BE49-F238E27FC236}">
                <a16:creationId xmlns:a16="http://schemas.microsoft.com/office/drawing/2014/main" id="{00000000-0008-0000-0B00-0000D1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06" name="Shape 6">
              <a:extLst>
                <a:ext uri="{FF2B5EF4-FFF2-40B4-BE49-F238E27FC236}">
                  <a16:creationId xmlns:a16="http://schemas.microsoft.com/office/drawing/2014/main" id="{00000000-0008-0000-0B00-0000D2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7" name="Shape 9052">
              <a:extLst>
                <a:ext uri="{FF2B5EF4-FFF2-40B4-BE49-F238E27FC236}">
                  <a16:creationId xmlns:a16="http://schemas.microsoft.com/office/drawing/2014/main" id="{00000000-0008-0000-0B00-0000D3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08" name="Shape 9053">
                <a:extLst>
                  <a:ext uri="{FF2B5EF4-FFF2-40B4-BE49-F238E27FC236}">
                    <a16:creationId xmlns:a16="http://schemas.microsoft.com/office/drawing/2014/main" id="{00000000-0008-0000-0B00-0000D4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9" name="Shape 9054">
                <a:extLst>
                  <a:ext uri="{FF2B5EF4-FFF2-40B4-BE49-F238E27FC236}">
                    <a16:creationId xmlns:a16="http://schemas.microsoft.com/office/drawing/2014/main" id="{00000000-0008-0000-0B00-0000D5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0" name="Shape 9055">
                  <a:extLst>
                    <a:ext uri="{FF2B5EF4-FFF2-40B4-BE49-F238E27FC236}">
                      <a16:creationId xmlns:a16="http://schemas.microsoft.com/office/drawing/2014/main" id="{00000000-0008-0000-0B00-0000D6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11" name="Shape 9056">
                  <a:extLst>
                    <a:ext uri="{FF2B5EF4-FFF2-40B4-BE49-F238E27FC236}">
                      <a16:creationId xmlns:a16="http://schemas.microsoft.com/office/drawing/2014/main" id="{00000000-0008-0000-0B00-0000D7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12" name="Shape 9057">
                    <a:extLst>
                      <a:ext uri="{FF2B5EF4-FFF2-40B4-BE49-F238E27FC236}">
                        <a16:creationId xmlns:a16="http://schemas.microsoft.com/office/drawing/2014/main" id="{00000000-0008-0000-0B00-0000D8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13" name="Shape 9058">
                    <a:extLst>
                      <a:ext uri="{FF2B5EF4-FFF2-40B4-BE49-F238E27FC236}">
                        <a16:creationId xmlns:a16="http://schemas.microsoft.com/office/drawing/2014/main" id="{00000000-0008-0000-0B00-0000D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4" name="Shape 9059">
                    <a:extLst>
                      <a:ext uri="{FF2B5EF4-FFF2-40B4-BE49-F238E27FC236}">
                        <a16:creationId xmlns:a16="http://schemas.microsoft.com/office/drawing/2014/main" id="{00000000-0008-0000-0B00-0000D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5" name="Shape 9060">
                    <a:extLst>
                      <a:ext uri="{FF2B5EF4-FFF2-40B4-BE49-F238E27FC236}">
                        <a16:creationId xmlns:a16="http://schemas.microsoft.com/office/drawing/2014/main" id="{00000000-0008-0000-0B00-0000DB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6" name="Shape 9061">
                    <a:extLst>
                      <a:ext uri="{FF2B5EF4-FFF2-40B4-BE49-F238E27FC236}">
                        <a16:creationId xmlns:a16="http://schemas.microsoft.com/office/drawing/2014/main" id="{00000000-0008-0000-0B00-0000D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7" name="Shape 9062">
                    <a:extLst>
                      <a:ext uri="{FF2B5EF4-FFF2-40B4-BE49-F238E27FC236}">
                        <a16:creationId xmlns:a16="http://schemas.microsoft.com/office/drawing/2014/main" id="{00000000-0008-0000-0B00-0000D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8" name="Shape 9063">
                    <a:extLst>
                      <a:ext uri="{FF2B5EF4-FFF2-40B4-BE49-F238E27FC236}">
                        <a16:creationId xmlns:a16="http://schemas.microsoft.com/office/drawing/2014/main" id="{00000000-0008-0000-0B00-0000D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19" name="Shape 2">
          <a:extLst>
            <a:ext uri="{FF2B5EF4-FFF2-40B4-BE49-F238E27FC236}">
              <a16:creationId xmlns:a16="http://schemas.microsoft.com/office/drawing/2014/main" id="{00000000-0008-0000-0B00-0000DF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20" name="Shape 9064">
            <a:extLst>
              <a:ext uri="{FF2B5EF4-FFF2-40B4-BE49-F238E27FC236}">
                <a16:creationId xmlns:a16="http://schemas.microsoft.com/office/drawing/2014/main" id="{00000000-0008-0000-0B00-0000E0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21" name="Shape 6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2" name="Shape 9065">
              <a:extLst>
                <a:ext uri="{FF2B5EF4-FFF2-40B4-BE49-F238E27FC236}">
                  <a16:creationId xmlns:a16="http://schemas.microsoft.com/office/drawing/2014/main" id="{00000000-0008-0000-0B00-0000E2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23" name="Shape 9066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24" name="Shape 9067">
                <a:extLst>
                  <a:ext uri="{FF2B5EF4-FFF2-40B4-BE49-F238E27FC236}">
                    <a16:creationId xmlns:a16="http://schemas.microsoft.com/office/drawing/2014/main" id="{00000000-0008-0000-0B00-0000E4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25" name="Shape 9068">
                  <a:extLst>
                    <a:ext uri="{FF2B5EF4-FFF2-40B4-BE49-F238E27FC236}">
                      <a16:creationId xmlns:a16="http://schemas.microsoft.com/office/drawing/2014/main" id="{00000000-0008-0000-0B00-0000E5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6" name="Shape 9069">
                  <a:extLst>
                    <a:ext uri="{FF2B5EF4-FFF2-40B4-BE49-F238E27FC236}">
                      <a16:creationId xmlns:a16="http://schemas.microsoft.com/office/drawing/2014/main" id="{00000000-0008-0000-0B00-0000E6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27" name="Shape 9070">
                    <a:extLst>
                      <a:ext uri="{FF2B5EF4-FFF2-40B4-BE49-F238E27FC236}">
                        <a16:creationId xmlns:a16="http://schemas.microsoft.com/office/drawing/2014/main" id="{00000000-0008-0000-0B00-0000E7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28" name="Shape 9071">
                    <a:extLst>
                      <a:ext uri="{FF2B5EF4-FFF2-40B4-BE49-F238E27FC236}">
                        <a16:creationId xmlns:a16="http://schemas.microsoft.com/office/drawing/2014/main" id="{00000000-0008-0000-0B00-0000E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29" name="Shape 9072">
                    <a:extLst>
                      <a:ext uri="{FF2B5EF4-FFF2-40B4-BE49-F238E27FC236}">
                        <a16:creationId xmlns:a16="http://schemas.microsoft.com/office/drawing/2014/main" id="{00000000-0008-0000-0B00-0000E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0" name="Shape 9073">
                    <a:extLst>
                      <a:ext uri="{FF2B5EF4-FFF2-40B4-BE49-F238E27FC236}">
                        <a16:creationId xmlns:a16="http://schemas.microsoft.com/office/drawing/2014/main" id="{00000000-0008-0000-0B00-0000EA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1" name="Shape 9074">
                    <a:extLst>
                      <a:ext uri="{FF2B5EF4-FFF2-40B4-BE49-F238E27FC236}">
                        <a16:creationId xmlns:a16="http://schemas.microsoft.com/office/drawing/2014/main" id="{00000000-0008-0000-0B00-0000E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2" name="Shape 9075">
                    <a:extLst>
                      <a:ext uri="{FF2B5EF4-FFF2-40B4-BE49-F238E27FC236}">
                        <a16:creationId xmlns:a16="http://schemas.microsoft.com/office/drawing/2014/main" id="{00000000-0008-0000-0B00-0000E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3" name="Shape 9076">
                    <a:extLst>
                      <a:ext uri="{FF2B5EF4-FFF2-40B4-BE49-F238E27FC236}">
                        <a16:creationId xmlns:a16="http://schemas.microsoft.com/office/drawing/2014/main" id="{00000000-0008-0000-0B00-0000E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34" name="Shape 2">
          <a:extLst>
            <a:ext uri="{FF2B5EF4-FFF2-40B4-BE49-F238E27FC236}">
              <a16:creationId xmlns:a16="http://schemas.microsoft.com/office/drawing/2014/main" id="{00000000-0008-0000-0B00-0000EE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35" name="Shape 9077">
            <a:extLst>
              <a:ext uri="{FF2B5EF4-FFF2-40B4-BE49-F238E27FC236}">
                <a16:creationId xmlns:a16="http://schemas.microsoft.com/office/drawing/2014/main" id="{00000000-0008-0000-0B00-0000EF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6" name="Shape 6">
              <a:extLst>
                <a:ext uri="{FF2B5EF4-FFF2-40B4-BE49-F238E27FC236}">
                  <a16:creationId xmlns:a16="http://schemas.microsoft.com/office/drawing/2014/main" id="{00000000-0008-0000-0B00-0000F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7" name="Shape 9078">
              <a:extLst>
                <a:ext uri="{FF2B5EF4-FFF2-40B4-BE49-F238E27FC236}">
                  <a16:creationId xmlns:a16="http://schemas.microsoft.com/office/drawing/2014/main" id="{00000000-0008-0000-0B00-0000F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38" name="Shape 9079">
                <a:extLst>
                  <a:ext uri="{FF2B5EF4-FFF2-40B4-BE49-F238E27FC236}">
                    <a16:creationId xmlns:a16="http://schemas.microsoft.com/office/drawing/2014/main" id="{00000000-0008-0000-0B00-0000F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39" name="Shape 9080">
                <a:extLst>
                  <a:ext uri="{FF2B5EF4-FFF2-40B4-BE49-F238E27FC236}">
                    <a16:creationId xmlns:a16="http://schemas.microsoft.com/office/drawing/2014/main" id="{00000000-0008-0000-0B00-0000F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40" name="Shape 9081">
                  <a:extLst>
                    <a:ext uri="{FF2B5EF4-FFF2-40B4-BE49-F238E27FC236}">
                      <a16:creationId xmlns:a16="http://schemas.microsoft.com/office/drawing/2014/main" id="{00000000-0008-0000-0B00-0000F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41" name="Shape 9082">
                  <a:extLst>
                    <a:ext uri="{FF2B5EF4-FFF2-40B4-BE49-F238E27FC236}">
                      <a16:creationId xmlns:a16="http://schemas.microsoft.com/office/drawing/2014/main" id="{00000000-0008-0000-0B00-0000F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42" name="Shape 9083">
                    <a:extLst>
                      <a:ext uri="{FF2B5EF4-FFF2-40B4-BE49-F238E27FC236}">
                        <a16:creationId xmlns:a16="http://schemas.microsoft.com/office/drawing/2014/main" id="{00000000-0008-0000-0B00-0000F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3" name="Shape 9084">
                    <a:extLst>
                      <a:ext uri="{FF2B5EF4-FFF2-40B4-BE49-F238E27FC236}">
                        <a16:creationId xmlns:a16="http://schemas.microsoft.com/office/drawing/2014/main" id="{00000000-0008-0000-0B00-0000F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4" name="Shape 9085">
                    <a:extLst>
                      <a:ext uri="{FF2B5EF4-FFF2-40B4-BE49-F238E27FC236}">
                        <a16:creationId xmlns:a16="http://schemas.microsoft.com/office/drawing/2014/main" id="{00000000-0008-0000-0B00-0000F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5" name="Shape 9086">
                    <a:extLst>
                      <a:ext uri="{FF2B5EF4-FFF2-40B4-BE49-F238E27FC236}">
                        <a16:creationId xmlns:a16="http://schemas.microsoft.com/office/drawing/2014/main" id="{00000000-0008-0000-0B00-0000F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6" name="Shape 9087">
                    <a:extLst>
                      <a:ext uri="{FF2B5EF4-FFF2-40B4-BE49-F238E27FC236}">
                        <a16:creationId xmlns:a16="http://schemas.microsoft.com/office/drawing/2014/main" id="{00000000-0008-0000-0B00-0000F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7" name="Shape 9088">
                    <a:extLst>
                      <a:ext uri="{FF2B5EF4-FFF2-40B4-BE49-F238E27FC236}">
                        <a16:creationId xmlns:a16="http://schemas.microsoft.com/office/drawing/2014/main" id="{00000000-0008-0000-0B00-0000F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8" name="Shape 9089">
                    <a:extLst>
                      <a:ext uri="{FF2B5EF4-FFF2-40B4-BE49-F238E27FC236}">
                        <a16:creationId xmlns:a16="http://schemas.microsoft.com/office/drawing/2014/main" id="{00000000-0008-0000-0B00-0000F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49" name="Shape 2">
          <a:extLst>
            <a:ext uri="{FF2B5EF4-FFF2-40B4-BE49-F238E27FC236}">
              <a16:creationId xmlns:a16="http://schemas.microsoft.com/office/drawing/2014/main" id="{00000000-0008-0000-0B00-0000F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50" name="Shape 9090">
            <a:extLst>
              <a:ext uri="{FF2B5EF4-FFF2-40B4-BE49-F238E27FC236}">
                <a16:creationId xmlns:a16="http://schemas.microsoft.com/office/drawing/2014/main" id="{00000000-0008-0000-0B00-0000F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51" name="Shape 6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2" name="Shape 9091">
              <a:extLst>
                <a:ext uri="{FF2B5EF4-FFF2-40B4-BE49-F238E27FC236}">
                  <a16:creationId xmlns:a16="http://schemas.microsoft.com/office/drawing/2014/main" id="{00000000-0008-0000-0B00-00000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53" name="Shape 90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54" name="Shape 9093">
                <a:extLst>
                  <a:ext uri="{FF2B5EF4-FFF2-40B4-BE49-F238E27FC236}">
                    <a16:creationId xmlns:a16="http://schemas.microsoft.com/office/drawing/2014/main" id="{00000000-0008-0000-0B00-00000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55" name="Shape 9094">
                  <a:extLst>
                    <a:ext uri="{FF2B5EF4-FFF2-40B4-BE49-F238E27FC236}">
                      <a16:creationId xmlns:a16="http://schemas.microsoft.com/office/drawing/2014/main" id="{00000000-0008-0000-0B00-00000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56" name="Shape 9095">
                  <a:extLst>
                    <a:ext uri="{FF2B5EF4-FFF2-40B4-BE49-F238E27FC236}">
                      <a16:creationId xmlns:a16="http://schemas.microsoft.com/office/drawing/2014/main" id="{00000000-0008-0000-0B00-00000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57" name="Shape 9096">
                    <a:extLst>
                      <a:ext uri="{FF2B5EF4-FFF2-40B4-BE49-F238E27FC236}">
                        <a16:creationId xmlns:a16="http://schemas.microsoft.com/office/drawing/2014/main" id="{00000000-0008-0000-0B00-00000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58" name="Shape 9097">
                    <a:extLst>
                      <a:ext uri="{FF2B5EF4-FFF2-40B4-BE49-F238E27FC236}">
                        <a16:creationId xmlns:a16="http://schemas.microsoft.com/office/drawing/2014/main" id="{00000000-0008-0000-0B00-00000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9" name="Shape 9098">
                    <a:extLst>
                      <a:ext uri="{FF2B5EF4-FFF2-40B4-BE49-F238E27FC236}">
                        <a16:creationId xmlns:a16="http://schemas.microsoft.com/office/drawing/2014/main" id="{00000000-0008-0000-0B00-00000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0" name="Shape 9099">
                    <a:extLst>
                      <a:ext uri="{FF2B5EF4-FFF2-40B4-BE49-F238E27FC236}">
                        <a16:creationId xmlns:a16="http://schemas.microsoft.com/office/drawing/2014/main" id="{00000000-0008-0000-0B00-00000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1" name="Shape 9100">
                    <a:extLst>
                      <a:ext uri="{FF2B5EF4-FFF2-40B4-BE49-F238E27FC236}">
                        <a16:creationId xmlns:a16="http://schemas.microsoft.com/office/drawing/2014/main" id="{00000000-0008-0000-0B00-00000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2" name="Shape 9101">
                    <a:extLst>
                      <a:ext uri="{FF2B5EF4-FFF2-40B4-BE49-F238E27FC236}">
                        <a16:creationId xmlns:a16="http://schemas.microsoft.com/office/drawing/2014/main" id="{00000000-0008-0000-0B00-00000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3" name="Shape 9102">
                    <a:extLst>
                      <a:ext uri="{FF2B5EF4-FFF2-40B4-BE49-F238E27FC236}">
                        <a16:creationId xmlns:a16="http://schemas.microsoft.com/office/drawing/2014/main" id="{00000000-0008-0000-0B00-00000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64" name="Shape 2">
          <a:extLst>
            <a:ext uri="{FF2B5EF4-FFF2-40B4-BE49-F238E27FC236}">
              <a16:creationId xmlns:a16="http://schemas.microsoft.com/office/drawing/2014/main" id="{00000000-0008-0000-0B00-00000C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65" name="Shape 9103">
            <a:extLst>
              <a:ext uri="{FF2B5EF4-FFF2-40B4-BE49-F238E27FC236}">
                <a16:creationId xmlns:a16="http://schemas.microsoft.com/office/drawing/2014/main" id="{00000000-0008-0000-0B00-00000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66" name="Shape 6">
              <a:extLst>
                <a:ext uri="{FF2B5EF4-FFF2-40B4-BE49-F238E27FC236}">
                  <a16:creationId xmlns:a16="http://schemas.microsoft.com/office/drawing/2014/main" id="{00000000-0008-0000-0B00-00000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7" name="Shape 9104">
              <a:extLst>
                <a:ext uri="{FF2B5EF4-FFF2-40B4-BE49-F238E27FC236}">
                  <a16:creationId xmlns:a16="http://schemas.microsoft.com/office/drawing/2014/main" id="{00000000-0008-0000-0B00-00000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68" name="Shape 9105">
                <a:extLst>
                  <a:ext uri="{FF2B5EF4-FFF2-40B4-BE49-F238E27FC236}">
                    <a16:creationId xmlns:a16="http://schemas.microsoft.com/office/drawing/2014/main" id="{00000000-0008-0000-0B00-000010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9" name="Shape 9106">
                <a:extLst>
                  <a:ext uri="{FF2B5EF4-FFF2-40B4-BE49-F238E27FC236}">
                    <a16:creationId xmlns:a16="http://schemas.microsoft.com/office/drawing/2014/main" id="{00000000-0008-0000-0B00-000011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70" name="Shape 9107">
                  <a:extLst>
                    <a:ext uri="{FF2B5EF4-FFF2-40B4-BE49-F238E27FC236}">
                      <a16:creationId xmlns:a16="http://schemas.microsoft.com/office/drawing/2014/main" id="{00000000-0008-0000-0B00-000012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71" name="Shape 9108">
                  <a:extLst>
                    <a:ext uri="{FF2B5EF4-FFF2-40B4-BE49-F238E27FC236}">
                      <a16:creationId xmlns:a16="http://schemas.microsoft.com/office/drawing/2014/main" id="{00000000-0008-0000-0B00-000013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72" name="Shape 9109">
                    <a:extLst>
                      <a:ext uri="{FF2B5EF4-FFF2-40B4-BE49-F238E27FC236}">
                        <a16:creationId xmlns:a16="http://schemas.microsoft.com/office/drawing/2014/main" id="{00000000-0008-0000-0B00-000014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73" name="Shape 9110">
                    <a:extLst>
                      <a:ext uri="{FF2B5EF4-FFF2-40B4-BE49-F238E27FC236}">
                        <a16:creationId xmlns:a16="http://schemas.microsoft.com/office/drawing/2014/main" id="{00000000-0008-0000-0B00-00001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4" name="Shape 9111">
                    <a:extLst>
                      <a:ext uri="{FF2B5EF4-FFF2-40B4-BE49-F238E27FC236}">
                        <a16:creationId xmlns:a16="http://schemas.microsoft.com/office/drawing/2014/main" id="{00000000-0008-0000-0B00-00001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5" name="Shape 9112">
                    <a:extLst>
                      <a:ext uri="{FF2B5EF4-FFF2-40B4-BE49-F238E27FC236}">
                        <a16:creationId xmlns:a16="http://schemas.microsoft.com/office/drawing/2014/main" id="{00000000-0008-0000-0B00-000017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6" name="Shape 9113">
                    <a:extLst>
                      <a:ext uri="{FF2B5EF4-FFF2-40B4-BE49-F238E27FC236}">
                        <a16:creationId xmlns:a16="http://schemas.microsoft.com/office/drawing/2014/main" id="{00000000-0008-0000-0B00-00001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7" name="Shape 9114">
                    <a:extLst>
                      <a:ext uri="{FF2B5EF4-FFF2-40B4-BE49-F238E27FC236}">
                        <a16:creationId xmlns:a16="http://schemas.microsoft.com/office/drawing/2014/main" id="{00000000-0008-0000-0B00-00001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8" name="Shape 9115">
                    <a:extLst>
                      <a:ext uri="{FF2B5EF4-FFF2-40B4-BE49-F238E27FC236}">
                        <a16:creationId xmlns:a16="http://schemas.microsoft.com/office/drawing/2014/main" id="{00000000-0008-0000-0B00-00001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79" name="Shape 2">
          <a:extLst>
            <a:ext uri="{FF2B5EF4-FFF2-40B4-BE49-F238E27FC236}">
              <a16:creationId xmlns:a16="http://schemas.microsoft.com/office/drawing/2014/main" id="{00000000-0008-0000-0B00-00001B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80" name="Shape 9116">
            <a:extLst>
              <a:ext uri="{FF2B5EF4-FFF2-40B4-BE49-F238E27FC236}">
                <a16:creationId xmlns:a16="http://schemas.microsoft.com/office/drawing/2014/main" id="{00000000-0008-0000-0B00-00001C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81" name="Shape 6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2" name="Shape 9117">
              <a:extLst>
                <a:ext uri="{FF2B5EF4-FFF2-40B4-BE49-F238E27FC236}">
                  <a16:creationId xmlns:a16="http://schemas.microsoft.com/office/drawing/2014/main" id="{00000000-0008-0000-0B00-00001E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83" name="Shape 9118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84" name="Shape 9119">
                <a:extLst>
                  <a:ext uri="{FF2B5EF4-FFF2-40B4-BE49-F238E27FC236}">
                    <a16:creationId xmlns:a16="http://schemas.microsoft.com/office/drawing/2014/main" id="{00000000-0008-0000-0B00-000020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85" name="Shape 9120">
                  <a:extLst>
                    <a:ext uri="{FF2B5EF4-FFF2-40B4-BE49-F238E27FC236}">
                      <a16:creationId xmlns:a16="http://schemas.microsoft.com/office/drawing/2014/main" id="{00000000-0008-0000-0B00-000021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86" name="Shape 9121">
                  <a:extLst>
                    <a:ext uri="{FF2B5EF4-FFF2-40B4-BE49-F238E27FC236}">
                      <a16:creationId xmlns:a16="http://schemas.microsoft.com/office/drawing/2014/main" id="{00000000-0008-0000-0B00-000022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87" name="Shape 9122">
                    <a:extLst>
                      <a:ext uri="{FF2B5EF4-FFF2-40B4-BE49-F238E27FC236}">
                        <a16:creationId xmlns:a16="http://schemas.microsoft.com/office/drawing/2014/main" id="{00000000-0008-0000-0B00-000023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88" name="Shape 9123">
                    <a:extLst>
                      <a:ext uri="{FF2B5EF4-FFF2-40B4-BE49-F238E27FC236}">
                        <a16:creationId xmlns:a16="http://schemas.microsoft.com/office/drawing/2014/main" id="{00000000-0008-0000-0B00-00002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9" name="Shape 9124">
                    <a:extLst>
                      <a:ext uri="{FF2B5EF4-FFF2-40B4-BE49-F238E27FC236}">
                        <a16:creationId xmlns:a16="http://schemas.microsoft.com/office/drawing/2014/main" id="{00000000-0008-0000-0B00-00002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0" name="Shape 9125">
                    <a:extLst>
                      <a:ext uri="{FF2B5EF4-FFF2-40B4-BE49-F238E27FC236}">
                        <a16:creationId xmlns:a16="http://schemas.microsoft.com/office/drawing/2014/main" id="{00000000-0008-0000-0B00-000026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1" name="Shape 9126">
                    <a:extLst>
                      <a:ext uri="{FF2B5EF4-FFF2-40B4-BE49-F238E27FC236}">
                        <a16:creationId xmlns:a16="http://schemas.microsoft.com/office/drawing/2014/main" id="{00000000-0008-0000-0B00-00002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2" name="Shape 9127">
                    <a:extLst>
                      <a:ext uri="{FF2B5EF4-FFF2-40B4-BE49-F238E27FC236}">
                        <a16:creationId xmlns:a16="http://schemas.microsoft.com/office/drawing/2014/main" id="{00000000-0008-0000-0B00-00002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3" name="Shape 9128">
                    <a:extLst>
                      <a:ext uri="{FF2B5EF4-FFF2-40B4-BE49-F238E27FC236}">
                        <a16:creationId xmlns:a16="http://schemas.microsoft.com/office/drawing/2014/main" id="{00000000-0008-0000-0B00-00002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94" name="Shape 2">
          <a:extLst>
            <a:ext uri="{FF2B5EF4-FFF2-40B4-BE49-F238E27FC236}">
              <a16:creationId xmlns:a16="http://schemas.microsoft.com/office/drawing/2014/main" id="{00000000-0008-0000-0B00-00002A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95" name="Shape 9129">
            <a:extLst>
              <a:ext uri="{FF2B5EF4-FFF2-40B4-BE49-F238E27FC236}">
                <a16:creationId xmlns:a16="http://schemas.microsoft.com/office/drawing/2014/main" id="{00000000-0008-0000-0B00-00002B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96" name="Shape 6">
              <a:extLst>
                <a:ext uri="{FF2B5EF4-FFF2-40B4-BE49-F238E27FC236}">
                  <a16:creationId xmlns:a16="http://schemas.microsoft.com/office/drawing/2014/main" id="{00000000-0008-0000-0B00-00002C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7" name="Shape 9130">
              <a:extLst>
                <a:ext uri="{FF2B5EF4-FFF2-40B4-BE49-F238E27FC236}">
                  <a16:creationId xmlns:a16="http://schemas.microsoft.com/office/drawing/2014/main" id="{00000000-0008-0000-0B00-00002D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98" name="Shape 9131">
                <a:extLst>
                  <a:ext uri="{FF2B5EF4-FFF2-40B4-BE49-F238E27FC236}">
                    <a16:creationId xmlns:a16="http://schemas.microsoft.com/office/drawing/2014/main" id="{00000000-0008-0000-0B00-00002E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99" name="Shape 9132">
                <a:extLst>
                  <a:ext uri="{FF2B5EF4-FFF2-40B4-BE49-F238E27FC236}">
                    <a16:creationId xmlns:a16="http://schemas.microsoft.com/office/drawing/2014/main" id="{00000000-0008-0000-0B00-00002F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00" name="Shape 9133">
                  <a:extLst>
                    <a:ext uri="{FF2B5EF4-FFF2-40B4-BE49-F238E27FC236}">
                      <a16:creationId xmlns:a16="http://schemas.microsoft.com/office/drawing/2014/main" id="{00000000-0008-0000-0B00-000030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01" name="Shape 9134">
                  <a:extLst>
                    <a:ext uri="{FF2B5EF4-FFF2-40B4-BE49-F238E27FC236}">
                      <a16:creationId xmlns:a16="http://schemas.microsoft.com/office/drawing/2014/main" id="{00000000-0008-0000-0B00-000031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02" name="Shape 9135">
                    <a:extLst>
                      <a:ext uri="{FF2B5EF4-FFF2-40B4-BE49-F238E27FC236}">
                        <a16:creationId xmlns:a16="http://schemas.microsoft.com/office/drawing/2014/main" id="{00000000-0008-0000-0B00-000032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03" name="Shape 9136">
                    <a:extLst>
                      <a:ext uri="{FF2B5EF4-FFF2-40B4-BE49-F238E27FC236}">
                        <a16:creationId xmlns:a16="http://schemas.microsoft.com/office/drawing/2014/main" id="{00000000-0008-0000-0B00-00003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4" name="Shape 9137">
                    <a:extLst>
                      <a:ext uri="{FF2B5EF4-FFF2-40B4-BE49-F238E27FC236}">
                        <a16:creationId xmlns:a16="http://schemas.microsoft.com/office/drawing/2014/main" id="{00000000-0008-0000-0B00-00003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5" name="Shape 9138">
                    <a:extLst>
                      <a:ext uri="{FF2B5EF4-FFF2-40B4-BE49-F238E27FC236}">
                        <a16:creationId xmlns:a16="http://schemas.microsoft.com/office/drawing/2014/main" id="{00000000-0008-0000-0B00-000035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6" name="Shape 9139">
                    <a:extLst>
                      <a:ext uri="{FF2B5EF4-FFF2-40B4-BE49-F238E27FC236}">
                        <a16:creationId xmlns:a16="http://schemas.microsoft.com/office/drawing/2014/main" id="{00000000-0008-0000-0B00-00003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7" name="Shape 9140">
                    <a:extLst>
                      <a:ext uri="{FF2B5EF4-FFF2-40B4-BE49-F238E27FC236}">
                        <a16:creationId xmlns:a16="http://schemas.microsoft.com/office/drawing/2014/main" id="{00000000-0008-0000-0B00-00003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8" name="Shape 9141">
                    <a:extLst>
                      <a:ext uri="{FF2B5EF4-FFF2-40B4-BE49-F238E27FC236}">
                        <a16:creationId xmlns:a16="http://schemas.microsoft.com/office/drawing/2014/main" id="{00000000-0008-0000-0B00-00003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809" name="Shape 2">
          <a:extLst>
            <a:ext uri="{FF2B5EF4-FFF2-40B4-BE49-F238E27FC236}">
              <a16:creationId xmlns:a16="http://schemas.microsoft.com/office/drawing/2014/main" id="{00000000-0008-0000-0B00-000039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810" name="Shape 9142">
            <a:extLst>
              <a:ext uri="{FF2B5EF4-FFF2-40B4-BE49-F238E27FC236}">
                <a16:creationId xmlns:a16="http://schemas.microsoft.com/office/drawing/2014/main" id="{00000000-0008-0000-0B00-00003A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11" name="Shape 6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2" name="Shape 9143">
              <a:extLst>
                <a:ext uri="{FF2B5EF4-FFF2-40B4-BE49-F238E27FC236}">
                  <a16:creationId xmlns:a16="http://schemas.microsoft.com/office/drawing/2014/main" id="{00000000-0008-0000-0B00-00003C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13" name="Shape 9144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14" name="Shape 9145">
                <a:extLst>
                  <a:ext uri="{FF2B5EF4-FFF2-40B4-BE49-F238E27FC236}">
                    <a16:creationId xmlns:a16="http://schemas.microsoft.com/office/drawing/2014/main" id="{00000000-0008-0000-0B00-00003E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15" name="Shape 9146">
                  <a:extLst>
                    <a:ext uri="{FF2B5EF4-FFF2-40B4-BE49-F238E27FC236}">
                      <a16:creationId xmlns:a16="http://schemas.microsoft.com/office/drawing/2014/main" id="{00000000-0008-0000-0B00-00003F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16" name="Shape 9147">
                  <a:extLst>
                    <a:ext uri="{FF2B5EF4-FFF2-40B4-BE49-F238E27FC236}">
                      <a16:creationId xmlns:a16="http://schemas.microsoft.com/office/drawing/2014/main" id="{00000000-0008-0000-0B00-000040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17" name="Shape 9148">
                    <a:extLst>
                      <a:ext uri="{FF2B5EF4-FFF2-40B4-BE49-F238E27FC236}">
                        <a16:creationId xmlns:a16="http://schemas.microsoft.com/office/drawing/2014/main" id="{00000000-0008-0000-0B00-000041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18" name="Shape 9149">
                    <a:extLst>
                      <a:ext uri="{FF2B5EF4-FFF2-40B4-BE49-F238E27FC236}">
                        <a16:creationId xmlns:a16="http://schemas.microsoft.com/office/drawing/2014/main" id="{00000000-0008-0000-0B00-00004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19" name="Shape 9150">
                    <a:extLst>
                      <a:ext uri="{FF2B5EF4-FFF2-40B4-BE49-F238E27FC236}">
                        <a16:creationId xmlns:a16="http://schemas.microsoft.com/office/drawing/2014/main" id="{00000000-0008-0000-0B00-00004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0" name="Shape 9151">
                    <a:extLst>
                      <a:ext uri="{FF2B5EF4-FFF2-40B4-BE49-F238E27FC236}">
                        <a16:creationId xmlns:a16="http://schemas.microsoft.com/office/drawing/2014/main" id="{00000000-0008-0000-0B00-000044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1" name="Shape 9152">
                    <a:extLst>
                      <a:ext uri="{FF2B5EF4-FFF2-40B4-BE49-F238E27FC236}">
                        <a16:creationId xmlns:a16="http://schemas.microsoft.com/office/drawing/2014/main" id="{00000000-0008-0000-0B00-00004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2" name="Shape 9153">
                    <a:extLst>
                      <a:ext uri="{FF2B5EF4-FFF2-40B4-BE49-F238E27FC236}">
                        <a16:creationId xmlns:a16="http://schemas.microsoft.com/office/drawing/2014/main" id="{00000000-0008-0000-0B00-00004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3" name="Shape 9154">
                    <a:extLst>
                      <a:ext uri="{FF2B5EF4-FFF2-40B4-BE49-F238E27FC236}">
                        <a16:creationId xmlns:a16="http://schemas.microsoft.com/office/drawing/2014/main" id="{00000000-0008-0000-0B00-00004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24" name="Shape 2">
          <a:extLst>
            <a:ext uri="{FF2B5EF4-FFF2-40B4-BE49-F238E27FC236}">
              <a16:creationId xmlns:a16="http://schemas.microsoft.com/office/drawing/2014/main" id="{00000000-0008-0000-0B00-000048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25" name="Shape 9155">
            <a:extLst>
              <a:ext uri="{FF2B5EF4-FFF2-40B4-BE49-F238E27FC236}">
                <a16:creationId xmlns:a16="http://schemas.microsoft.com/office/drawing/2014/main" id="{00000000-0008-0000-0B00-000049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6" name="Shape 6">
              <a:extLst>
                <a:ext uri="{FF2B5EF4-FFF2-40B4-BE49-F238E27FC236}">
                  <a16:creationId xmlns:a16="http://schemas.microsoft.com/office/drawing/2014/main" id="{00000000-0008-0000-0B00-00004A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7" name="Shape 9156">
              <a:extLst>
                <a:ext uri="{FF2B5EF4-FFF2-40B4-BE49-F238E27FC236}">
                  <a16:creationId xmlns:a16="http://schemas.microsoft.com/office/drawing/2014/main" id="{00000000-0008-0000-0B00-00004B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28" name="Shape 9157">
                <a:extLst>
                  <a:ext uri="{FF2B5EF4-FFF2-40B4-BE49-F238E27FC236}">
                    <a16:creationId xmlns:a16="http://schemas.microsoft.com/office/drawing/2014/main" id="{00000000-0008-0000-0B00-00004C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29" name="Shape 9158">
                <a:extLst>
                  <a:ext uri="{FF2B5EF4-FFF2-40B4-BE49-F238E27FC236}">
                    <a16:creationId xmlns:a16="http://schemas.microsoft.com/office/drawing/2014/main" id="{00000000-0008-0000-0B00-00004D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30" name="Shape 9159">
                  <a:extLst>
                    <a:ext uri="{FF2B5EF4-FFF2-40B4-BE49-F238E27FC236}">
                      <a16:creationId xmlns:a16="http://schemas.microsoft.com/office/drawing/2014/main" id="{00000000-0008-0000-0B00-00004E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31" name="Shape 9160">
                  <a:extLst>
                    <a:ext uri="{FF2B5EF4-FFF2-40B4-BE49-F238E27FC236}">
                      <a16:creationId xmlns:a16="http://schemas.microsoft.com/office/drawing/2014/main" id="{00000000-0008-0000-0B00-00004F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32" name="Shape 9161">
                    <a:extLst>
                      <a:ext uri="{FF2B5EF4-FFF2-40B4-BE49-F238E27FC236}">
                        <a16:creationId xmlns:a16="http://schemas.microsoft.com/office/drawing/2014/main" id="{00000000-0008-0000-0B00-000050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33" name="Shape 9162">
                    <a:extLst>
                      <a:ext uri="{FF2B5EF4-FFF2-40B4-BE49-F238E27FC236}">
                        <a16:creationId xmlns:a16="http://schemas.microsoft.com/office/drawing/2014/main" id="{00000000-0008-0000-0B00-00005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4" name="Shape 9163">
                    <a:extLst>
                      <a:ext uri="{FF2B5EF4-FFF2-40B4-BE49-F238E27FC236}">
                        <a16:creationId xmlns:a16="http://schemas.microsoft.com/office/drawing/2014/main" id="{00000000-0008-0000-0B00-00005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5" name="Shape 9164">
                    <a:extLst>
                      <a:ext uri="{FF2B5EF4-FFF2-40B4-BE49-F238E27FC236}">
                        <a16:creationId xmlns:a16="http://schemas.microsoft.com/office/drawing/2014/main" id="{00000000-0008-0000-0B00-000053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6" name="Shape 9165">
                    <a:extLst>
                      <a:ext uri="{FF2B5EF4-FFF2-40B4-BE49-F238E27FC236}">
                        <a16:creationId xmlns:a16="http://schemas.microsoft.com/office/drawing/2014/main" id="{00000000-0008-0000-0B00-00005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7" name="Shape 9166">
                    <a:extLst>
                      <a:ext uri="{FF2B5EF4-FFF2-40B4-BE49-F238E27FC236}">
                        <a16:creationId xmlns:a16="http://schemas.microsoft.com/office/drawing/2014/main" id="{00000000-0008-0000-0B00-00005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8" name="Shape 9167">
                    <a:extLst>
                      <a:ext uri="{FF2B5EF4-FFF2-40B4-BE49-F238E27FC236}">
                        <a16:creationId xmlns:a16="http://schemas.microsoft.com/office/drawing/2014/main" id="{00000000-0008-0000-0B00-00005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39" name="Shape 2">
          <a:extLst>
            <a:ext uri="{FF2B5EF4-FFF2-40B4-BE49-F238E27FC236}">
              <a16:creationId xmlns:a16="http://schemas.microsoft.com/office/drawing/2014/main" id="{00000000-0008-0000-0B00-000057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40" name="Shape 9168">
            <a:extLst>
              <a:ext uri="{FF2B5EF4-FFF2-40B4-BE49-F238E27FC236}">
                <a16:creationId xmlns:a16="http://schemas.microsoft.com/office/drawing/2014/main" id="{00000000-0008-0000-0B00-000058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41" name="Shape 6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2" name="Shape 9169">
              <a:extLst>
                <a:ext uri="{FF2B5EF4-FFF2-40B4-BE49-F238E27FC236}">
                  <a16:creationId xmlns:a16="http://schemas.microsoft.com/office/drawing/2014/main" id="{00000000-0008-0000-0B00-00005A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3" name="Shape 9170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44" name="Shape 9171">
                <a:extLst>
                  <a:ext uri="{FF2B5EF4-FFF2-40B4-BE49-F238E27FC236}">
                    <a16:creationId xmlns:a16="http://schemas.microsoft.com/office/drawing/2014/main" id="{00000000-0008-0000-0B00-00005C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45" name="Shape 9172">
                  <a:extLst>
                    <a:ext uri="{FF2B5EF4-FFF2-40B4-BE49-F238E27FC236}">
                      <a16:creationId xmlns:a16="http://schemas.microsoft.com/office/drawing/2014/main" id="{00000000-0008-0000-0B00-00005D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46" name="Shape 9173">
                  <a:extLst>
                    <a:ext uri="{FF2B5EF4-FFF2-40B4-BE49-F238E27FC236}">
                      <a16:creationId xmlns:a16="http://schemas.microsoft.com/office/drawing/2014/main" id="{00000000-0008-0000-0B00-00005E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47" name="Shape 9174">
                    <a:extLst>
                      <a:ext uri="{FF2B5EF4-FFF2-40B4-BE49-F238E27FC236}">
                        <a16:creationId xmlns:a16="http://schemas.microsoft.com/office/drawing/2014/main" id="{00000000-0008-0000-0B00-00005F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48" name="Shape 9175">
                    <a:extLst>
                      <a:ext uri="{FF2B5EF4-FFF2-40B4-BE49-F238E27FC236}">
                        <a16:creationId xmlns:a16="http://schemas.microsoft.com/office/drawing/2014/main" id="{00000000-0008-0000-0B00-00006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49" name="Shape 9176">
                    <a:extLst>
                      <a:ext uri="{FF2B5EF4-FFF2-40B4-BE49-F238E27FC236}">
                        <a16:creationId xmlns:a16="http://schemas.microsoft.com/office/drawing/2014/main" id="{00000000-0008-0000-0B00-00006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0" name="Shape 9177">
                    <a:extLst>
                      <a:ext uri="{FF2B5EF4-FFF2-40B4-BE49-F238E27FC236}">
                        <a16:creationId xmlns:a16="http://schemas.microsoft.com/office/drawing/2014/main" id="{00000000-0008-0000-0B00-00006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1" name="Shape 9178">
                    <a:extLst>
                      <a:ext uri="{FF2B5EF4-FFF2-40B4-BE49-F238E27FC236}">
                        <a16:creationId xmlns:a16="http://schemas.microsoft.com/office/drawing/2014/main" id="{00000000-0008-0000-0B00-00006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2" name="Shape 9179">
                    <a:extLst>
                      <a:ext uri="{FF2B5EF4-FFF2-40B4-BE49-F238E27FC236}">
                        <a16:creationId xmlns:a16="http://schemas.microsoft.com/office/drawing/2014/main" id="{00000000-0008-0000-0B00-00006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3" name="Shape 9180">
                    <a:extLst>
                      <a:ext uri="{FF2B5EF4-FFF2-40B4-BE49-F238E27FC236}">
                        <a16:creationId xmlns:a16="http://schemas.microsoft.com/office/drawing/2014/main" id="{00000000-0008-0000-0B00-000065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854" name="Shape 2">
          <a:extLst>
            <a:ext uri="{FF2B5EF4-FFF2-40B4-BE49-F238E27FC236}">
              <a16:creationId xmlns:a16="http://schemas.microsoft.com/office/drawing/2014/main" id="{00000000-0008-0000-0B00-0000662A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0855" name="Shape 9181">
            <a:extLst>
              <a:ext uri="{FF2B5EF4-FFF2-40B4-BE49-F238E27FC236}">
                <a16:creationId xmlns:a16="http://schemas.microsoft.com/office/drawing/2014/main" id="{00000000-0008-0000-0B00-000067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56" name="Shape 6">
              <a:extLst>
                <a:ext uri="{FF2B5EF4-FFF2-40B4-BE49-F238E27FC236}">
                  <a16:creationId xmlns:a16="http://schemas.microsoft.com/office/drawing/2014/main" id="{00000000-0008-0000-0B00-000068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7" name="Shape 9182">
              <a:extLst>
                <a:ext uri="{FF2B5EF4-FFF2-40B4-BE49-F238E27FC236}">
                  <a16:creationId xmlns:a16="http://schemas.microsoft.com/office/drawing/2014/main" id="{00000000-0008-0000-0B00-000069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58" name="Shape 9183">
                <a:extLst>
                  <a:ext uri="{FF2B5EF4-FFF2-40B4-BE49-F238E27FC236}">
                    <a16:creationId xmlns:a16="http://schemas.microsoft.com/office/drawing/2014/main" id="{00000000-0008-0000-0B00-00006A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9" name="Shape 9184">
                <a:extLst>
                  <a:ext uri="{FF2B5EF4-FFF2-40B4-BE49-F238E27FC236}">
                    <a16:creationId xmlns:a16="http://schemas.microsoft.com/office/drawing/2014/main" id="{00000000-0008-0000-0B00-00006B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0" name="Shape 9185">
                  <a:extLst>
                    <a:ext uri="{FF2B5EF4-FFF2-40B4-BE49-F238E27FC236}">
                      <a16:creationId xmlns:a16="http://schemas.microsoft.com/office/drawing/2014/main" id="{00000000-0008-0000-0B00-00006C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61" name="Shape 9186">
                  <a:extLst>
                    <a:ext uri="{FF2B5EF4-FFF2-40B4-BE49-F238E27FC236}">
                      <a16:creationId xmlns:a16="http://schemas.microsoft.com/office/drawing/2014/main" id="{00000000-0008-0000-0B00-00006D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62" name="Shape 9187">
                    <a:extLst>
                      <a:ext uri="{FF2B5EF4-FFF2-40B4-BE49-F238E27FC236}">
                        <a16:creationId xmlns:a16="http://schemas.microsoft.com/office/drawing/2014/main" id="{00000000-0008-0000-0B00-00006E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63" name="Shape 9188">
                    <a:extLst>
                      <a:ext uri="{FF2B5EF4-FFF2-40B4-BE49-F238E27FC236}">
                        <a16:creationId xmlns:a16="http://schemas.microsoft.com/office/drawing/2014/main" id="{00000000-0008-0000-0B00-00006F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4" name="Shape 9189">
                    <a:extLst>
                      <a:ext uri="{FF2B5EF4-FFF2-40B4-BE49-F238E27FC236}">
                        <a16:creationId xmlns:a16="http://schemas.microsoft.com/office/drawing/2014/main" id="{00000000-0008-0000-0B00-00007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5" name="Shape 9190">
                    <a:extLst>
                      <a:ext uri="{FF2B5EF4-FFF2-40B4-BE49-F238E27FC236}">
                        <a16:creationId xmlns:a16="http://schemas.microsoft.com/office/drawing/2014/main" id="{00000000-0008-0000-0B00-00007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6" name="Shape 9191">
                    <a:extLst>
                      <a:ext uri="{FF2B5EF4-FFF2-40B4-BE49-F238E27FC236}">
                        <a16:creationId xmlns:a16="http://schemas.microsoft.com/office/drawing/2014/main" id="{00000000-0008-0000-0B00-00007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7" name="Shape 9192">
                    <a:extLst>
                      <a:ext uri="{FF2B5EF4-FFF2-40B4-BE49-F238E27FC236}">
                        <a16:creationId xmlns:a16="http://schemas.microsoft.com/office/drawing/2014/main" id="{00000000-0008-0000-0B00-00007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8" name="Shape 9193">
                    <a:extLst>
                      <a:ext uri="{FF2B5EF4-FFF2-40B4-BE49-F238E27FC236}">
                        <a16:creationId xmlns:a16="http://schemas.microsoft.com/office/drawing/2014/main" id="{00000000-0008-0000-0B00-00007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869" name="Shape 2">
          <a:extLst>
            <a:ext uri="{FF2B5EF4-FFF2-40B4-BE49-F238E27FC236}">
              <a16:creationId xmlns:a16="http://schemas.microsoft.com/office/drawing/2014/main" id="{00000000-0008-0000-0B00-0000752A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0870" name="Shape 9194">
            <a:extLst>
              <a:ext uri="{FF2B5EF4-FFF2-40B4-BE49-F238E27FC236}">
                <a16:creationId xmlns:a16="http://schemas.microsoft.com/office/drawing/2014/main" id="{00000000-0008-0000-0B00-0000762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71" name="Shape 6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2" name="Shape 9195">
              <a:extLst>
                <a:ext uri="{FF2B5EF4-FFF2-40B4-BE49-F238E27FC236}">
                  <a16:creationId xmlns:a16="http://schemas.microsoft.com/office/drawing/2014/main" id="{00000000-0008-0000-0B00-0000782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73" name="Shape 9196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74" name="Shape 9197">
                <a:extLst>
                  <a:ext uri="{FF2B5EF4-FFF2-40B4-BE49-F238E27FC236}">
                    <a16:creationId xmlns:a16="http://schemas.microsoft.com/office/drawing/2014/main" id="{00000000-0008-0000-0B00-00007A2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875" name="Shape 9198">
                  <a:extLst>
                    <a:ext uri="{FF2B5EF4-FFF2-40B4-BE49-F238E27FC236}">
                      <a16:creationId xmlns:a16="http://schemas.microsoft.com/office/drawing/2014/main" id="{00000000-0008-0000-0B00-00007B2A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6" name="Shape 9199">
                  <a:extLst>
                    <a:ext uri="{FF2B5EF4-FFF2-40B4-BE49-F238E27FC236}">
                      <a16:creationId xmlns:a16="http://schemas.microsoft.com/office/drawing/2014/main" id="{00000000-0008-0000-0B00-00007C2A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877" name="Shape 9200">
                    <a:extLst>
                      <a:ext uri="{FF2B5EF4-FFF2-40B4-BE49-F238E27FC236}">
                        <a16:creationId xmlns:a16="http://schemas.microsoft.com/office/drawing/2014/main" id="{00000000-0008-0000-0B00-00007D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78" name="Shape 9201">
                    <a:extLst>
                      <a:ext uri="{FF2B5EF4-FFF2-40B4-BE49-F238E27FC236}">
                        <a16:creationId xmlns:a16="http://schemas.microsoft.com/office/drawing/2014/main" id="{00000000-0008-0000-0B00-00007E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79" name="Shape 9202">
                    <a:extLst>
                      <a:ext uri="{FF2B5EF4-FFF2-40B4-BE49-F238E27FC236}">
                        <a16:creationId xmlns:a16="http://schemas.microsoft.com/office/drawing/2014/main" id="{00000000-0008-0000-0B00-00007F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0" name="Shape 9203">
                    <a:extLst>
                      <a:ext uri="{FF2B5EF4-FFF2-40B4-BE49-F238E27FC236}">
                        <a16:creationId xmlns:a16="http://schemas.microsoft.com/office/drawing/2014/main" id="{00000000-0008-0000-0B00-000080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1" name="Shape 9204">
                    <a:extLst>
                      <a:ext uri="{FF2B5EF4-FFF2-40B4-BE49-F238E27FC236}">
                        <a16:creationId xmlns:a16="http://schemas.microsoft.com/office/drawing/2014/main" id="{00000000-0008-0000-0B00-000081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2" name="Shape 9205">
                    <a:extLst>
                      <a:ext uri="{FF2B5EF4-FFF2-40B4-BE49-F238E27FC236}">
                        <a16:creationId xmlns:a16="http://schemas.microsoft.com/office/drawing/2014/main" id="{00000000-0008-0000-0B00-000082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3" name="Shape 9206">
                    <a:extLst>
                      <a:ext uri="{FF2B5EF4-FFF2-40B4-BE49-F238E27FC236}">
                        <a16:creationId xmlns:a16="http://schemas.microsoft.com/office/drawing/2014/main" id="{00000000-0008-0000-0B00-000083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84" name="Shape 2">
          <a:extLst>
            <a:ext uri="{FF2B5EF4-FFF2-40B4-BE49-F238E27FC236}">
              <a16:creationId xmlns:a16="http://schemas.microsoft.com/office/drawing/2014/main" id="{00000000-0008-0000-0B00-000084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85" name="Shape 9207">
            <a:extLst>
              <a:ext uri="{FF2B5EF4-FFF2-40B4-BE49-F238E27FC236}">
                <a16:creationId xmlns:a16="http://schemas.microsoft.com/office/drawing/2014/main" id="{00000000-0008-0000-0B00-000085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86" name="Shape 6">
              <a:extLst>
                <a:ext uri="{FF2B5EF4-FFF2-40B4-BE49-F238E27FC236}">
                  <a16:creationId xmlns:a16="http://schemas.microsoft.com/office/drawing/2014/main" id="{00000000-0008-0000-0B00-000086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7" name="Shape 9208">
              <a:extLst>
                <a:ext uri="{FF2B5EF4-FFF2-40B4-BE49-F238E27FC236}">
                  <a16:creationId xmlns:a16="http://schemas.microsoft.com/office/drawing/2014/main" id="{00000000-0008-0000-0B00-000087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88" name="Shape 9209">
                <a:extLst>
                  <a:ext uri="{FF2B5EF4-FFF2-40B4-BE49-F238E27FC236}">
                    <a16:creationId xmlns:a16="http://schemas.microsoft.com/office/drawing/2014/main" id="{00000000-0008-0000-0B00-000088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89" name="Shape 9210">
                <a:extLst>
                  <a:ext uri="{FF2B5EF4-FFF2-40B4-BE49-F238E27FC236}">
                    <a16:creationId xmlns:a16="http://schemas.microsoft.com/office/drawing/2014/main" id="{00000000-0008-0000-0B00-000089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90" name="Shape 9211">
                  <a:extLst>
                    <a:ext uri="{FF2B5EF4-FFF2-40B4-BE49-F238E27FC236}">
                      <a16:creationId xmlns:a16="http://schemas.microsoft.com/office/drawing/2014/main" id="{00000000-0008-0000-0B00-00008A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91" name="Shape 9212">
                  <a:extLst>
                    <a:ext uri="{FF2B5EF4-FFF2-40B4-BE49-F238E27FC236}">
                      <a16:creationId xmlns:a16="http://schemas.microsoft.com/office/drawing/2014/main" id="{00000000-0008-0000-0B00-00008B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92" name="Shape 9213">
                    <a:extLst>
                      <a:ext uri="{FF2B5EF4-FFF2-40B4-BE49-F238E27FC236}">
                        <a16:creationId xmlns:a16="http://schemas.microsoft.com/office/drawing/2014/main" id="{00000000-0008-0000-0B00-00008C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3" name="Shape 9214">
                    <a:extLst>
                      <a:ext uri="{FF2B5EF4-FFF2-40B4-BE49-F238E27FC236}">
                        <a16:creationId xmlns:a16="http://schemas.microsoft.com/office/drawing/2014/main" id="{00000000-0008-0000-0B00-00008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4" name="Shape 9215">
                    <a:extLst>
                      <a:ext uri="{FF2B5EF4-FFF2-40B4-BE49-F238E27FC236}">
                        <a16:creationId xmlns:a16="http://schemas.microsoft.com/office/drawing/2014/main" id="{00000000-0008-0000-0B00-00008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5" name="Shape 9216">
                    <a:extLst>
                      <a:ext uri="{FF2B5EF4-FFF2-40B4-BE49-F238E27FC236}">
                        <a16:creationId xmlns:a16="http://schemas.microsoft.com/office/drawing/2014/main" id="{00000000-0008-0000-0B00-00008F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6" name="Shape 9217">
                    <a:extLst>
                      <a:ext uri="{FF2B5EF4-FFF2-40B4-BE49-F238E27FC236}">
                        <a16:creationId xmlns:a16="http://schemas.microsoft.com/office/drawing/2014/main" id="{00000000-0008-0000-0B00-00009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7" name="Shape 9218">
                    <a:extLst>
                      <a:ext uri="{FF2B5EF4-FFF2-40B4-BE49-F238E27FC236}">
                        <a16:creationId xmlns:a16="http://schemas.microsoft.com/office/drawing/2014/main" id="{00000000-0008-0000-0B00-00009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8" name="Shape 9219">
                    <a:extLst>
                      <a:ext uri="{FF2B5EF4-FFF2-40B4-BE49-F238E27FC236}">
                        <a16:creationId xmlns:a16="http://schemas.microsoft.com/office/drawing/2014/main" id="{00000000-0008-0000-0B00-00009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99" name="Shape 2">
          <a:extLst>
            <a:ext uri="{FF2B5EF4-FFF2-40B4-BE49-F238E27FC236}">
              <a16:creationId xmlns:a16="http://schemas.microsoft.com/office/drawing/2014/main" id="{00000000-0008-0000-0B00-000093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00" name="Shape 9220">
            <a:extLst>
              <a:ext uri="{FF2B5EF4-FFF2-40B4-BE49-F238E27FC236}">
                <a16:creationId xmlns:a16="http://schemas.microsoft.com/office/drawing/2014/main" id="{00000000-0008-0000-0B00-000094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01" name="Shape 6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2" name="Shape 9221">
              <a:extLst>
                <a:ext uri="{FF2B5EF4-FFF2-40B4-BE49-F238E27FC236}">
                  <a16:creationId xmlns:a16="http://schemas.microsoft.com/office/drawing/2014/main" id="{00000000-0008-0000-0B00-000096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03" name="Shape 922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04" name="Shape 9223">
                <a:extLst>
                  <a:ext uri="{FF2B5EF4-FFF2-40B4-BE49-F238E27FC236}">
                    <a16:creationId xmlns:a16="http://schemas.microsoft.com/office/drawing/2014/main" id="{00000000-0008-0000-0B00-000098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05" name="Shape 9224">
                  <a:extLst>
                    <a:ext uri="{FF2B5EF4-FFF2-40B4-BE49-F238E27FC236}">
                      <a16:creationId xmlns:a16="http://schemas.microsoft.com/office/drawing/2014/main" id="{00000000-0008-0000-0B00-000099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06" name="Shape 9225">
                  <a:extLst>
                    <a:ext uri="{FF2B5EF4-FFF2-40B4-BE49-F238E27FC236}">
                      <a16:creationId xmlns:a16="http://schemas.microsoft.com/office/drawing/2014/main" id="{00000000-0008-0000-0B00-00009A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07" name="Shape 9226">
                    <a:extLst>
                      <a:ext uri="{FF2B5EF4-FFF2-40B4-BE49-F238E27FC236}">
                        <a16:creationId xmlns:a16="http://schemas.microsoft.com/office/drawing/2014/main" id="{00000000-0008-0000-0B00-00009B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08" name="Shape 9227">
                    <a:extLst>
                      <a:ext uri="{FF2B5EF4-FFF2-40B4-BE49-F238E27FC236}">
                        <a16:creationId xmlns:a16="http://schemas.microsoft.com/office/drawing/2014/main" id="{00000000-0008-0000-0B00-00009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9" name="Shape 9228">
                    <a:extLst>
                      <a:ext uri="{FF2B5EF4-FFF2-40B4-BE49-F238E27FC236}">
                        <a16:creationId xmlns:a16="http://schemas.microsoft.com/office/drawing/2014/main" id="{00000000-0008-0000-0B00-00009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0" name="Shape 9229">
                    <a:extLst>
                      <a:ext uri="{FF2B5EF4-FFF2-40B4-BE49-F238E27FC236}">
                        <a16:creationId xmlns:a16="http://schemas.microsoft.com/office/drawing/2014/main" id="{00000000-0008-0000-0B00-00009E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1" name="Shape 9230">
                    <a:extLst>
                      <a:ext uri="{FF2B5EF4-FFF2-40B4-BE49-F238E27FC236}">
                        <a16:creationId xmlns:a16="http://schemas.microsoft.com/office/drawing/2014/main" id="{00000000-0008-0000-0B00-00009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2" name="Shape 9231">
                    <a:extLst>
                      <a:ext uri="{FF2B5EF4-FFF2-40B4-BE49-F238E27FC236}">
                        <a16:creationId xmlns:a16="http://schemas.microsoft.com/office/drawing/2014/main" id="{00000000-0008-0000-0B00-0000A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3" name="Shape 9232">
                    <a:extLst>
                      <a:ext uri="{FF2B5EF4-FFF2-40B4-BE49-F238E27FC236}">
                        <a16:creationId xmlns:a16="http://schemas.microsoft.com/office/drawing/2014/main" id="{00000000-0008-0000-0B00-0000A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14" name="Shape 2">
          <a:extLst>
            <a:ext uri="{FF2B5EF4-FFF2-40B4-BE49-F238E27FC236}">
              <a16:creationId xmlns:a16="http://schemas.microsoft.com/office/drawing/2014/main" id="{00000000-0008-0000-0B00-0000A2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15" name="Shape 9233">
            <a:extLst>
              <a:ext uri="{FF2B5EF4-FFF2-40B4-BE49-F238E27FC236}">
                <a16:creationId xmlns:a16="http://schemas.microsoft.com/office/drawing/2014/main" id="{00000000-0008-0000-0B00-0000A3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16" name="Shape 6">
              <a:extLst>
                <a:ext uri="{FF2B5EF4-FFF2-40B4-BE49-F238E27FC236}">
                  <a16:creationId xmlns:a16="http://schemas.microsoft.com/office/drawing/2014/main" id="{00000000-0008-0000-0B00-0000A4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7" name="Shape 9234">
              <a:extLst>
                <a:ext uri="{FF2B5EF4-FFF2-40B4-BE49-F238E27FC236}">
                  <a16:creationId xmlns:a16="http://schemas.microsoft.com/office/drawing/2014/main" id="{00000000-0008-0000-0B00-0000A5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18" name="Shape 9235">
                <a:extLst>
                  <a:ext uri="{FF2B5EF4-FFF2-40B4-BE49-F238E27FC236}">
                    <a16:creationId xmlns:a16="http://schemas.microsoft.com/office/drawing/2014/main" id="{00000000-0008-0000-0B00-0000A6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19" name="Shape 9236">
                <a:extLst>
                  <a:ext uri="{FF2B5EF4-FFF2-40B4-BE49-F238E27FC236}">
                    <a16:creationId xmlns:a16="http://schemas.microsoft.com/office/drawing/2014/main" id="{00000000-0008-0000-0B00-0000A7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20" name="Shape 9237">
                  <a:extLst>
                    <a:ext uri="{FF2B5EF4-FFF2-40B4-BE49-F238E27FC236}">
                      <a16:creationId xmlns:a16="http://schemas.microsoft.com/office/drawing/2014/main" id="{00000000-0008-0000-0B00-0000A8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21" name="Shape 9238">
                  <a:extLst>
                    <a:ext uri="{FF2B5EF4-FFF2-40B4-BE49-F238E27FC236}">
                      <a16:creationId xmlns:a16="http://schemas.microsoft.com/office/drawing/2014/main" id="{00000000-0008-0000-0B00-0000A9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22" name="Shape 9239">
                    <a:extLst>
                      <a:ext uri="{FF2B5EF4-FFF2-40B4-BE49-F238E27FC236}">
                        <a16:creationId xmlns:a16="http://schemas.microsoft.com/office/drawing/2014/main" id="{00000000-0008-0000-0B00-0000AA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23" name="Shape 9240">
                    <a:extLst>
                      <a:ext uri="{FF2B5EF4-FFF2-40B4-BE49-F238E27FC236}">
                        <a16:creationId xmlns:a16="http://schemas.microsoft.com/office/drawing/2014/main" id="{00000000-0008-0000-0B00-0000A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4" name="Shape 9241">
                    <a:extLst>
                      <a:ext uri="{FF2B5EF4-FFF2-40B4-BE49-F238E27FC236}">
                        <a16:creationId xmlns:a16="http://schemas.microsoft.com/office/drawing/2014/main" id="{00000000-0008-0000-0B00-0000A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5" name="Shape 9242">
                    <a:extLst>
                      <a:ext uri="{FF2B5EF4-FFF2-40B4-BE49-F238E27FC236}">
                        <a16:creationId xmlns:a16="http://schemas.microsoft.com/office/drawing/2014/main" id="{00000000-0008-0000-0B00-0000AD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6" name="Shape 9243">
                    <a:extLst>
                      <a:ext uri="{FF2B5EF4-FFF2-40B4-BE49-F238E27FC236}">
                        <a16:creationId xmlns:a16="http://schemas.microsoft.com/office/drawing/2014/main" id="{00000000-0008-0000-0B00-0000A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7" name="Shape 9244">
                    <a:extLst>
                      <a:ext uri="{FF2B5EF4-FFF2-40B4-BE49-F238E27FC236}">
                        <a16:creationId xmlns:a16="http://schemas.microsoft.com/office/drawing/2014/main" id="{00000000-0008-0000-0B00-0000A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8" name="Shape 9245">
                    <a:extLst>
                      <a:ext uri="{FF2B5EF4-FFF2-40B4-BE49-F238E27FC236}">
                        <a16:creationId xmlns:a16="http://schemas.microsoft.com/office/drawing/2014/main" id="{00000000-0008-0000-0B00-0000B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29" name="Shape 2">
          <a:extLst>
            <a:ext uri="{FF2B5EF4-FFF2-40B4-BE49-F238E27FC236}">
              <a16:creationId xmlns:a16="http://schemas.microsoft.com/office/drawing/2014/main" id="{00000000-0008-0000-0B00-0000B1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30" name="Shape 9246">
            <a:extLst>
              <a:ext uri="{FF2B5EF4-FFF2-40B4-BE49-F238E27FC236}">
                <a16:creationId xmlns:a16="http://schemas.microsoft.com/office/drawing/2014/main" id="{00000000-0008-0000-0B00-0000B2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31" name="Shape 6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2" name="Shape 9247">
              <a:extLst>
                <a:ext uri="{FF2B5EF4-FFF2-40B4-BE49-F238E27FC236}">
                  <a16:creationId xmlns:a16="http://schemas.microsoft.com/office/drawing/2014/main" id="{00000000-0008-0000-0B00-0000B4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33" name="Shape 9248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34" name="Shape 9249">
                <a:extLst>
                  <a:ext uri="{FF2B5EF4-FFF2-40B4-BE49-F238E27FC236}">
                    <a16:creationId xmlns:a16="http://schemas.microsoft.com/office/drawing/2014/main" id="{00000000-0008-0000-0B00-0000B6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35" name="Shape 9250">
                  <a:extLst>
                    <a:ext uri="{FF2B5EF4-FFF2-40B4-BE49-F238E27FC236}">
                      <a16:creationId xmlns:a16="http://schemas.microsoft.com/office/drawing/2014/main" id="{00000000-0008-0000-0B00-0000B7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36" name="Shape 9251">
                  <a:extLst>
                    <a:ext uri="{FF2B5EF4-FFF2-40B4-BE49-F238E27FC236}">
                      <a16:creationId xmlns:a16="http://schemas.microsoft.com/office/drawing/2014/main" id="{00000000-0008-0000-0B00-0000B8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37" name="Shape 9252">
                    <a:extLst>
                      <a:ext uri="{FF2B5EF4-FFF2-40B4-BE49-F238E27FC236}">
                        <a16:creationId xmlns:a16="http://schemas.microsoft.com/office/drawing/2014/main" id="{00000000-0008-0000-0B00-0000B9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38" name="Shape 9253">
                    <a:extLst>
                      <a:ext uri="{FF2B5EF4-FFF2-40B4-BE49-F238E27FC236}">
                        <a16:creationId xmlns:a16="http://schemas.microsoft.com/office/drawing/2014/main" id="{00000000-0008-0000-0B00-0000B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9" name="Shape 9254">
                    <a:extLst>
                      <a:ext uri="{FF2B5EF4-FFF2-40B4-BE49-F238E27FC236}">
                        <a16:creationId xmlns:a16="http://schemas.microsoft.com/office/drawing/2014/main" id="{00000000-0008-0000-0B00-0000B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0" name="Shape 9255">
                    <a:extLst>
                      <a:ext uri="{FF2B5EF4-FFF2-40B4-BE49-F238E27FC236}">
                        <a16:creationId xmlns:a16="http://schemas.microsoft.com/office/drawing/2014/main" id="{00000000-0008-0000-0B00-0000BC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1" name="Shape 9256">
                    <a:extLst>
                      <a:ext uri="{FF2B5EF4-FFF2-40B4-BE49-F238E27FC236}">
                        <a16:creationId xmlns:a16="http://schemas.microsoft.com/office/drawing/2014/main" id="{00000000-0008-0000-0B00-0000B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2" name="Shape 9257">
                    <a:extLst>
                      <a:ext uri="{FF2B5EF4-FFF2-40B4-BE49-F238E27FC236}">
                        <a16:creationId xmlns:a16="http://schemas.microsoft.com/office/drawing/2014/main" id="{00000000-0008-0000-0B00-0000B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3" name="Shape 9258">
                    <a:extLst>
                      <a:ext uri="{FF2B5EF4-FFF2-40B4-BE49-F238E27FC236}">
                        <a16:creationId xmlns:a16="http://schemas.microsoft.com/office/drawing/2014/main" id="{00000000-0008-0000-0B00-0000B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44" name="Shape 2">
          <a:extLst>
            <a:ext uri="{FF2B5EF4-FFF2-40B4-BE49-F238E27FC236}">
              <a16:creationId xmlns:a16="http://schemas.microsoft.com/office/drawing/2014/main" id="{00000000-0008-0000-0B00-0000C0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45" name="Shape 9259">
            <a:extLst>
              <a:ext uri="{FF2B5EF4-FFF2-40B4-BE49-F238E27FC236}">
                <a16:creationId xmlns:a16="http://schemas.microsoft.com/office/drawing/2014/main" id="{00000000-0008-0000-0B00-0000C1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46" name="Shape 6">
              <a:extLst>
                <a:ext uri="{FF2B5EF4-FFF2-40B4-BE49-F238E27FC236}">
                  <a16:creationId xmlns:a16="http://schemas.microsoft.com/office/drawing/2014/main" id="{00000000-0008-0000-0B00-0000C2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7" name="Shape 9260">
              <a:extLst>
                <a:ext uri="{FF2B5EF4-FFF2-40B4-BE49-F238E27FC236}">
                  <a16:creationId xmlns:a16="http://schemas.microsoft.com/office/drawing/2014/main" id="{00000000-0008-0000-0B00-0000C3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48" name="Shape 9261">
                <a:extLst>
                  <a:ext uri="{FF2B5EF4-FFF2-40B4-BE49-F238E27FC236}">
                    <a16:creationId xmlns:a16="http://schemas.microsoft.com/office/drawing/2014/main" id="{00000000-0008-0000-0B00-0000C4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49" name="Shape 9262">
                <a:extLst>
                  <a:ext uri="{FF2B5EF4-FFF2-40B4-BE49-F238E27FC236}">
                    <a16:creationId xmlns:a16="http://schemas.microsoft.com/office/drawing/2014/main" id="{00000000-0008-0000-0B00-0000C5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50" name="Shape 9263">
                  <a:extLst>
                    <a:ext uri="{FF2B5EF4-FFF2-40B4-BE49-F238E27FC236}">
                      <a16:creationId xmlns:a16="http://schemas.microsoft.com/office/drawing/2014/main" id="{00000000-0008-0000-0B00-0000C6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51" name="Shape 9264">
                  <a:extLst>
                    <a:ext uri="{FF2B5EF4-FFF2-40B4-BE49-F238E27FC236}">
                      <a16:creationId xmlns:a16="http://schemas.microsoft.com/office/drawing/2014/main" id="{00000000-0008-0000-0B00-0000C7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52" name="Shape 9265">
                    <a:extLst>
                      <a:ext uri="{FF2B5EF4-FFF2-40B4-BE49-F238E27FC236}">
                        <a16:creationId xmlns:a16="http://schemas.microsoft.com/office/drawing/2014/main" id="{00000000-0008-0000-0B00-0000C8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53" name="Shape 9266">
                    <a:extLst>
                      <a:ext uri="{FF2B5EF4-FFF2-40B4-BE49-F238E27FC236}">
                        <a16:creationId xmlns:a16="http://schemas.microsoft.com/office/drawing/2014/main" id="{00000000-0008-0000-0B00-0000C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4" name="Shape 9267">
                    <a:extLst>
                      <a:ext uri="{FF2B5EF4-FFF2-40B4-BE49-F238E27FC236}">
                        <a16:creationId xmlns:a16="http://schemas.microsoft.com/office/drawing/2014/main" id="{00000000-0008-0000-0B00-0000C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5" name="Shape 9268">
                    <a:extLst>
                      <a:ext uri="{FF2B5EF4-FFF2-40B4-BE49-F238E27FC236}">
                        <a16:creationId xmlns:a16="http://schemas.microsoft.com/office/drawing/2014/main" id="{00000000-0008-0000-0B00-0000CB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6" name="Shape 9269">
                    <a:extLst>
                      <a:ext uri="{FF2B5EF4-FFF2-40B4-BE49-F238E27FC236}">
                        <a16:creationId xmlns:a16="http://schemas.microsoft.com/office/drawing/2014/main" id="{00000000-0008-0000-0B00-0000C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7" name="Shape 9270">
                    <a:extLst>
                      <a:ext uri="{FF2B5EF4-FFF2-40B4-BE49-F238E27FC236}">
                        <a16:creationId xmlns:a16="http://schemas.microsoft.com/office/drawing/2014/main" id="{00000000-0008-0000-0B00-0000C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8" name="Shape 9271">
                    <a:extLst>
                      <a:ext uri="{FF2B5EF4-FFF2-40B4-BE49-F238E27FC236}">
                        <a16:creationId xmlns:a16="http://schemas.microsoft.com/office/drawing/2014/main" id="{00000000-0008-0000-0B00-0000C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59" name="Shape 2">
          <a:extLst>
            <a:ext uri="{FF2B5EF4-FFF2-40B4-BE49-F238E27FC236}">
              <a16:creationId xmlns:a16="http://schemas.microsoft.com/office/drawing/2014/main" id="{00000000-0008-0000-0B00-0000CF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60" name="Shape 9272">
            <a:extLst>
              <a:ext uri="{FF2B5EF4-FFF2-40B4-BE49-F238E27FC236}">
                <a16:creationId xmlns:a16="http://schemas.microsoft.com/office/drawing/2014/main" id="{00000000-0008-0000-0B00-0000D0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61" name="Shape 6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2" name="Shape 9273">
              <a:extLst>
                <a:ext uri="{FF2B5EF4-FFF2-40B4-BE49-F238E27FC236}">
                  <a16:creationId xmlns:a16="http://schemas.microsoft.com/office/drawing/2014/main" id="{00000000-0008-0000-0B00-0000D2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63" name="Shape 9274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64" name="Shape 9275">
                <a:extLst>
                  <a:ext uri="{FF2B5EF4-FFF2-40B4-BE49-F238E27FC236}">
                    <a16:creationId xmlns:a16="http://schemas.microsoft.com/office/drawing/2014/main" id="{00000000-0008-0000-0B00-0000D4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65" name="Shape 9276">
                  <a:extLst>
                    <a:ext uri="{FF2B5EF4-FFF2-40B4-BE49-F238E27FC236}">
                      <a16:creationId xmlns:a16="http://schemas.microsoft.com/office/drawing/2014/main" id="{00000000-0008-0000-0B00-0000D5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66" name="Shape 9277">
                  <a:extLst>
                    <a:ext uri="{FF2B5EF4-FFF2-40B4-BE49-F238E27FC236}">
                      <a16:creationId xmlns:a16="http://schemas.microsoft.com/office/drawing/2014/main" id="{00000000-0008-0000-0B00-0000D6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67" name="Shape 9278">
                    <a:extLst>
                      <a:ext uri="{FF2B5EF4-FFF2-40B4-BE49-F238E27FC236}">
                        <a16:creationId xmlns:a16="http://schemas.microsoft.com/office/drawing/2014/main" id="{00000000-0008-0000-0B00-0000D7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68" name="Shape 9279">
                    <a:extLst>
                      <a:ext uri="{FF2B5EF4-FFF2-40B4-BE49-F238E27FC236}">
                        <a16:creationId xmlns:a16="http://schemas.microsoft.com/office/drawing/2014/main" id="{00000000-0008-0000-0B00-0000D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69" name="Shape 9280">
                    <a:extLst>
                      <a:ext uri="{FF2B5EF4-FFF2-40B4-BE49-F238E27FC236}">
                        <a16:creationId xmlns:a16="http://schemas.microsoft.com/office/drawing/2014/main" id="{00000000-0008-0000-0B00-0000D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0" name="Shape 9281">
                    <a:extLst>
                      <a:ext uri="{FF2B5EF4-FFF2-40B4-BE49-F238E27FC236}">
                        <a16:creationId xmlns:a16="http://schemas.microsoft.com/office/drawing/2014/main" id="{00000000-0008-0000-0B00-0000DA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1" name="Shape 9282">
                    <a:extLst>
                      <a:ext uri="{FF2B5EF4-FFF2-40B4-BE49-F238E27FC236}">
                        <a16:creationId xmlns:a16="http://schemas.microsoft.com/office/drawing/2014/main" id="{00000000-0008-0000-0B00-0000D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2" name="Shape 9283">
                    <a:extLst>
                      <a:ext uri="{FF2B5EF4-FFF2-40B4-BE49-F238E27FC236}">
                        <a16:creationId xmlns:a16="http://schemas.microsoft.com/office/drawing/2014/main" id="{00000000-0008-0000-0B00-0000D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3" name="Shape 9284">
                    <a:extLst>
                      <a:ext uri="{FF2B5EF4-FFF2-40B4-BE49-F238E27FC236}">
                        <a16:creationId xmlns:a16="http://schemas.microsoft.com/office/drawing/2014/main" id="{00000000-0008-0000-0B00-0000D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74" name="Shape 2">
          <a:extLst>
            <a:ext uri="{FF2B5EF4-FFF2-40B4-BE49-F238E27FC236}">
              <a16:creationId xmlns:a16="http://schemas.microsoft.com/office/drawing/2014/main" id="{00000000-0008-0000-0B00-0000DE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75" name="Shape 9285">
            <a:extLst>
              <a:ext uri="{FF2B5EF4-FFF2-40B4-BE49-F238E27FC236}">
                <a16:creationId xmlns:a16="http://schemas.microsoft.com/office/drawing/2014/main" id="{00000000-0008-0000-0B00-0000DF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6" name="Shape 6">
              <a:extLst>
                <a:ext uri="{FF2B5EF4-FFF2-40B4-BE49-F238E27FC236}">
                  <a16:creationId xmlns:a16="http://schemas.microsoft.com/office/drawing/2014/main" id="{00000000-0008-0000-0B00-0000E0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7" name="Shape 9286">
              <a:extLst>
                <a:ext uri="{FF2B5EF4-FFF2-40B4-BE49-F238E27FC236}">
                  <a16:creationId xmlns:a16="http://schemas.microsoft.com/office/drawing/2014/main" id="{00000000-0008-0000-0B00-0000E1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78" name="Shape 9287">
                <a:extLst>
                  <a:ext uri="{FF2B5EF4-FFF2-40B4-BE49-F238E27FC236}">
                    <a16:creationId xmlns:a16="http://schemas.microsoft.com/office/drawing/2014/main" id="{00000000-0008-0000-0B00-0000E2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79" name="Shape 9288">
                <a:extLst>
                  <a:ext uri="{FF2B5EF4-FFF2-40B4-BE49-F238E27FC236}">
                    <a16:creationId xmlns:a16="http://schemas.microsoft.com/office/drawing/2014/main" id="{00000000-0008-0000-0B00-0000E3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80" name="Shape 9289">
                  <a:extLst>
                    <a:ext uri="{FF2B5EF4-FFF2-40B4-BE49-F238E27FC236}">
                      <a16:creationId xmlns:a16="http://schemas.microsoft.com/office/drawing/2014/main" id="{00000000-0008-0000-0B00-0000E4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81" name="Shape 9290">
                  <a:extLst>
                    <a:ext uri="{FF2B5EF4-FFF2-40B4-BE49-F238E27FC236}">
                      <a16:creationId xmlns:a16="http://schemas.microsoft.com/office/drawing/2014/main" id="{00000000-0008-0000-0B00-0000E5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82" name="Shape 9291">
                    <a:extLst>
                      <a:ext uri="{FF2B5EF4-FFF2-40B4-BE49-F238E27FC236}">
                        <a16:creationId xmlns:a16="http://schemas.microsoft.com/office/drawing/2014/main" id="{00000000-0008-0000-0B00-0000E6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83" name="Shape 9292">
                    <a:extLst>
                      <a:ext uri="{FF2B5EF4-FFF2-40B4-BE49-F238E27FC236}">
                        <a16:creationId xmlns:a16="http://schemas.microsoft.com/office/drawing/2014/main" id="{00000000-0008-0000-0B00-0000E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4" name="Shape 9293">
                    <a:extLst>
                      <a:ext uri="{FF2B5EF4-FFF2-40B4-BE49-F238E27FC236}">
                        <a16:creationId xmlns:a16="http://schemas.microsoft.com/office/drawing/2014/main" id="{00000000-0008-0000-0B00-0000E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5" name="Shape 9294">
                    <a:extLst>
                      <a:ext uri="{FF2B5EF4-FFF2-40B4-BE49-F238E27FC236}">
                        <a16:creationId xmlns:a16="http://schemas.microsoft.com/office/drawing/2014/main" id="{00000000-0008-0000-0B00-0000E9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6" name="Shape 9295">
                    <a:extLst>
                      <a:ext uri="{FF2B5EF4-FFF2-40B4-BE49-F238E27FC236}">
                        <a16:creationId xmlns:a16="http://schemas.microsoft.com/office/drawing/2014/main" id="{00000000-0008-0000-0B00-0000E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7" name="Shape 9296">
                    <a:extLst>
                      <a:ext uri="{FF2B5EF4-FFF2-40B4-BE49-F238E27FC236}">
                        <a16:creationId xmlns:a16="http://schemas.microsoft.com/office/drawing/2014/main" id="{00000000-0008-0000-0B00-0000E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8" name="Shape 9297">
                    <a:extLst>
                      <a:ext uri="{FF2B5EF4-FFF2-40B4-BE49-F238E27FC236}">
                        <a16:creationId xmlns:a16="http://schemas.microsoft.com/office/drawing/2014/main" id="{00000000-0008-0000-0B00-0000E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89" name="Shape 2">
          <a:extLst>
            <a:ext uri="{FF2B5EF4-FFF2-40B4-BE49-F238E27FC236}">
              <a16:creationId xmlns:a16="http://schemas.microsoft.com/office/drawing/2014/main" id="{00000000-0008-0000-0B00-0000ED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90" name="Shape 9298">
            <a:extLst>
              <a:ext uri="{FF2B5EF4-FFF2-40B4-BE49-F238E27FC236}">
                <a16:creationId xmlns:a16="http://schemas.microsoft.com/office/drawing/2014/main" id="{00000000-0008-0000-0B00-0000EE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1" name="Shape 6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2" name="Shape 9299">
              <a:extLst>
                <a:ext uri="{FF2B5EF4-FFF2-40B4-BE49-F238E27FC236}">
                  <a16:creationId xmlns:a16="http://schemas.microsoft.com/office/drawing/2014/main" id="{00000000-0008-0000-0B00-0000F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3" name="Shape 9300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94" name="Shape 9301">
                <a:extLst>
                  <a:ext uri="{FF2B5EF4-FFF2-40B4-BE49-F238E27FC236}">
                    <a16:creationId xmlns:a16="http://schemas.microsoft.com/office/drawing/2014/main" id="{00000000-0008-0000-0B00-0000F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95" name="Shape 9302">
                  <a:extLst>
                    <a:ext uri="{FF2B5EF4-FFF2-40B4-BE49-F238E27FC236}">
                      <a16:creationId xmlns:a16="http://schemas.microsoft.com/office/drawing/2014/main" id="{00000000-0008-0000-0B00-0000F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96" name="Shape 9303">
                  <a:extLst>
                    <a:ext uri="{FF2B5EF4-FFF2-40B4-BE49-F238E27FC236}">
                      <a16:creationId xmlns:a16="http://schemas.microsoft.com/office/drawing/2014/main" id="{00000000-0008-0000-0B00-0000F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97" name="Shape 9304">
                    <a:extLst>
                      <a:ext uri="{FF2B5EF4-FFF2-40B4-BE49-F238E27FC236}">
                        <a16:creationId xmlns:a16="http://schemas.microsoft.com/office/drawing/2014/main" id="{00000000-0008-0000-0B00-0000F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98" name="Shape 9305">
                    <a:extLst>
                      <a:ext uri="{FF2B5EF4-FFF2-40B4-BE49-F238E27FC236}">
                        <a16:creationId xmlns:a16="http://schemas.microsoft.com/office/drawing/2014/main" id="{00000000-0008-0000-0B00-0000F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99" name="Shape 9306">
                    <a:extLst>
                      <a:ext uri="{FF2B5EF4-FFF2-40B4-BE49-F238E27FC236}">
                        <a16:creationId xmlns:a16="http://schemas.microsoft.com/office/drawing/2014/main" id="{00000000-0008-0000-0B00-0000F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0" name="Shape 9307">
                    <a:extLst>
                      <a:ext uri="{FF2B5EF4-FFF2-40B4-BE49-F238E27FC236}">
                        <a16:creationId xmlns:a16="http://schemas.microsoft.com/office/drawing/2014/main" id="{00000000-0008-0000-0B00-0000F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1" name="Shape 9308">
                    <a:extLst>
                      <a:ext uri="{FF2B5EF4-FFF2-40B4-BE49-F238E27FC236}">
                        <a16:creationId xmlns:a16="http://schemas.microsoft.com/office/drawing/2014/main" id="{00000000-0008-0000-0B00-0000F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2" name="Shape 9309">
                    <a:extLst>
                      <a:ext uri="{FF2B5EF4-FFF2-40B4-BE49-F238E27FC236}">
                        <a16:creationId xmlns:a16="http://schemas.microsoft.com/office/drawing/2014/main" id="{00000000-0008-0000-0B00-0000F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3" name="Shape 9310">
                    <a:extLst>
                      <a:ext uri="{FF2B5EF4-FFF2-40B4-BE49-F238E27FC236}">
                        <a16:creationId xmlns:a16="http://schemas.microsoft.com/office/drawing/2014/main" id="{00000000-0008-0000-0B00-0000F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04" name="Shape 2">
          <a:extLst>
            <a:ext uri="{FF2B5EF4-FFF2-40B4-BE49-F238E27FC236}">
              <a16:creationId xmlns:a16="http://schemas.microsoft.com/office/drawing/2014/main" id="{00000000-0008-0000-0B00-0000FC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05" name="Shape 9311">
            <a:extLst>
              <a:ext uri="{FF2B5EF4-FFF2-40B4-BE49-F238E27FC236}">
                <a16:creationId xmlns:a16="http://schemas.microsoft.com/office/drawing/2014/main" id="{00000000-0008-0000-0B00-0000F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06" name="Shape 6">
              <a:extLst>
                <a:ext uri="{FF2B5EF4-FFF2-40B4-BE49-F238E27FC236}">
                  <a16:creationId xmlns:a16="http://schemas.microsoft.com/office/drawing/2014/main" id="{00000000-0008-0000-0B00-0000F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7" name="Shape 9312">
              <a:extLst>
                <a:ext uri="{FF2B5EF4-FFF2-40B4-BE49-F238E27FC236}">
                  <a16:creationId xmlns:a16="http://schemas.microsoft.com/office/drawing/2014/main" id="{00000000-0008-0000-0B00-0000F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08" name="Shape 9313">
                <a:extLst>
                  <a:ext uri="{FF2B5EF4-FFF2-40B4-BE49-F238E27FC236}">
                    <a16:creationId xmlns:a16="http://schemas.microsoft.com/office/drawing/2014/main" id="{00000000-0008-0000-0B00-00000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9" name="Shape 9314">
                <a:extLst>
                  <a:ext uri="{FF2B5EF4-FFF2-40B4-BE49-F238E27FC236}">
                    <a16:creationId xmlns:a16="http://schemas.microsoft.com/office/drawing/2014/main" id="{00000000-0008-0000-0B00-00000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0" name="Shape 9315">
                  <a:extLst>
                    <a:ext uri="{FF2B5EF4-FFF2-40B4-BE49-F238E27FC236}">
                      <a16:creationId xmlns:a16="http://schemas.microsoft.com/office/drawing/2014/main" id="{00000000-0008-0000-0B00-00000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11" name="Shape 9316">
                  <a:extLst>
                    <a:ext uri="{FF2B5EF4-FFF2-40B4-BE49-F238E27FC236}">
                      <a16:creationId xmlns:a16="http://schemas.microsoft.com/office/drawing/2014/main" id="{00000000-0008-0000-0B00-00000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12" name="Shape 9317">
                    <a:extLst>
                      <a:ext uri="{FF2B5EF4-FFF2-40B4-BE49-F238E27FC236}">
                        <a16:creationId xmlns:a16="http://schemas.microsoft.com/office/drawing/2014/main" id="{00000000-0008-0000-0B00-00000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13" name="Shape 9318">
                    <a:extLst>
                      <a:ext uri="{FF2B5EF4-FFF2-40B4-BE49-F238E27FC236}">
                        <a16:creationId xmlns:a16="http://schemas.microsoft.com/office/drawing/2014/main" id="{00000000-0008-0000-0B00-00000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4" name="Shape 9319">
                    <a:extLst>
                      <a:ext uri="{FF2B5EF4-FFF2-40B4-BE49-F238E27FC236}">
                        <a16:creationId xmlns:a16="http://schemas.microsoft.com/office/drawing/2014/main" id="{00000000-0008-0000-0B00-00000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5" name="Shape 9320">
                    <a:extLst>
                      <a:ext uri="{FF2B5EF4-FFF2-40B4-BE49-F238E27FC236}">
                        <a16:creationId xmlns:a16="http://schemas.microsoft.com/office/drawing/2014/main" id="{00000000-0008-0000-0B00-000007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6" name="Shape 9321">
                    <a:extLst>
                      <a:ext uri="{FF2B5EF4-FFF2-40B4-BE49-F238E27FC236}">
                        <a16:creationId xmlns:a16="http://schemas.microsoft.com/office/drawing/2014/main" id="{00000000-0008-0000-0B00-00000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7" name="Shape 9322">
                    <a:extLst>
                      <a:ext uri="{FF2B5EF4-FFF2-40B4-BE49-F238E27FC236}">
                        <a16:creationId xmlns:a16="http://schemas.microsoft.com/office/drawing/2014/main" id="{00000000-0008-0000-0B00-00000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8" name="Shape 9323">
                    <a:extLst>
                      <a:ext uri="{FF2B5EF4-FFF2-40B4-BE49-F238E27FC236}">
                        <a16:creationId xmlns:a16="http://schemas.microsoft.com/office/drawing/2014/main" id="{00000000-0008-0000-0B00-00000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19" name="Shape 2">
          <a:extLst>
            <a:ext uri="{FF2B5EF4-FFF2-40B4-BE49-F238E27FC236}">
              <a16:creationId xmlns:a16="http://schemas.microsoft.com/office/drawing/2014/main" id="{00000000-0008-0000-0B00-00000B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20" name="Shape 9324">
            <a:extLst>
              <a:ext uri="{FF2B5EF4-FFF2-40B4-BE49-F238E27FC236}">
                <a16:creationId xmlns:a16="http://schemas.microsoft.com/office/drawing/2014/main" id="{00000000-0008-0000-0B00-00000C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21" name="Shape 6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2" name="Shape 9325">
              <a:extLst>
                <a:ext uri="{FF2B5EF4-FFF2-40B4-BE49-F238E27FC236}">
                  <a16:creationId xmlns:a16="http://schemas.microsoft.com/office/drawing/2014/main" id="{00000000-0008-0000-0B00-00000E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23" name="Shape 9326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4" name="Shape 9327">
                <a:extLst>
                  <a:ext uri="{FF2B5EF4-FFF2-40B4-BE49-F238E27FC236}">
                    <a16:creationId xmlns:a16="http://schemas.microsoft.com/office/drawing/2014/main" id="{00000000-0008-0000-0B00-000010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25" name="Shape 9328">
                  <a:extLst>
                    <a:ext uri="{FF2B5EF4-FFF2-40B4-BE49-F238E27FC236}">
                      <a16:creationId xmlns:a16="http://schemas.microsoft.com/office/drawing/2014/main" id="{00000000-0008-0000-0B00-000011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6" name="Shape 9329">
                  <a:extLst>
                    <a:ext uri="{FF2B5EF4-FFF2-40B4-BE49-F238E27FC236}">
                      <a16:creationId xmlns:a16="http://schemas.microsoft.com/office/drawing/2014/main" id="{00000000-0008-0000-0B00-000012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27" name="Shape 9330">
                    <a:extLst>
                      <a:ext uri="{FF2B5EF4-FFF2-40B4-BE49-F238E27FC236}">
                        <a16:creationId xmlns:a16="http://schemas.microsoft.com/office/drawing/2014/main" id="{00000000-0008-0000-0B00-000013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28" name="Shape 9331">
                    <a:extLst>
                      <a:ext uri="{FF2B5EF4-FFF2-40B4-BE49-F238E27FC236}">
                        <a16:creationId xmlns:a16="http://schemas.microsoft.com/office/drawing/2014/main" id="{00000000-0008-0000-0B00-00001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29" name="Shape 9332">
                    <a:extLst>
                      <a:ext uri="{FF2B5EF4-FFF2-40B4-BE49-F238E27FC236}">
                        <a16:creationId xmlns:a16="http://schemas.microsoft.com/office/drawing/2014/main" id="{00000000-0008-0000-0B00-00001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0" name="Shape 9333">
                    <a:extLst>
                      <a:ext uri="{FF2B5EF4-FFF2-40B4-BE49-F238E27FC236}">
                        <a16:creationId xmlns:a16="http://schemas.microsoft.com/office/drawing/2014/main" id="{00000000-0008-0000-0B00-000016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1" name="Shape 9334">
                    <a:extLst>
                      <a:ext uri="{FF2B5EF4-FFF2-40B4-BE49-F238E27FC236}">
                        <a16:creationId xmlns:a16="http://schemas.microsoft.com/office/drawing/2014/main" id="{00000000-0008-0000-0B00-00001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2" name="Shape 9335">
                    <a:extLst>
                      <a:ext uri="{FF2B5EF4-FFF2-40B4-BE49-F238E27FC236}">
                        <a16:creationId xmlns:a16="http://schemas.microsoft.com/office/drawing/2014/main" id="{00000000-0008-0000-0B00-00001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3" name="Shape 9336">
                    <a:extLst>
                      <a:ext uri="{FF2B5EF4-FFF2-40B4-BE49-F238E27FC236}">
                        <a16:creationId xmlns:a16="http://schemas.microsoft.com/office/drawing/2014/main" id="{00000000-0008-0000-0B00-00001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34" name="Shape 2">
          <a:extLst>
            <a:ext uri="{FF2B5EF4-FFF2-40B4-BE49-F238E27FC236}">
              <a16:creationId xmlns:a16="http://schemas.microsoft.com/office/drawing/2014/main" id="{00000000-0008-0000-0B00-00001A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35" name="Shape 9337">
            <a:extLst>
              <a:ext uri="{FF2B5EF4-FFF2-40B4-BE49-F238E27FC236}">
                <a16:creationId xmlns:a16="http://schemas.microsoft.com/office/drawing/2014/main" id="{00000000-0008-0000-0B00-00001B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36" name="Shape 6">
              <a:extLst>
                <a:ext uri="{FF2B5EF4-FFF2-40B4-BE49-F238E27FC236}">
                  <a16:creationId xmlns:a16="http://schemas.microsoft.com/office/drawing/2014/main" id="{00000000-0008-0000-0B00-00001C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7" name="Shape 9338">
              <a:extLst>
                <a:ext uri="{FF2B5EF4-FFF2-40B4-BE49-F238E27FC236}">
                  <a16:creationId xmlns:a16="http://schemas.microsoft.com/office/drawing/2014/main" id="{00000000-0008-0000-0B00-00001D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38" name="Shape 9339">
                <a:extLst>
                  <a:ext uri="{FF2B5EF4-FFF2-40B4-BE49-F238E27FC236}">
                    <a16:creationId xmlns:a16="http://schemas.microsoft.com/office/drawing/2014/main" id="{00000000-0008-0000-0B00-00001E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39" name="Shape 9340">
                <a:extLst>
                  <a:ext uri="{FF2B5EF4-FFF2-40B4-BE49-F238E27FC236}">
                    <a16:creationId xmlns:a16="http://schemas.microsoft.com/office/drawing/2014/main" id="{00000000-0008-0000-0B00-00001F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40" name="Shape 9341">
                  <a:extLst>
                    <a:ext uri="{FF2B5EF4-FFF2-40B4-BE49-F238E27FC236}">
                      <a16:creationId xmlns:a16="http://schemas.microsoft.com/office/drawing/2014/main" id="{00000000-0008-0000-0B00-000020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41" name="Shape 9342">
                  <a:extLst>
                    <a:ext uri="{FF2B5EF4-FFF2-40B4-BE49-F238E27FC236}">
                      <a16:creationId xmlns:a16="http://schemas.microsoft.com/office/drawing/2014/main" id="{00000000-0008-0000-0B00-000021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42" name="Shape 9343">
                    <a:extLst>
                      <a:ext uri="{FF2B5EF4-FFF2-40B4-BE49-F238E27FC236}">
                        <a16:creationId xmlns:a16="http://schemas.microsoft.com/office/drawing/2014/main" id="{00000000-0008-0000-0B00-000022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3" name="Shape 9344">
                    <a:extLst>
                      <a:ext uri="{FF2B5EF4-FFF2-40B4-BE49-F238E27FC236}">
                        <a16:creationId xmlns:a16="http://schemas.microsoft.com/office/drawing/2014/main" id="{00000000-0008-0000-0B00-00002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4" name="Shape 9345">
                    <a:extLst>
                      <a:ext uri="{FF2B5EF4-FFF2-40B4-BE49-F238E27FC236}">
                        <a16:creationId xmlns:a16="http://schemas.microsoft.com/office/drawing/2014/main" id="{00000000-0008-0000-0B00-00002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5" name="Shape 9346">
                    <a:extLst>
                      <a:ext uri="{FF2B5EF4-FFF2-40B4-BE49-F238E27FC236}">
                        <a16:creationId xmlns:a16="http://schemas.microsoft.com/office/drawing/2014/main" id="{00000000-0008-0000-0B00-000025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6" name="Shape 9347">
                    <a:extLst>
                      <a:ext uri="{FF2B5EF4-FFF2-40B4-BE49-F238E27FC236}">
                        <a16:creationId xmlns:a16="http://schemas.microsoft.com/office/drawing/2014/main" id="{00000000-0008-0000-0B00-00002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7" name="Shape 9348">
                    <a:extLst>
                      <a:ext uri="{FF2B5EF4-FFF2-40B4-BE49-F238E27FC236}">
                        <a16:creationId xmlns:a16="http://schemas.microsoft.com/office/drawing/2014/main" id="{00000000-0008-0000-0B00-00002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8" name="Shape 9349">
                    <a:extLst>
                      <a:ext uri="{FF2B5EF4-FFF2-40B4-BE49-F238E27FC236}">
                        <a16:creationId xmlns:a16="http://schemas.microsoft.com/office/drawing/2014/main" id="{00000000-0008-0000-0B00-00002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49" name="Shape 2">
          <a:extLst>
            <a:ext uri="{FF2B5EF4-FFF2-40B4-BE49-F238E27FC236}">
              <a16:creationId xmlns:a16="http://schemas.microsoft.com/office/drawing/2014/main" id="{00000000-0008-0000-0B00-000029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50" name="Shape 9350">
            <a:extLst>
              <a:ext uri="{FF2B5EF4-FFF2-40B4-BE49-F238E27FC236}">
                <a16:creationId xmlns:a16="http://schemas.microsoft.com/office/drawing/2014/main" id="{00000000-0008-0000-0B00-00002A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51" name="Shape 6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2" name="Shape 9351">
              <a:extLst>
                <a:ext uri="{FF2B5EF4-FFF2-40B4-BE49-F238E27FC236}">
                  <a16:creationId xmlns:a16="http://schemas.microsoft.com/office/drawing/2014/main" id="{00000000-0008-0000-0B00-00002C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53" name="Shape 935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54" name="Shape 9353">
                <a:extLst>
                  <a:ext uri="{FF2B5EF4-FFF2-40B4-BE49-F238E27FC236}">
                    <a16:creationId xmlns:a16="http://schemas.microsoft.com/office/drawing/2014/main" id="{00000000-0008-0000-0B00-00002E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55" name="Shape 9354">
                  <a:extLst>
                    <a:ext uri="{FF2B5EF4-FFF2-40B4-BE49-F238E27FC236}">
                      <a16:creationId xmlns:a16="http://schemas.microsoft.com/office/drawing/2014/main" id="{00000000-0008-0000-0B00-00002F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56" name="Shape 9355">
                  <a:extLst>
                    <a:ext uri="{FF2B5EF4-FFF2-40B4-BE49-F238E27FC236}">
                      <a16:creationId xmlns:a16="http://schemas.microsoft.com/office/drawing/2014/main" id="{00000000-0008-0000-0B00-000030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57" name="Shape 9356">
                    <a:extLst>
                      <a:ext uri="{FF2B5EF4-FFF2-40B4-BE49-F238E27FC236}">
                        <a16:creationId xmlns:a16="http://schemas.microsoft.com/office/drawing/2014/main" id="{00000000-0008-0000-0B00-000031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58" name="Shape 9357">
                    <a:extLst>
                      <a:ext uri="{FF2B5EF4-FFF2-40B4-BE49-F238E27FC236}">
                        <a16:creationId xmlns:a16="http://schemas.microsoft.com/office/drawing/2014/main" id="{00000000-0008-0000-0B00-00003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9" name="Shape 9358">
                    <a:extLst>
                      <a:ext uri="{FF2B5EF4-FFF2-40B4-BE49-F238E27FC236}">
                        <a16:creationId xmlns:a16="http://schemas.microsoft.com/office/drawing/2014/main" id="{00000000-0008-0000-0B00-00003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0" name="Shape 9359">
                    <a:extLst>
                      <a:ext uri="{FF2B5EF4-FFF2-40B4-BE49-F238E27FC236}">
                        <a16:creationId xmlns:a16="http://schemas.microsoft.com/office/drawing/2014/main" id="{00000000-0008-0000-0B00-000034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1" name="Shape 9360">
                    <a:extLst>
                      <a:ext uri="{FF2B5EF4-FFF2-40B4-BE49-F238E27FC236}">
                        <a16:creationId xmlns:a16="http://schemas.microsoft.com/office/drawing/2014/main" id="{00000000-0008-0000-0B00-00003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2" name="Shape 9361">
                    <a:extLst>
                      <a:ext uri="{FF2B5EF4-FFF2-40B4-BE49-F238E27FC236}">
                        <a16:creationId xmlns:a16="http://schemas.microsoft.com/office/drawing/2014/main" id="{00000000-0008-0000-0B00-00003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3" name="Shape 9362">
                    <a:extLst>
                      <a:ext uri="{FF2B5EF4-FFF2-40B4-BE49-F238E27FC236}">
                        <a16:creationId xmlns:a16="http://schemas.microsoft.com/office/drawing/2014/main" id="{00000000-0008-0000-0B00-00003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64" name="Shape 2">
          <a:extLst>
            <a:ext uri="{FF2B5EF4-FFF2-40B4-BE49-F238E27FC236}">
              <a16:creationId xmlns:a16="http://schemas.microsoft.com/office/drawing/2014/main" id="{00000000-0008-0000-0B00-000038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65" name="Shape 9363">
            <a:extLst>
              <a:ext uri="{FF2B5EF4-FFF2-40B4-BE49-F238E27FC236}">
                <a16:creationId xmlns:a16="http://schemas.microsoft.com/office/drawing/2014/main" id="{00000000-0008-0000-0B00-000039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66" name="Shape 6">
              <a:extLst>
                <a:ext uri="{FF2B5EF4-FFF2-40B4-BE49-F238E27FC236}">
                  <a16:creationId xmlns:a16="http://schemas.microsoft.com/office/drawing/2014/main" id="{00000000-0008-0000-0B00-00003A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7" name="Shape 9364">
              <a:extLst>
                <a:ext uri="{FF2B5EF4-FFF2-40B4-BE49-F238E27FC236}">
                  <a16:creationId xmlns:a16="http://schemas.microsoft.com/office/drawing/2014/main" id="{00000000-0008-0000-0B00-00003B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68" name="Shape 9365">
                <a:extLst>
                  <a:ext uri="{FF2B5EF4-FFF2-40B4-BE49-F238E27FC236}">
                    <a16:creationId xmlns:a16="http://schemas.microsoft.com/office/drawing/2014/main" id="{00000000-0008-0000-0B00-00003C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69" name="Shape 9366">
                <a:extLst>
                  <a:ext uri="{FF2B5EF4-FFF2-40B4-BE49-F238E27FC236}">
                    <a16:creationId xmlns:a16="http://schemas.microsoft.com/office/drawing/2014/main" id="{00000000-0008-0000-0B00-00003D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70" name="Shape 9367">
                  <a:extLst>
                    <a:ext uri="{FF2B5EF4-FFF2-40B4-BE49-F238E27FC236}">
                      <a16:creationId xmlns:a16="http://schemas.microsoft.com/office/drawing/2014/main" id="{00000000-0008-0000-0B00-00003E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71" name="Shape 9368">
                  <a:extLst>
                    <a:ext uri="{FF2B5EF4-FFF2-40B4-BE49-F238E27FC236}">
                      <a16:creationId xmlns:a16="http://schemas.microsoft.com/office/drawing/2014/main" id="{00000000-0008-0000-0B00-00003F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72" name="Shape 9369">
                    <a:extLst>
                      <a:ext uri="{FF2B5EF4-FFF2-40B4-BE49-F238E27FC236}">
                        <a16:creationId xmlns:a16="http://schemas.microsoft.com/office/drawing/2014/main" id="{00000000-0008-0000-0B00-000040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73" name="Shape 9370">
                    <a:extLst>
                      <a:ext uri="{FF2B5EF4-FFF2-40B4-BE49-F238E27FC236}">
                        <a16:creationId xmlns:a16="http://schemas.microsoft.com/office/drawing/2014/main" id="{00000000-0008-0000-0B00-00004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4" name="Shape 9371">
                    <a:extLst>
                      <a:ext uri="{FF2B5EF4-FFF2-40B4-BE49-F238E27FC236}">
                        <a16:creationId xmlns:a16="http://schemas.microsoft.com/office/drawing/2014/main" id="{00000000-0008-0000-0B00-00004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5" name="Shape 9372">
                    <a:extLst>
                      <a:ext uri="{FF2B5EF4-FFF2-40B4-BE49-F238E27FC236}">
                        <a16:creationId xmlns:a16="http://schemas.microsoft.com/office/drawing/2014/main" id="{00000000-0008-0000-0B00-000043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6" name="Shape 9373">
                    <a:extLst>
                      <a:ext uri="{FF2B5EF4-FFF2-40B4-BE49-F238E27FC236}">
                        <a16:creationId xmlns:a16="http://schemas.microsoft.com/office/drawing/2014/main" id="{00000000-0008-0000-0B00-00004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7" name="Shape 9374">
                    <a:extLst>
                      <a:ext uri="{FF2B5EF4-FFF2-40B4-BE49-F238E27FC236}">
                        <a16:creationId xmlns:a16="http://schemas.microsoft.com/office/drawing/2014/main" id="{00000000-0008-0000-0B00-00004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8" name="Shape 9375">
                    <a:extLst>
                      <a:ext uri="{FF2B5EF4-FFF2-40B4-BE49-F238E27FC236}">
                        <a16:creationId xmlns:a16="http://schemas.microsoft.com/office/drawing/2014/main" id="{00000000-0008-0000-0B00-00004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79" name="Shape 2">
          <a:extLst>
            <a:ext uri="{FF2B5EF4-FFF2-40B4-BE49-F238E27FC236}">
              <a16:creationId xmlns:a16="http://schemas.microsoft.com/office/drawing/2014/main" id="{00000000-0008-0000-0B00-000047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80" name="Shape 9376">
            <a:extLst>
              <a:ext uri="{FF2B5EF4-FFF2-40B4-BE49-F238E27FC236}">
                <a16:creationId xmlns:a16="http://schemas.microsoft.com/office/drawing/2014/main" id="{00000000-0008-0000-0B00-000048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81" name="Shape 6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2" name="Shape 9377">
              <a:extLst>
                <a:ext uri="{FF2B5EF4-FFF2-40B4-BE49-F238E27FC236}">
                  <a16:creationId xmlns:a16="http://schemas.microsoft.com/office/drawing/2014/main" id="{00000000-0008-0000-0B00-00004A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83" name="Shape 9378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84" name="Shape 9379">
                <a:extLst>
                  <a:ext uri="{FF2B5EF4-FFF2-40B4-BE49-F238E27FC236}">
                    <a16:creationId xmlns:a16="http://schemas.microsoft.com/office/drawing/2014/main" id="{00000000-0008-0000-0B00-00004C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85" name="Shape 9380">
                  <a:extLst>
                    <a:ext uri="{FF2B5EF4-FFF2-40B4-BE49-F238E27FC236}">
                      <a16:creationId xmlns:a16="http://schemas.microsoft.com/office/drawing/2014/main" id="{00000000-0008-0000-0B00-00004D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86" name="Shape 9381">
                  <a:extLst>
                    <a:ext uri="{FF2B5EF4-FFF2-40B4-BE49-F238E27FC236}">
                      <a16:creationId xmlns:a16="http://schemas.microsoft.com/office/drawing/2014/main" id="{00000000-0008-0000-0B00-00004E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87" name="Shape 9382">
                    <a:extLst>
                      <a:ext uri="{FF2B5EF4-FFF2-40B4-BE49-F238E27FC236}">
                        <a16:creationId xmlns:a16="http://schemas.microsoft.com/office/drawing/2014/main" id="{00000000-0008-0000-0B00-00004F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88" name="Shape 9383">
                    <a:extLst>
                      <a:ext uri="{FF2B5EF4-FFF2-40B4-BE49-F238E27FC236}">
                        <a16:creationId xmlns:a16="http://schemas.microsoft.com/office/drawing/2014/main" id="{00000000-0008-0000-0B00-00005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9" name="Shape 9384">
                    <a:extLst>
                      <a:ext uri="{FF2B5EF4-FFF2-40B4-BE49-F238E27FC236}">
                        <a16:creationId xmlns:a16="http://schemas.microsoft.com/office/drawing/2014/main" id="{00000000-0008-0000-0B00-00005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0" name="Shape 9385">
                    <a:extLst>
                      <a:ext uri="{FF2B5EF4-FFF2-40B4-BE49-F238E27FC236}">
                        <a16:creationId xmlns:a16="http://schemas.microsoft.com/office/drawing/2014/main" id="{00000000-0008-0000-0B00-000052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1" name="Shape 9386">
                    <a:extLst>
                      <a:ext uri="{FF2B5EF4-FFF2-40B4-BE49-F238E27FC236}">
                        <a16:creationId xmlns:a16="http://schemas.microsoft.com/office/drawing/2014/main" id="{00000000-0008-0000-0B00-00005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2" name="Shape 9387">
                    <a:extLst>
                      <a:ext uri="{FF2B5EF4-FFF2-40B4-BE49-F238E27FC236}">
                        <a16:creationId xmlns:a16="http://schemas.microsoft.com/office/drawing/2014/main" id="{00000000-0008-0000-0B00-00005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3" name="Shape 9388">
                    <a:extLst>
                      <a:ext uri="{FF2B5EF4-FFF2-40B4-BE49-F238E27FC236}">
                        <a16:creationId xmlns:a16="http://schemas.microsoft.com/office/drawing/2014/main" id="{00000000-0008-0000-0B00-00005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94" name="Shape 2">
          <a:extLst>
            <a:ext uri="{FF2B5EF4-FFF2-40B4-BE49-F238E27FC236}">
              <a16:creationId xmlns:a16="http://schemas.microsoft.com/office/drawing/2014/main" id="{00000000-0008-0000-0B00-000056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95" name="Shape 9389">
            <a:extLst>
              <a:ext uri="{FF2B5EF4-FFF2-40B4-BE49-F238E27FC236}">
                <a16:creationId xmlns:a16="http://schemas.microsoft.com/office/drawing/2014/main" id="{00000000-0008-0000-0B00-000057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96" name="Shape 6">
              <a:extLst>
                <a:ext uri="{FF2B5EF4-FFF2-40B4-BE49-F238E27FC236}">
                  <a16:creationId xmlns:a16="http://schemas.microsoft.com/office/drawing/2014/main" id="{00000000-0008-0000-0B00-000058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7" name="Shape 9390">
              <a:extLst>
                <a:ext uri="{FF2B5EF4-FFF2-40B4-BE49-F238E27FC236}">
                  <a16:creationId xmlns:a16="http://schemas.microsoft.com/office/drawing/2014/main" id="{00000000-0008-0000-0B00-000059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98" name="Shape 9391">
                <a:extLst>
                  <a:ext uri="{FF2B5EF4-FFF2-40B4-BE49-F238E27FC236}">
                    <a16:creationId xmlns:a16="http://schemas.microsoft.com/office/drawing/2014/main" id="{00000000-0008-0000-0B00-00005A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99" name="Shape 9392">
                <a:extLst>
                  <a:ext uri="{FF2B5EF4-FFF2-40B4-BE49-F238E27FC236}">
                    <a16:creationId xmlns:a16="http://schemas.microsoft.com/office/drawing/2014/main" id="{00000000-0008-0000-0B00-00005B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00" name="Shape 9393">
                  <a:extLst>
                    <a:ext uri="{FF2B5EF4-FFF2-40B4-BE49-F238E27FC236}">
                      <a16:creationId xmlns:a16="http://schemas.microsoft.com/office/drawing/2014/main" id="{00000000-0008-0000-0B00-00005C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01" name="Shape 9394">
                  <a:extLst>
                    <a:ext uri="{FF2B5EF4-FFF2-40B4-BE49-F238E27FC236}">
                      <a16:creationId xmlns:a16="http://schemas.microsoft.com/office/drawing/2014/main" id="{00000000-0008-0000-0B00-00005D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02" name="Shape 9395">
                    <a:extLst>
                      <a:ext uri="{FF2B5EF4-FFF2-40B4-BE49-F238E27FC236}">
                        <a16:creationId xmlns:a16="http://schemas.microsoft.com/office/drawing/2014/main" id="{00000000-0008-0000-0B00-00005E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03" name="Shape 9396">
                    <a:extLst>
                      <a:ext uri="{FF2B5EF4-FFF2-40B4-BE49-F238E27FC236}">
                        <a16:creationId xmlns:a16="http://schemas.microsoft.com/office/drawing/2014/main" id="{00000000-0008-0000-0B00-00005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4" name="Shape 9397">
                    <a:extLst>
                      <a:ext uri="{FF2B5EF4-FFF2-40B4-BE49-F238E27FC236}">
                        <a16:creationId xmlns:a16="http://schemas.microsoft.com/office/drawing/2014/main" id="{00000000-0008-0000-0B00-00006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5" name="Shape 9398">
                    <a:extLst>
                      <a:ext uri="{FF2B5EF4-FFF2-40B4-BE49-F238E27FC236}">
                        <a16:creationId xmlns:a16="http://schemas.microsoft.com/office/drawing/2014/main" id="{00000000-0008-0000-0B00-000061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6" name="Shape 9399">
                    <a:extLst>
                      <a:ext uri="{FF2B5EF4-FFF2-40B4-BE49-F238E27FC236}">
                        <a16:creationId xmlns:a16="http://schemas.microsoft.com/office/drawing/2014/main" id="{00000000-0008-0000-0B00-00006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7" name="Shape 9400">
                    <a:extLst>
                      <a:ext uri="{FF2B5EF4-FFF2-40B4-BE49-F238E27FC236}">
                        <a16:creationId xmlns:a16="http://schemas.microsoft.com/office/drawing/2014/main" id="{00000000-0008-0000-0B00-00006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8" name="Shape 9401">
                    <a:extLst>
                      <a:ext uri="{FF2B5EF4-FFF2-40B4-BE49-F238E27FC236}">
                        <a16:creationId xmlns:a16="http://schemas.microsoft.com/office/drawing/2014/main" id="{00000000-0008-0000-0B00-00006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09" name="Shape 2">
          <a:extLst>
            <a:ext uri="{FF2B5EF4-FFF2-40B4-BE49-F238E27FC236}">
              <a16:creationId xmlns:a16="http://schemas.microsoft.com/office/drawing/2014/main" id="{00000000-0008-0000-0B00-000065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10" name="Shape 9402">
            <a:extLst>
              <a:ext uri="{FF2B5EF4-FFF2-40B4-BE49-F238E27FC236}">
                <a16:creationId xmlns:a16="http://schemas.microsoft.com/office/drawing/2014/main" id="{00000000-0008-0000-0B00-000066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11" name="Shape 6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2" name="Shape 9403">
              <a:extLst>
                <a:ext uri="{FF2B5EF4-FFF2-40B4-BE49-F238E27FC236}">
                  <a16:creationId xmlns:a16="http://schemas.microsoft.com/office/drawing/2014/main" id="{00000000-0008-0000-0B00-000068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13" name="Shape 9404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14" name="Shape 9405">
                <a:extLst>
                  <a:ext uri="{FF2B5EF4-FFF2-40B4-BE49-F238E27FC236}">
                    <a16:creationId xmlns:a16="http://schemas.microsoft.com/office/drawing/2014/main" id="{00000000-0008-0000-0B00-00006A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15" name="Shape 9406">
                  <a:extLst>
                    <a:ext uri="{FF2B5EF4-FFF2-40B4-BE49-F238E27FC236}">
                      <a16:creationId xmlns:a16="http://schemas.microsoft.com/office/drawing/2014/main" id="{00000000-0008-0000-0B00-00006B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16" name="Shape 9407">
                  <a:extLst>
                    <a:ext uri="{FF2B5EF4-FFF2-40B4-BE49-F238E27FC236}">
                      <a16:creationId xmlns:a16="http://schemas.microsoft.com/office/drawing/2014/main" id="{00000000-0008-0000-0B00-00006C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17" name="Shape 9408">
                    <a:extLst>
                      <a:ext uri="{FF2B5EF4-FFF2-40B4-BE49-F238E27FC236}">
                        <a16:creationId xmlns:a16="http://schemas.microsoft.com/office/drawing/2014/main" id="{00000000-0008-0000-0B00-00006D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18" name="Shape 9409">
                    <a:extLst>
                      <a:ext uri="{FF2B5EF4-FFF2-40B4-BE49-F238E27FC236}">
                        <a16:creationId xmlns:a16="http://schemas.microsoft.com/office/drawing/2014/main" id="{00000000-0008-0000-0B00-00006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19" name="Shape 9410">
                    <a:extLst>
                      <a:ext uri="{FF2B5EF4-FFF2-40B4-BE49-F238E27FC236}">
                        <a16:creationId xmlns:a16="http://schemas.microsoft.com/office/drawing/2014/main" id="{00000000-0008-0000-0B00-00006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0" name="Shape 9411">
                    <a:extLst>
                      <a:ext uri="{FF2B5EF4-FFF2-40B4-BE49-F238E27FC236}">
                        <a16:creationId xmlns:a16="http://schemas.microsoft.com/office/drawing/2014/main" id="{00000000-0008-0000-0B00-000070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1" name="Shape 9412">
                    <a:extLst>
                      <a:ext uri="{FF2B5EF4-FFF2-40B4-BE49-F238E27FC236}">
                        <a16:creationId xmlns:a16="http://schemas.microsoft.com/office/drawing/2014/main" id="{00000000-0008-0000-0B00-00007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2" name="Shape 9413">
                    <a:extLst>
                      <a:ext uri="{FF2B5EF4-FFF2-40B4-BE49-F238E27FC236}">
                        <a16:creationId xmlns:a16="http://schemas.microsoft.com/office/drawing/2014/main" id="{00000000-0008-0000-0B00-00007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3" name="Shape 9414">
                    <a:extLst>
                      <a:ext uri="{FF2B5EF4-FFF2-40B4-BE49-F238E27FC236}">
                        <a16:creationId xmlns:a16="http://schemas.microsoft.com/office/drawing/2014/main" id="{00000000-0008-0000-0B00-00007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24" name="Shape 2">
          <a:extLst>
            <a:ext uri="{FF2B5EF4-FFF2-40B4-BE49-F238E27FC236}">
              <a16:creationId xmlns:a16="http://schemas.microsoft.com/office/drawing/2014/main" id="{00000000-0008-0000-0B00-000074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25" name="Shape 9415">
            <a:extLst>
              <a:ext uri="{FF2B5EF4-FFF2-40B4-BE49-F238E27FC236}">
                <a16:creationId xmlns:a16="http://schemas.microsoft.com/office/drawing/2014/main" id="{00000000-0008-0000-0B00-000075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6" name="Shape 6">
              <a:extLst>
                <a:ext uri="{FF2B5EF4-FFF2-40B4-BE49-F238E27FC236}">
                  <a16:creationId xmlns:a16="http://schemas.microsoft.com/office/drawing/2014/main" id="{00000000-0008-0000-0B00-000076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7" name="Shape 9416">
              <a:extLst>
                <a:ext uri="{FF2B5EF4-FFF2-40B4-BE49-F238E27FC236}">
                  <a16:creationId xmlns:a16="http://schemas.microsoft.com/office/drawing/2014/main" id="{00000000-0008-0000-0B00-000077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28" name="Shape 9417">
                <a:extLst>
                  <a:ext uri="{FF2B5EF4-FFF2-40B4-BE49-F238E27FC236}">
                    <a16:creationId xmlns:a16="http://schemas.microsoft.com/office/drawing/2014/main" id="{00000000-0008-0000-0B00-000078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29" name="Shape 9418">
                <a:extLst>
                  <a:ext uri="{FF2B5EF4-FFF2-40B4-BE49-F238E27FC236}">
                    <a16:creationId xmlns:a16="http://schemas.microsoft.com/office/drawing/2014/main" id="{00000000-0008-0000-0B00-000079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30" name="Shape 9419">
                  <a:extLst>
                    <a:ext uri="{FF2B5EF4-FFF2-40B4-BE49-F238E27FC236}">
                      <a16:creationId xmlns:a16="http://schemas.microsoft.com/office/drawing/2014/main" id="{00000000-0008-0000-0B00-00007A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31" name="Shape 9420">
                  <a:extLst>
                    <a:ext uri="{FF2B5EF4-FFF2-40B4-BE49-F238E27FC236}">
                      <a16:creationId xmlns:a16="http://schemas.microsoft.com/office/drawing/2014/main" id="{00000000-0008-0000-0B00-00007B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32" name="Shape 9421">
                    <a:extLst>
                      <a:ext uri="{FF2B5EF4-FFF2-40B4-BE49-F238E27FC236}">
                        <a16:creationId xmlns:a16="http://schemas.microsoft.com/office/drawing/2014/main" id="{00000000-0008-0000-0B00-00007C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33" name="Shape 9422">
                    <a:extLst>
                      <a:ext uri="{FF2B5EF4-FFF2-40B4-BE49-F238E27FC236}">
                        <a16:creationId xmlns:a16="http://schemas.microsoft.com/office/drawing/2014/main" id="{00000000-0008-0000-0B00-00007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4" name="Shape 9423">
                    <a:extLst>
                      <a:ext uri="{FF2B5EF4-FFF2-40B4-BE49-F238E27FC236}">
                        <a16:creationId xmlns:a16="http://schemas.microsoft.com/office/drawing/2014/main" id="{00000000-0008-0000-0B00-00007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5" name="Shape 9424">
                    <a:extLst>
                      <a:ext uri="{FF2B5EF4-FFF2-40B4-BE49-F238E27FC236}">
                        <a16:creationId xmlns:a16="http://schemas.microsoft.com/office/drawing/2014/main" id="{00000000-0008-0000-0B00-00007F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6" name="Shape 9425">
                    <a:extLst>
                      <a:ext uri="{FF2B5EF4-FFF2-40B4-BE49-F238E27FC236}">
                        <a16:creationId xmlns:a16="http://schemas.microsoft.com/office/drawing/2014/main" id="{00000000-0008-0000-0B00-00008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7" name="Shape 9426">
                    <a:extLst>
                      <a:ext uri="{FF2B5EF4-FFF2-40B4-BE49-F238E27FC236}">
                        <a16:creationId xmlns:a16="http://schemas.microsoft.com/office/drawing/2014/main" id="{00000000-0008-0000-0B00-00008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8" name="Shape 9427">
                    <a:extLst>
                      <a:ext uri="{FF2B5EF4-FFF2-40B4-BE49-F238E27FC236}">
                        <a16:creationId xmlns:a16="http://schemas.microsoft.com/office/drawing/2014/main" id="{00000000-0008-0000-0B00-00008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39" name="Shape 2">
          <a:extLst>
            <a:ext uri="{FF2B5EF4-FFF2-40B4-BE49-F238E27FC236}">
              <a16:creationId xmlns:a16="http://schemas.microsoft.com/office/drawing/2014/main" id="{00000000-0008-0000-0B00-000083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40" name="Shape 9428">
            <a:extLst>
              <a:ext uri="{FF2B5EF4-FFF2-40B4-BE49-F238E27FC236}">
                <a16:creationId xmlns:a16="http://schemas.microsoft.com/office/drawing/2014/main" id="{00000000-0008-0000-0B00-000084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41" name="Shape 6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2" name="Shape 9429">
              <a:extLst>
                <a:ext uri="{FF2B5EF4-FFF2-40B4-BE49-F238E27FC236}">
                  <a16:creationId xmlns:a16="http://schemas.microsoft.com/office/drawing/2014/main" id="{00000000-0008-0000-0B00-000086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3" name="Shape 9430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44" name="Shape 9431">
                <a:extLst>
                  <a:ext uri="{FF2B5EF4-FFF2-40B4-BE49-F238E27FC236}">
                    <a16:creationId xmlns:a16="http://schemas.microsoft.com/office/drawing/2014/main" id="{00000000-0008-0000-0B00-000088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45" name="Shape 9432">
                  <a:extLst>
                    <a:ext uri="{FF2B5EF4-FFF2-40B4-BE49-F238E27FC236}">
                      <a16:creationId xmlns:a16="http://schemas.microsoft.com/office/drawing/2014/main" id="{00000000-0008-0000-0B00-000089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46" name="Shape 9433">
                  <a:extLst>
                    <a:ext uri="{FF2B5EF4-FFF2-40B4-BE49-F238E27FC236}">
                      <a16:creationId xmlns:a16="http://schemas.microsoft.com/office/drawing/2014/main" id="{00000000-0008-0000-0B00-00008A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47" name="Shape 9434">
                    <a:extLst>
                      <a:ext uri="{FF2B5EF4-FFF2-40B4-BE49-F238E27FC236}">
                        <a16:creationId xmlns:a16="http://schemas.microsoft.com/office/drawing/2014/main" id="{00000000-0008-0000-0B00-00008B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48" name="Shape 9435">
                    <a:extLst>
                      <a:ext uri="{FF2B5EF4-FFF2-40B4-BE49-F238E27FC236}">
                        <a16:creationId xmlns:a16="http://schemas.microsoft.com/office/drawing/2014/main" id="{00000000-0008-0000-0B00-00008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49" name="Shape 9436">
                    <a:extLst>
                      <a:ext uri="{FF2B5EF4-FFF2-40B4-BE49-F238E27FC236}">
                        <a16:creationId xmlns:a16="http://schemas.microsoft.com/office/drawing/2014/main" id="{00000000-0008-0000-0B00-00008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0" name="Shape 9437">
                    <a:extLst>
                      <a:ext uri="{FF2B5EF4-FFF2-40B4-BE49-F238E27FC236}">
                        <a16:creationId xmlns:a16="http://schemas.microsoft.com/office/drawing/2014/main" id="{00000000-0008-0000-0B00-00008E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1" name="Shape 9438">
                    <a:extLst>
                      <a:ext uri="{FF2B5EF4-FFF2-40B4-BE49-F238E27FC236}">
                        <a16:creationId xmlns:a16="http://schemas.microsoft.com/office/drawing/2014/main" id="{00000000-0008-0000-0B00-00008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2" name="Shape 9439">
                    <a:extLst>
                      <a:ext uri="{FF2B5EF4-FFF2-40B4-BE49-F238E27FC236}">
                        <a16:creationId xmlns:a16="http://schemas.microsoft.com/office/drawing/2014/main" id="{00000000-0008-0000-0B00-00009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3" name="Shape 9440">
                    <a:extLst>
                      <a:ext uri="{FF2B5EF4-FFF2-40B4-BE49-F238E27FC236}">
                        <a16:creationId xmlns:a16="http://schemas.microsoft.com/office/drawing/2014/main" id="{00000000-0008-0000-0B00-00009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54" name="Shape 2">
          <a:extLst>
            <a:ext uri="{FF2B5EF4-FFF2-40B4-BE49-F238E27FC236}">
              <a16:creationId xmlns:a16="http://schemas.microsoft.com/office/drawing/2014/main" id="{00000000-0008-0000-0B00-000092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55" name="Shape 9441">
            <a:extLst>
              <a:ext uri="{FF2B5EF4-FFF2-40B4-BE49-F238E27FC236}">
                <a16:creationId xmlns:a16="http://schemas.microsoft.com/office/drawing/2014/main" id="{00000000-0008-0000-0B00-000093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56" name="Shape 6">
              <a:extLst>
                <a:ext uri="{FF2B5EF4-FFF2-40B4-BE49-F238E27FC236}">
                  <a16:creationId xmlns:a16="http://schemas.microsoft.com/office/drawing/2014/main" id="{00000000-0008-0000-0B00-000094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7" name="Shape 9442">
              <a:extLst>
                <a:ext uri="{FF2B5EF4-FFF2-40B4-BE49-F238E27FC236}">
                  <a16:creationId xmlns:a16="http://schemas.microsoft.com/office/drawing/2014/main" id="{00000000-0008-0000-0B00-000095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58" name="Shape 9443">
                <a:extLst>
                  <a:ext uri="{FF2B5EF4-FFF2-40B4-BE49-F238E27FC236}">
                    <a16:creationId xmlns:a16="http://schemas.microsoft.com/office/drawing/2014/main" id="{00000000-0008-0000-0B00-000096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9" name="Shape 9444">
                <a:extLst>
                  <a:ext uri="{FF2B5EF4-FFF2-40B4-BE49-F238E27FC236}">
                    <a16:creationId xmlns:a16="http://schemas.microsoft.com/office/drawing/2014/main" id="{00000000-0008-0000-0B00-000097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0" name="Shape 9445">
                  <a:extLst>
                    <a:ext uri="{FF2B5EF4-FFF2-40B4-BE49-F238E27FC236}">
                      <a16:creationId xmlns:a16="http://schemas.microsoft.com/office/drawing/2014/main" id="{00000000-0008-0000-0B00-000098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61" name="Shape 9446">
                  <a:extLst>
                    <a:ext uri="{FF2B5EF4-FFF2-40B4-BE49-F238E27FC236}">
                      <a16:creationId xmlns:a16="http://schemas.microsoft.com/office/drawing/2014/main" id="{00000000-0008-0000-0B00-000099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62" name="Shape 9447">
                    <a:extLst>
                      <a:ext uri="{FF2B5EF4-FFF2-40B4-BE49-F238E27FC236}">
                        <a16:creationId xmlns:a16="http://schemas.microsoft.com/office/drawing/2014/main" id="{00000000-0008-0000-0B00-00009A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63" name="Shape 9448">
                    <a:extLst>
                      <a:ext uri="{FF2B5EF4-FFF2-40B4-BE49-F238E27FC236}">
                        <a16:creationId xmlns:a16="http://schemas.microsoft.com/office/drawing/2014/main" id="{00000000-0008-0000-0B00-00009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4" name="Shape 9449">
                    <a:extLst>
                      <a:ext uri="{FF2B5EF4-FFF2-40B4-BE49-F238E27FC236}">
                        <a16:creationId xmlns:a16="http://schemas.microsoft.com/office/drawing/2014/main" id="{00000000-0008-0000-0B00-00009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5" name="Shape 9450">
                    <a:extLst>
                      <a:ext uri="{FF2B5EF4-FFF2-40B4-BE49-F238E27FC236}">
                        <a16:creationId xmlns:a16="http://schemas.microsoft.com/office/drawing/2014/main" id="{00000000-0008-0000-0B00-00009D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6" name="Shape 9451">
                    <a:extLst>
                      <a:ext uri="{FF2B5EF4-FFF2-40B4-BE49-F238E27FC236}">
                        <a16:creationId xmlns:a16="http://schemas.microsoft.com/office/drawing/2014/main" id="{00000000-0008-0000-0B00-00009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7" name="Shape 9452">
                    <a:extLst>
                      <a:ext uri="{FF2B5EF4-FFF2-40B4-BE49-F238E27FC236}">
                        <a16:creationId xmlns:a16="http://schemas.microsoft.com/office/drawing/2014/main" id="{00000000-0008-0000-0B00-00009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8" name="Shape 9453">
                    <a:extLst>
                      <a:ext uri="{FF2B5EF4-FFF2-40B4-BE49-F238E27FC236}">
                        <a16:creationId xmlns:a16="http://schemas.microsoft.com/office/drawing/2014/main" id="{00000000-0008-0000-0B00-0000A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69" name="Shape 2">
          <a:extLst>
            <a:ext uri="{FF2B5EF4-FFF2-40B4-BE49-F238E27FC236}">
              <a16:creationId xmlns:a16="http://schemas.microsoft.com/office/drawing/2014/main" id="{00000000-0008-0000-0B00-0000A1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70" name="Shape 9454">
            <a:extLst>
              <a:ext uri="{FF2B5EF4-FFF2-40B4-BE49-F238E27FC236}">
                <a16:creationId xmlns:a16="http://schemas.microsoft.com/office/drawing/2014/main" id="{00000000-0008-0000-0B00-0000A2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71" name="Shape 6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2" name="Shape 9455">
              <a:extLst>
                <a:ext uri="{FF2B5EF4-FFF2-40B4-BE49-F238E27FC236}">
                  <a16:creationId xmlns:a16="http://schemas.microsoft.com/office/drawing/2014/main" id="{00000000-0008-0000-0B00-0000A4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73" name="Shape 9456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74" name="Shape 9457">
                <a:extLst>
                  <a:ext uri="{FF2B5EF4-FFF2-40B4-BE49-F238E27FC236}">
                    <a16:creationId xmlns:a16="http://schemas.microsoft.com/office/drawing/2014/main" id="{00000000-0008-0000-0B00-0000A6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75" name="Shape 9458">
                  <a:extLst>
                    <a:ext uri="{FF2B5EF4-FFF2-40B4-BE49-F238E27FC236}">
                      <a16:creationId xmlns:a16="http://schemas.microsoft.com/office/drawing/2014/main" id="{00000000-0008-0000-0B00-0000A7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6" name="Shape 9459">
                  <a:extLst>
                    <a:ext uri="{FF2B5EF4-FFF2-40B4-BE49-F238E27FC236}">
                      <a16:creationId xmlns:a16="http://schemas.microsoft.com/office/drawing/2014/main" id="{00000000-0008-0000-0B00-0000A8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77" name="Shape 9460">
                    <a:extLst>
                      <a:ext uri="{FF2B5EF4-FFF2-40B4-BE49-F238E27FC236}">
                        <a16:creationId xmlns:a16="http://schemas.microsoft.com/office/drawing/2014/main" id="{00000000-0008-0000-0B00-0000A9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78" name="Shape 9461">
                    <a:extLst>
                      <a:ext uri="{FF2B5EF4-FFF2-40B4-BE49-F238E27FC236}">
                        <a16:creationId xmlns:a16="http://schemas.microsoft.com/office/drawing/2014/main" id="{00000000-0008-0000-0B00-0000A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79" name="Shape 9462">
                    <a:extLst>
                      <a:ext uri="{FF2B5EF4-FFF2-40B4-BE49-F238E27FC236}">
                        <a16:creationId xmlns:a16="http://schemas.microsoft.com/office/drawing/2014/main" id="{00000000-0008-0000-0B00-0000A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0" name="Shape 9463">
                    <a:extLst>
                      <a:ext uri="{FF2B5EF4-FFF2-40B4-BE49-F238E27FC236}">
                        <a16:creationId xmlns:a16="http://schemas.microsoft.com/office/drawing/2014/main" id="{00000000-0008-0000-0B00-0000AC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1" name="Shape 9464">
                    <a:extLst>
                      <a:ext uri="{FF2B5EF4-FFF2-40B4-BE49-F238E27FC236}">
                        <a16:creationId xmlns:a16="http://schemas.microsoft.com/office/drawing/2014/main" id="{00000000-0008-0000-0B00-0000A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2" name="Shape 9465">
                    <a:extLst>
                      <a:ext uri="{FF2B5EF4-FFF2-40B4-BE49-F238E27FC236}">
                        <a16:creationId xmlns:a16="http://schemas.microsoft.com/office/drawing/2014/main" id="{00000000-0008-0000-0B00-0000A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3" name="Shape 9466">
                    <a:extLst>
                      <a:ext uri="{FF2B5EF4-FFF2-40B4-BE49-F238E27FC236}">
                        <a16:creationId xmlns:a16="http://schemas.microsoft.com/office/drawing/2014/main" id="{00000000-0008-0000-0B00-0000A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84" name="Shape 2">
          <a:extLst>
            <a:ext uri="{FF2B5EF4-FFF2-40B4-BE49-F238E27FC236}">
              <a16:creationId xmlns:a16="http://schemas.microsoft.com/office/drawing/2014/main" id="{00000000-0008-0000-0B00-0000B0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85" name="Shape 9467">
            <a:extLst>
              <a:ext uri="{FF2B5EF4-FFF2-40B4-BE49-F238E27FC236}">
                <a16:creationId xmlns:a16="http://schemas.microsoft.com/office/drawing/2014/main" id="{00000000-0008-0000-0B00-0000B1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86" name="Shape 6">
              <a:extLst>
                <a:ext uri="{FF2B5EF4-FFF2-40B4-BE49-F238E27FC236}">
                  <a16:creationId xmlns:a16="http://schemas.microsoft.com/office/drawing/2014/main" id="{00000000-0008-0000-0B00-0000B2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7" name="Shape 9468">
              <a:extLst>
                <a:ext uri="{FF2B5EF4-FFF2-40B4-BE49-F238E27FC236}">
                  <a16:creationId xmlns:a16="http://schemas.microsoft.com/office/drawing/2014/main" id="{00000000-0008-0000-0B00-0000B3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88" name="Shape 9469">
                <a:extLst>
                  <a:ext uri="{FF2B5EF4-FFF2-40B4-BE49-F238E27FC236}">
                    <a16:creationId xmlns:a16="http://schemas.microsoft.com/office/drawing/2014/main" id="{00000000-0008-0000-0B00-0000B4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89" name="Shape 9470">
                <a:extLst>
                  <a:ext uri="{FF2B5EF4-FFF2-40B4-BE49-F238E27FC236}">
                    <a16:creationId xmlns:a16="http://schemas.microsoft.com/office/drawing/2014/main" id="{00000000-0008-0000-0B00-0000B5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90" name="Shape 9471">
                  <a:extLst>
                    <a:ext uri="{FF2B5EF4-FFF2-40B4-BE49-F238E27FC236}">
                      <a16:creationId xmlns:a16="http://schemas.microsoft.com/office/drawing/2014/main" id="{00000000-0008-0000-0B00-0000B6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91" name="Shape 9472">
                  <a:extLst>
                    <a:ext uri="{FF2B5EF4-FFF2-40B4-BE49-F238E27FC236}">
                      <a16:creationId xmlns:a16="http://schemas.microsoft.com/office/drawing/2014/main" id="{00000000-0008-0000-0B00-0000B7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92" name="Shape 9473">
                    <a:extLst>
                      <a:ext uri="{FF2B5EF4-FFF2-40B4-BE49-F238E27FC236}">
                        <a16:creationId xmlns:a16="http://schemas.microsoft.com/office/drawing/2014/main" id="{00000000-0008-0000-0B00-0000B8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3" name="Shape 9474">
                    <a:extLst>
                      <a:ext uri="{FF2B5EF4-FFF2-40B4-BE49-F238E27FC236}">
                        <a16:creationId xmlns:a16="http://schemas.microsoft.com/office/drawing/2014/main" id="{00000000-0008-0000-0B00-0000B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4" name="Shape 9475">
                    <a:extLst>
                      <a:ext uri="{FF2B5EF4-FFF2-40B4-BE49-F238E27FC236}">
                        <a16:creationId xmlns:a16="http://schemas.microsoft.com/office/drawing/2014/main" id="{00000000-0008-0000-0B00-0000B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5" name="Shape 9476">
                    <a:extLst>
                      <a:ext uri="{FF2B5EF4-FFF2-40B4-BE49-F238E27FC236}">
                        <a16:creationId xmlns:a16="http://schemas.microsoft.com/office/drawing/2014/main" id="{00000000-0008-0000-0B00-0000BB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6" name="Shape 9477">
                    <a:extLst>
                      <a:ext uri="{FF2B5EF4-FFF2-40B4-BE49-F238E27FC236}">
                        <a16:creationId xmlns:a16="http://schemas.microsoft.com/office/drawing/2014/main" id="{00000000-0008-0000-0B00-0000B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7" name="Shape 9478">
                    <a:extLst>
                      <a:ext uri="{FF2B5EF4-FFF2-40B4-BE49-F238E27FC236}">
                        <a16:creationId xmlns:a16="http://schemas.microsoft.com/office/drawing/2014/main" id="{00000000-0008-0000-0B00-0000B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8" name="Shape 9479">
                    <a:extLst>
                      <a:ext uri="{FF2B5EF4-FFF2-40B4-BE49-F238E27FC236}">
                        <a16:creationId xmlns:a16="http://schemas.microsoft.com/office/drawing/2014/main" id="{00000000-0008-0000-0B00-0000B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99" name="Shape 2">
          <a:extLst>
            <a:ext uri="{FF2B5EF4-FFF2-40B4-BE49-F238E27FC236}">
              <a16:creationId xmlns:a16="http://schemas.microsoft.com/office/drawing/2014/main" id="{00000000-0008-0000-0B00-0000BF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00" name="Shape 9480">
            <a:extLst>
              <a:ext uri="{FF2B5EF4-FFF2-40B4-BE49-F238E27FC236}">
                <a16:creationId xmlns:a16="http://schemas.microsoft.com/office/drawing/2014/main" id="{00000000-0008-0000-0B00-0000C0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01" name="Shape 6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2" name="Shape 9481">
              <a:extLst>
                <a:ext uri="{FF2B5EF4-FFF2-40B4-BE49-F238E27FC236}">
                  <a16:creationId xmlns:a16="http://schemas.microsoft.com/office/drawing/2014/main" id="{00000000-0008-0000-0B00-0000C2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03" name="Shape 948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04" name="Shape 9483">
                <a:extLst>
                  <a:ext uri="{FF2B5EF4-FFF2-40B4-BE49-F238E27FC236}">
                    <a16:creationId xmlns:a16="http://schemas.microsoft.com/office/drawing/2014/main" id="{00000000-0008-0000-0B00-0000C4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05" name="Shape 9484">
                  <a:extLst>
                    <a:ext uri="{FF2B5EF4-FFF2-40B4-BE49-F238E27FC236}">
                      <a16:creationId xmlns:a16="http://schemas.microsoft.com/office/drawing/2014/main" id="{00000000-0008-0000-0B00-0000C5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06" name="Shape 9485">
                  <a:extLst>
                    <a:ext uri="{FF2B5EF4-FFF2-40B4-BE49-F238E27FC236}">
                      <a16:creationId xmlns:a16="http://schemas.microsoft.com/office/drawing/2014/main" id="{00000000-0008-0000-0B00-0000C6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07" name="Shape 9486">
                    <a:extLst>
                      <a:ext uri="{FF2B5EF4-FFF2-40B4-BE49-F238E27FC236}">
                        <a16:creationId xmlns:a16="http://schemas.microsoft.com/office/drawing/2014/main" id="{00000000-0008-0000-0B00-0000C7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08" name="Shape 9487">
                    <a:extLst>
                      <a:ext uri="{FF2B5EF4-FFF2-40B4-BE49-F238E27FC236}">
                        <a16:creationId xmlns:a16="http://schemas.microsoft.com/office/drawing/2014/main" id="{00000000-0008-0000-0B00-0000C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9" name="Shape 9488">
                    <a:extLst>
                      <a:ext uri="{FF2B5EF4-FFF2-40B4-BE49-F238E27FC236}">
                        <a16:creationId xmlns:a16="http://schemas.microsoft.com/office/drawing/2014/main" id="{00000000-0008-0000-0B00-0000C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0" name="Shape 9489">
                    <a:extLst>
                      <a:ext uri="{FF2B5EF4-FFF2-40B4-BE49-F238E27FC236}">
                        <a16:creationId xmlns:a16="http://schemas.microsoft.com/office/drawing/2014/main" id="{00000000-0008-0000-0B00-0000CA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1" name="Shape 9490">
                    <a:extLst>
                      <a:ext uri="{FF2B5EF4-FFF2-40B4-BE49-F238E27FC236}">
                        <a16:creationId xmlns:a16="http://schemas.microsoft.com/office/drawing/2014/main" id="{00000000-0008-0000-0B00-0000C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2" name="Shape 9491">
                    <a:extLst>
                      <a:ext uri="{FF2B5EF4-FFF2-40B4-BE49-F238E27FC236}">
                        <a16:creationId xmlns:a16="http://schemas.microsoft.com/office/drawing/2014/main" id="{00000000-0008-0000-0B00-0000C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3" name="Shape 9492">
                    <a:extLst>
                      <a:ext uri="{FF2B5EF4-FFF2-40B4-BE49-F238E27FC236}">
                        <a16:creationId xmlns:a16="http://schemas.microsoft.com/office/drawing/2014/main" id="{00000000-0008-0000-0B00-0000C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14" name="Shape 2">
          <a:extLst>
            <a:ext uri="{FF2B5EF4-FFF2-40B4-BE49-F238E27FC236}">
              <a16:creationId xmlns:a16="http://schemas.microsoft.com/office/drawing/2014/main" id="{00000000-0008-0000-0B00-0000CE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15" name="Shape 9493">
            <a:extLst>
              <a:ext uri="{FF2B5EF4-FFF2-40B4-BE49-F238E27FC236}">
                <a16:creationId xmlns:a16="http://schemas.microsoft.com/office/drawing/2014/main" id="{00000000-0008-0000-0B00-0000CF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16" name="Shape 6">
              <a:extLst>
                <a:ext uri="{FF2B5EF4-FFF2-40B4-BE49-F238E27FC236}">
                  <a16:creationId xmlns:a16="http://schemas.microsoft.com/office/drawing/2014/main" id="{00000000-0008-0000-0B00-0000D0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7" name="Shape 9494">
              <a:extLst>
                <a:ext uri="{FF2B5EF4-FFF2-40B4-BE49-F238E27FC236}">
                  <a16:creationId xmlns:a16="http://schemas.microsoft.com/office/drawing/2014/main" id="{00000000-0008-0000-0B00-0000D1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18" name="Shape 9495">
                <a:extLst>
                  <a:ext uri="{FF2B5EF4-FFF2-40B4-BE49-F238E27FC236}">
                    <a16:creationId xmlns:a16="http://schemas.microsoft.com/office/drawing/2014/main" id="{00000000-0008-0000-0B00-0000D2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19" name="Shape 9496">
                <a:extLst>
                  <a:ext uri="{FF2B5EF4-FFF2-40B4-BE49-F238E27FC236}">
                    <a16:creationId xmlns:a16="http://schemas.microsoft.com/office/drawing/2014/main" id="{00000000-0008-0000-0B00-0000D3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20" name="Shape 9497">
                  <a:extLst>
                    <a:ext uri="{FF2B5EF4-FFF2-40B4-BE49-F238E27FC236}">
                      <a16:creationId xmlns:a16="http://schemas.microsoft.com/office/drawing/2014/main" id="{00000000-0008-0000-0B00-0000D4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1" name="Shape 9498">
                  <a:extLst>
                    <a:ext uri="{FF2B5EF4-FFF2-40B4-BE49-F238E27FC236}">
                      <a16:creationId xmlns:a16="http://schemas.microsoft.com/office/drawing/2014/main" id="{00000000-0008-0000-0B00-0000D5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22" name="Shape 9499">
                    <a:extLst>
                      <a:ext uri="{FF2B5EF4-FFF2-40B4-BE49-F238E27FC236}">
                        <a16:creationId xmlns:a16="http://schemas.microsoft.com/office/drawing/2014/main" id="{00000000-0008-0000-0B00-0000D6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23" name="Shape 9500">
                    <a:extLst>
                      <a:ext uri="{FF2B5EF4-FFF2-40B4-BE49-F238E27FC236}">
                        <a16:creationId xmlns:a16="http://schemas.microsoft.com/office/drawing/2014/main" id="{00000000-0008-0000-0B00-0000D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4" name="Shape 9501">
                    <a:extLst>
                      <a:ext uri="{FF2B5EF4-FFF2-40B4-BE49-F238E27FC236}">
                        <a16:creationId xmlns:a16="http://schemas.microsoft.com/office/drawing/2014/main" id="{00000000-0008-0000-0B00-0000D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5" name="Shape 9502">
                    <a:extLst>
                      <a:ext uri="{FF2B5EF4-FFF2-40B4-BE49-F238E27FC236}">
                        <a16:creationId xmlns:a16="http://schemas.microsoft.com/office/drawing/2014/main" id="{00000000-0008-0000-0B00-0000D9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6" name="Shape 9503">
                    <a:extLst>
                      <a:ext uri="{FF2B5EF4-FFF2-40B4-BE49-F238E27FC236}">
                        <a16:creationId xmlns:a16="http://schemas.microsoft.com/office/drawing/2014/main" id="{00000000-0008-0000-0B00-0000D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7" name="Shape 9504">
                    <a:extLst>
                      <a:ext uri="{FF2B5EF4-FFF2-40B4-BE49-F238E27FC236}">
                        <a16:creationId xmlns:a16="http://schemas.microsoft.com/office/drawing/2014/main" id="{00000000-0008-0000-0B00-0000D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8" name="Shape 9505">
                    <a:extLst>
                      <a:ext uri="{FF2B5EF4-FFF2-40B4-BE49-F238E27FC236}">
                        <a16:creationId xmlns:a16="http://schemas.microsoft.com/office/drawing/2014/main" id="{00000000-0008-0000-0B00-0000D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29" name="Shape 2">
          <a:extLst>
            <a:ext uri="{FF2B5EF4-FFF2-40B4-BE49-F238E27FC236}">
              <a16:creationId xmlns:a16="http://schemas.microsoft.com/office/drawing/2014/main" id="{00000000-0008-0000-0B00-0000DD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30" name="Shape 9506">
            <a:extLst>
              <a:ext uri="{FF2B5EF4-FFF2-40B4-BE49-F238E27FC236}">
                <a16:creationId xmlns:a16="http://schemas.microsoft.com/office/drawing/2014/main" id="{00000000-0008-0000-0B00-0000DE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31" name="Shape 6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2" name="Shape 9507">
              <a:extLst>
                <a:ext uri="{FF2B5EF4-FFF2-40B4-BE49-F238E27FC236}">
                  <a16:creationId xmlns:a16="http://schemas.microsoft.com/office/drawing/2014/main" id="{00000000-0008-0000-0B00-0000E0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33" name="Shape 9508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34" name="Shape 9509">
                <a:extLst>
                  <a:ext uri="{FF2B5EF4-FFF2-40B4-BE49-F238E27FC236}">
                    <a16:creationId xmlns:a16="http://schemas.microsoft.com/office/drawing/2014/main" id="{00000000-0008-0000-0B00-0000E2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35" name="Shape 9510">
                  <a:extLst>
                    <a:ext uri="{FF2B5EF4-FFF2-40B4-BE49-F238E27FC236}">
                      <a16:creationId xmlns:a16="http://schemas.microsoft.com/office/drawing/2014/main" id="{00000000-0008-0000-0B00-0000E3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36" name="Shape 9511">
                  <a:extLst>
                    <a:ext uri="{FF2B5EF4-FFF2-40B4-BE49-F238E27FC236}">
                      <a16:creationId xmlns:a16="http://schemas.microsoft.com/office/drawing/2014/main" id="{00000000-0008-0000-0B00-0000E4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37" name="Shape 9512">
                    <a:extLst>
                      <a:ext uri="{FF2B5EF4-FFF2-40B4-BE49-F238E27FC236}">
                        <a16:creationId xmlns:a16="http://schemas.microsoft.com/office/drawing/2014/main" id="{00000000-0008-0000-0B00-0000E5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38" name="Shape 9513">
                    <a:extLst>
                      <a:ext uri="{FF2B5EF4-FFF2-40B4-BE49-F238E27FC236}">
                        <a16:creationId xmlns:a16="http://schemas.microsoft.com/office/drawing/2014/main" id="{00000000-0008-0000-0B00-0000E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9" name="Shape 9514">
                    <a:extLst>
                      <a:ext uri="{FF2B5EF4-FFF2-40B4-BE49-F238E27FC236}">
                        <a16:creationId xmlns:a16="http://schemas.microsoft.com/office/drawing/2014/main" id="{00000000-0008-0000-0B00-0000E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0" name="Shape 9515">
                    <a:extLst>
                      <a:ext uri="{FF2B5EF4-FFF2-40B4-BE49-F238E27FC236}">
                        <a16:creationId xmlns:a16="http://schemas.microsoft.com/office/drawing/2014/main" id="{00000000-0008-0000-0B00-0000E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1" name="Shape 9516">
                    <a:extLst>
                      <a:ext uri="{FF2B5EF4-FFF2-40B4-BE49-F238E27FC236}">
                        <a16:creationId xmlns:a16="http://schemas.microsoft.com/office/drawing/2014/main" id="{00000000-0008-0000-0B00-0000E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2" name="Shape 9517">
                    <a:extLst>
                      <a:ext uri="{FF2B5EF4-FFF2-40B4-BE49-F238E27FC236}">
                        <a16:creationId xmlns:a16="http://schemas.microsoft.com/office/drawing/2014/main" id="{00000000-0008-0000-0B00-0000E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3" name="Shape 9518">
                    <a:extLst>
                      <a:ext uri="{FF2B5EF4-FFF2-40B4-BE49-F238E27FC236}">
                        <a16:creationId xmlns:a16="http://schemas.microsoft.com/office/drawing/2014/main" id="{00000000-0008-0000-0B00-0000EB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244" name="Shape 2">
          <a:extLst>
            <a:ext uri="{FF2B5EF4-FFF2-40B4-BE49-F238E27FC236}">
              <a16:creationId xmlns:a16="http://schemas.microsoft.com/office/drawing/2014/main" id="{00000000-0008-0000-0B00-0000EC2B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245" name="Shape 9519">
            <a:extLst>
              <a:ext uri="{FF2B5EF4-FFF2-40B4-BE49-F238E27FC236}">
                <a16:creationId xmlns:a16="http://schemas.microsoft.com/office/drawing/2014/main" id="{00000000-0008-0000-0B00-0000ED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46" name="Shape 6">
              <a:extLst>
                <a:ext uri="{FF2B5EF4-FFF2-40B4-BE49-F238E27FC236}">
                  <a16:creationId xmlns:a16="http://schemas.microsoft.com/office/drawing/2014/main" id="{00000000-0008-0000-0B00-0000EE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7" name="Shape 9520">
              <a:extLst>
                <a:ext uri="{FF2B5EF4-FFF2-40B4-BE49-F238E27FC236}">
                  <a16:creationId xmlns:a16="http://schemas.microsoft.com/office/drawing/2014/main" id="{00000000-0008-0000-0B00-0000EF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48" name="Shape 9521">
                <a:extLst>
                  <a:ext uri="{FF2B5EF4-FFF2-40B4-BE49-F238E27FC236}">
                    <a16:creationId xmlns:a16="http://schemas.microsoft.com/office/drawing/2014/main" id="{00000000-0008-0000-0B00-0000F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49" name="Shape 9522">
                <a:extLst>
                  <a:ext uri="{FF2B5EF4-FFF2-40B4-BE49-F238E27FC236}">
                    <a16:creationId xmlns:a16="http://schemas.microsoft.com/office/drawing/2014/main" id="{00000000-0008-0000-0B00-0000F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50" name="Shape 9523">
                  <a:extLst>
                    <a:ext uri="{FF2B5EF4-FFF2-40B4-BE49-F238E27FC236}">
                      <a16:creationId xmlns:a16="http://schemas.microsoft.com/office/drawing/2014/main" id="{00000000-0008-0000-0B00-0000F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51" name="Shape 9524">
                  <a:extLst>
                    <a:ext uri="{FF2B5EF4-FFF2-40B4-BE49-F238E27FC236}">
                      <a16:creationId xmlns:a16="http://schemas.microsoft.com/office/drawing/2014/main" id="{00000000-0008-0000-0B00-0000F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52" name="Shape 9525">
                    <a:extLst>
                      <a:ext uri="{FF2B5EF4-FFF2-40B4-BE49-F238E27FC236}">
                        <a16:creationId xmlns:a16="http://schemas.microsoft.com/office/drawing/2014/main" id="{00000000-0008-0000-0B00-0000F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53" name="Shape 9526">
                    <a:extLst>
                      <a:ext uri="{FF2B5EF4-FFF2-40B4-BE49-F238E27FC236}">
                        <a16:creationId xmlns:a16="http://schemas.microsoft.com/office/drawing/2014/main" id="{00000000-0008-0000-0B00-0000F5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4" name="Shape 9527">
                    <a:extLst>
                      <a:ext uri="{FF2B5EF4-FFF2-40B4-BE49-F238E27FC236}">
                        <a16:creationId xmlns:a16="http://schemas.microsoft.com/office/drawing/2014/main" id="{00000000-0008-0000-0B00-0000F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5" name="Shape 9528">
                    <a:extLst>
                      <a:ext uri="{FF2B5EF4-FFF2-40B4-BE49-F238E27FC236}">
                        <a16:creationId xmlns:a16="http://schemas.microsoft.com/office/drawing/2014/main" id="{00000000-0008-0000-0B00-0000F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6" name="Shape 9529">
                    <a:extLst>
                      <a:ext uri="{FF2B5EF4-FFF2-40B4-BE49-F238E27FC236}">
                        <a16:creationId xmlns:a16="http://schemas.microsoft.com/office/drawing/2014/main" id="{00000000-0008-0000-0B00-0000F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7" name="Shape 9530">
                    <a:extLst>
                      <a:ext uri="{FF2B5EF4-FFF2-40B4-BE49-F238E27FC236}">
                        <a16:creationId xmlns:a16="http://schemas.microsoft.com/office/drawing/2014/main" id="{00000000-0008-0000-0B00-0000F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8" name="Shape 9531">
                    <a:extLst>
                      <a:ext uri="{FF2B5EF4-FFF2-40B4-BE49-F238E27FC236}">
                        <a16:creationId xmlns:a16="http://schemas.microsoft.com/office/drawing/2014/main" id="{00000000-0008-0000-0B00-0000F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259" name="Shape 2">
          <a:extLst>
            <a:ext uri="{FF2B5EF4-FFF2-40B4-BE49-F238E27FC236}">
              <a16:creationId xmlns:a16="http://schemas.microsoft.com/office/drawing/2014/main" id="{00000000-0008-0000-0B00-0000FB2B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260" name="Shape 9532">
            <a:extLst>
              <a:ext uri="{FF2B5EF4-FFF2-40B4-BE49-F238E27FC236}">
                <a16:creationId xmlns:a16="http://schemas.microsoft.com/office/drawing/2014/main" id="{00000000-0008-0000-0B00-0000FC2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261" name="Shape 6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2" name="Shape 9533">
              <a:extLst>
                <a:ext uri="{FF2B5EF4-FFF2-40B4-BE49-F238E27FC236}">
                  <a16:creationId xmlns:a16="http://schemas.microsoft.com/office/drawing/2014/main" id="{00000000-0008-0000-0B00-0000FE2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263" name="Shape 9534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64" name="Shape 9535">
                <a:extLst>
                  <a:ext uri="{FF2B5EF4-FFF2-40B4-BE49-F238E27FC236}">
                    <a16:creationId xmlns:a16="http://schemas.microsoft.com/office/drawing/2014/main" id="{00000000-0008-0000-0B00-0000002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265" name="Shape 9536">
                  <a:extLst>
                    <a:ext uri="{FF2B5EF4-FFF2-40B4-BE49-F238E27FC236}">
                      <a16:creationId xmlns:a16="http://schemas.microsoft.com/office/drawing/2014/main" id="{00000000-0008-0000-0B00-0000012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66" name="Shape 9537">
                  <a:extLst>
                    <a:ext uri="{FF2B5EF4-FFF2-40B4-BE49-F238E27FC236}">
                      <a16:creationId xmlns:a16="http://schemas.microsoft.com/office/drawing/2014/main" id="{00000000-0008-0000-0B00-0000022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267" name="Shape 9538">
                    <a:extLst>
                      <a:ext uri="{FF2B5EF4-FFF2-40B4-BE49-F238E27FC236}">
                        <a16:creationId xmlns:a16="http://schemas.microsoft.com/office/drawing/2014/main" id="{00000000-0008-0000-0B00-00000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68" name="Shape 9539">
                    <a:extLst>
                      <a:ext uri="{FF2B5EF4-FFF2-40B4-BE49-F238E27FC236}">
                        <a16:creationId xmlns:a16="http://schemas.microsoft.com/office/drawing/2014/main" id="{00000000-0008-0000-0B00-000004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69" name="Shape 9540">
                    <a:extLst>
                      <a:ext uri="{FF2B5EF4-FFF2-40B4-BE49-F238E27FC236}">
                        <a16:creationId xmlns:a16="http://schemas.microsoft.com/office/drawing/2014/main" id="{00000000-0008-0000-0B00-000005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0" name="Shape 9541">
                    <a:extLst>
                      <a:ext uri="{FF2B5EF4-FFF2-40B4-BE49-F238E27FC236}">
                        <a16:creationId xmlns:a16="http://schemas.microsoft.com/office/drawing/2014/main" id="{00000000-0008-0000-0B00-000006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1" name="Shape 9542">
                    <a:extLst>
                      <a:ext uri="{FF2B5EF4-FFF2-40B4-BE49-F238E27FC236}">
                        <a16:creationId xmlns:a16="http://schemas.microsoft.com/office/drawing/2014/main" id="{00000000-0008-0000-0B00-000007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2" name="Shape 9543">
                    <a:extLst>
                      <a:ext uri="{FF2B5EF4-FFF2-40B4-BE49-F238E27FC236}">
                        <a16:creationId xmlns:a16="http://schemas.microsoft.com/office/drawing/2014/main" id="{00000000-0008-0000-0B00-000008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3" name="Shape 9544">
                    <a:extLst>
                      <a:ext uri="{FF2B5EF4-FFF2-40B4-BE49-F238E27FC236}">
                        <a16:creationId xmlns:a16="http://schemas.microsoft.com/office/drawing/2014/main" id="{00000000-0008-0000-0B00-000009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74" name="Shape 2">
          <a:extLst>
            <a:ext uri="{FF2B5EF4-FFF2-40B4-BE49-F238E27FC236}">
              <a16:creationId xmlns:a16="http://schemas.microsoft.com/office/drawing/2014/main" id="{00000000-0008-0000-0B00-00000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75" name="Shape 9545">
            <a:extLst>
              <a:ext uri="{FF2B5EF4-FFF2-40B4-BE49-F238E27FC236}">
                <a16:creationId xmlns:a16="http://schemas.microsoft.com/office/drawing/2014/main" id="{00000000-0008-0000-0B00-00000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6" name="Shape 6">
              <a:extLs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7" name="Shape 9546">
              <a:extLs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78" name="Shape 9547">
                <a:extLst>
                  <a:ext uri="{FF2B5EF4-FFF2-40B4-BE49-F238E27FC236}">
                    <a16:creationId xmlns:a16="http://schemas.microsoft.com/office/drawing/2014/main" id="{00000000-0008-0000-0B00-00000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79" name="Shape 9548">
                <a:extLst>
                  <a:ext uri="{FF2B5EF4-FFF2-40B4-BE49-F238E27FC236}">
                    <a16:creationId xmlns:a16="http://schemas.microsoft.com/office/drawing/2014/main" id="{00000000-0008-0000-0B00-00000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80" name="Shape 9549">
                  <a:extLst>
                    <a:ext uri="{FF2B5EF4-FFF2-40B4-BE49-F238E27FC236}">
                      <a16:creationId xmlns:a16="http://schemas.microsoft.com/office/drawing/2014/main" id="{00000000-0008-0000-0B00-000010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81" name="Shape 9550">
                  <a:extLst>
                    <a:ext uri="{FF2B5EF4-FFF2-40B4-BE49-F238E27FC236}">
                      <a16:creationId xmlns:a16="http://schemas.microsoft.com/office/drawing/2014/main" id="{00000000-0008-0000-0B00-000011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82" name="Shape 9551">
                    <a:extLst>
                      <a:ext uri="{FF2B5EF4-FFF2-40B4-BE49-F238E27FC236}">
                        <a16:creationId xmlns:a16="http://schemas.microsoft.com/office/drawing/2014/main" id="{00000000-0008-0000-0B00-000012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83" name="Shape 9552">
                    <a:extLst>
                      <a:ext uri="{FF2B5EF4-FFF2-40B4-BE49-F238E27FC236}">
                        <a16:creationId xmlns:a16="http://schemas.microsoft.com/office/drawing/2014/main" id="{00000000-0008-0000-0B00-00001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4" name="Shape 9553">
                    <a:extLst>
                      <a:ext uri="{FF2B5EF4-FFF2-40B4-BE49-F238E27FC236}">
                        <a16:creationId xmlns:a16="http://schemas.microsoft.com/office/drawing/2014/main" id="{00000000-0008-0000-0B00-00001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5" name="Shape 9554">
                    <a:extLst>
                      <a:ext uri="{FF2B5EF4-FFF2-40B4-BE49-F238E27FC236}">
                        <a16:creationId xmlns:a16="http://schemas.microsoft.com/office/drawing/2014/main" id="{00000000-0008-0000-0B00-000015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6" name="Shape 9555">
                    <a:extLst>
                      <a:ext uri="{FF2B5EF4-FFF2-40B4-BE49-F238E27FC236}">
                        <a16:creationId xmlns:a16="http://schemas.microsoft.com/office/drawing/2014/main" id="{00000000-0008-0000-0B00-00001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7" name="Shape 9556">
                    <a:extLst>
                      <a:ext uri="{FF2B5EF4-FFF2-40B4-BE49-F238E27FC236}">
                        <a16:creationId xmlns:a16="http://schemas.microsoft.com/office/drawing/2014/main" id="{00000000-0008-0000-0B00-00001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8" name="Shape 9557">
                    <a:extLst>
                      <a:ext uri="{FF2B5EF4-FFF2-40B4-BE49-F238E27FC236}">
                        <a16:creationId xmlns:a16="http://schemas.microsoft.com/office/drawing/2014/main" id="{00000000-0008-0000-0B00-00001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89" name="Shape 2">
          <a:extLst>
            <a:ext uri="{FF2B5EF4-FFF2-40B4-BE49-F238E27FC236}">
              <a16:creationId xmlns:a16="http://schemas.microsoft.com/office/drawing/2014/main" id="{00000000-0008-0000-0B00-000019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90" name="Shape 9558">
            <a:extLst>
              <a:ext uri="{FF2B5EF4-FFF2-40B4-BE49-F238E27FC236}">
                <a16:creationId xmlns:a16="http://schemas.microsoft.com/office/drawing/2014/main" id="{00000000-0008-0000-0B00-00001A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91" name="Shape 6">
              <a:extLs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2" name="Shape 9559">
              <a:extLs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3" name="Shape 9560">
                <a:extLst>
                  <a:ext uri="{FF2B5EF4-FFF2-40B4-BE49-F238E27FC236}">
                    <a16:creationId xmlns:a16="http://schemas.microsoft.com/office/drawing/2014/main" id="{00000000-0008-0000-0B00-00001D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94" name="Shape 9561">
                <a:extLst>
                  <a:ext uri="{FF2B5EF4-FFF2-40B4-BE49-F238E27FC236}">
                    <a16:creationId xmlns:a16="http://schemas.microsoft.com/office/drawing/2014/main" id="{00000000-0008-0000-0B00-00001E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95" name="Shape 9562">
                  <a:extLst>
                    <a:ext uri="{FF2B5EF4-FFF2-40B4-BE49-F238E27FC236}">
                      <a16:creationId xmlns:a16="http://schemas.microsoft.com/office/drawing/2014/main" id="{00000000-0008-0000-0B00-00001F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96" name="Shape 9563">
                  <a:extLst>
                    <a:ext uri="{FF2B5EF4-FFF2-40B4-BE49-F238E27FC236}">
                      <a16:creationId xmlns:a16="http://schemas.microsoft.com/office/drawing/2014/main" id="{00000000-0008-0000-0B00-000020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97" name="Shape 9564">
                    <a:extLst>
                      <a:ext uri="{FF2B5EF4-FFF2-40B4-BE49-F238E27FC236}">
                        <a16:creationId xmlns:a16="http://schemas.microsoft.com/office/drawing/2014/main" id="{00000000-0008-0000-0B00-000021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98" name="Shape 9565">
                    <a:extLst>
                      <a:ext uri="{FF2B5EF4-FFF2-40B4-BE49-F238E27FC236}">
                        <a16:creationId xmlns:a16="http://schemas.microsoft.com/office/drawing/2014/main" id="{00000000-0008-0000-0B00-00002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99" name="Shape 9566">
                    <a:extLst>
                      <a:ext uri="{FF2B5EF4-FFF2-40B4-BE49-F238E27FC236}">
                        <a16:creationId xmlns:a16="http://schemas.microsoft.com/office/drawing/2014/main" id="{00000000-0008-0000-0B00-00002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0" name="Shape 9567">
                    <a:extLst>
                      <a:ext uri="{FF2B5EF4-FFF2-40B4-BE49-F238E27FC236}">
                        <a16:creationId xmlns:a16="http://schemas.microsoft.com/office/drawing/2014/main" id="{00000000-0008-0000-0B00-000024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1" name="Shape 9568">
                    <a:extLst>
                      <a:ext uri="{FF2B5EF4-FFF2-40B4-BE49-F238E27FC236}">
                        <a16:creationId xmlns:a16="http://schemas.microsoft.com/office/drawing/2014/main" id="{00000000-0008-0000-0B00-00002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2" name="Shape 9569">
                    <a:extLst>
                      <a:ext uri="{FF2B5EF4-FFF2-40B4-BE49-F238E27FC236}">
                        <a16:creationId xmlns:a16="http://schemas.microsoft.com/office/drawing/2014/main" id="{00000000-0008-0000-0B00-00002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3" name="Shape 9570">
                    <a:extLst>
                      <a:ext uri="{FF2B5EF4-FFF2-40B4-BE49-F238E27FC236}">
                        <a16:creationId xmlns:a16="http://schemas.microsoft.com/office/drawing/2014/main" id="{00000000-0008-0000-0B00-00002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05" name="Shape 9571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572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08" name="Shape 9573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9" name="Shape 9574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0" name="Shape 9575">
                  <a:extLst>
                    <a:ext uri="{FF2B5EF4-FFF2-40B4-BE49-F238E27FC236}">
                      <a16:creationId xmlns:a16="http://schemas.microsoft.com/office/drawing/2014/main" id="{00000000-0008-0000-0B00-00002E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11" name="Shape 9576">
                  <a:extLst>
                    <a:ext uri="{FF2B5EF4-FFF2-40B4-BE49-F238E27FC236}">
                      <a16:creationId xmlns:a16="http://schemas.microsoft.com/office/drawing/2014/main" id="{00000000-0008-0000-0B00-00002F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12" name="Shape 9577">
                    <a:extLst>
                      <a:ext uri="{FF2B5EF4-FFF2-40B4-BE49-F238E27FC236}">
                        <a16:creationId xmlns:a16="http://schemas.microsoft.com/office/drawing/2014/main" id="{00000000-0008-0000-0B00-000030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13" name="Shape 9578">
                    <a:extLst>
                      <a:ext uri="{FF2B5EF4-FFF2-40B4-BE49-F238E27FC236}">
                        <a16:creationId xmlns:a16="http://schemas.microsoft.com/office/drawing/2014/main" id="{00000000-0008-0000-0B00-00003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4" name="Shape 9579">
                    <a:extLst>
                      <a:ext uri="{FF2B5EF4-FFF2-40B4-BE49-F238E27FC236}">
                        <a16:creationId xmlns:a16="http://schemas.microsoft.com/office/drawing/2014/main" id="{00000000-0008-0000-0B00-00003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5" name="Shape 9580">
                    <a:extLst>
                      <a:ext uri="{FF2B5EF4-FFF2-40B4-BE49-F238E27FC236}">
                        <a16:creationId xmlns:a16="http://schemas.microsoft.com/office/drawing/2014/main" id="{00000000-0008-0000-0B00-000033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6" name="Shape 9581">
                    <a:extLst>
                      <a:ext uri="{FF2B5EF4-FFF2-40B4-BE49-F238E27FC236}">
                        <a16:creationId xmlns:a16="http://schemas.microsoft.com/office/drawing/2014/main" id="{00000000-0008-0000-0B00-00003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7" name="Shape 9582">
                    <a:extLst>
                      <a:ext uri="{FF2B5EF4-FFF2-40B4-BE49-F238E27FC236}">
                        <a16:creationId xmlns:a16="http://schemas.microsoft.com/office/drawing/2014/main" id="{00000000-0008-0000-0B00-00003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8" name="Shape 9583">
                    <a:extLst>
                      <a:ext uri="{FF2B5EF4-FFF2-40B4-BE49-F238E27FC236}">
                        <a16:creationId xmlns:a16="http://schemas.microsoft.com/office/drawing/2014/main" id="{00000000-0008-0000-0B00-00003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19" name="Shape 2">
          <a:extLst>
            <a:ext uri="{FF2B5EF4-FFF2-40B4-BE49-F238E27FC236}">
              <a16:creationId xmlns:a16="http://schemas.microsoft.com/office/drawing/2014/main" id="{00000000-0008-0000-0B00-000037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20" name="Shape 9584">
            <a:extLst>
              <a:ext uri="{FF2B5EF4-FFF2-40B4-BE49-F238E27FC236}">
                <a16:creationId xmlns:a16="http://schemas.microsoft.com/office/drawing/2014/main" id="{00000000-0008-0000-0B00-000038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21" name="Shape 6">
              <a:extLst>
                <a:ext uri="{FF2B5EF4-FFF2-40B4-BE49-F238E27FC236}">
                  <a16:creationId xmlns:a16="http://schemas.microsoft.com/office/drawing/2014/main" id="{00000000-0008-0000-0B00-000039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2" name="Shape 9585">
              <a:extLst>
                <a:ext uri="{FF2B5EF4-FFF2-40B4-BE49-F238E27FC236}">
                  <a16:creationId xmlns:a16="http://schemas.microsoft.com/office/drawing/2014/main" id="{00000000-0008-0000-0B00-00003A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23" name="Shape 9586">
                <a:extLst>
                  <a:ext uri="{FF2B5EF4-FFF2-40B4-BE49-F238E27FC236}">
                    <a16:creationId xmlns:a16="http://schemas.microsoft.com/office/drawing/2014/main" id="{00000000-0008-0000-0B00-00003B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24" name="Shape 9587">
                <a:extLst>
                  <a:ext uri="{FF2B5EF4-FFF2-40B4-BE49-F238E27FC236}">
                    <a16:creationId xmlns:a16="http://schemas.microsoft.com/office/drawing/2014/main" id="{00000000-0008-0000-0B00-00003C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25" name="Shape 9588">
                  <a:extLst>
                    <a:ext uri="{FF2B5EF4-FFF2-40B4-BE49-F238E27FC236}">
                      <a16:creationId xmlns:a16="http://schemas.microsoft.com/office/drawing/2014/main" id="{00000000-0008-0000-0B00-00003D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6" name="Shape 9589">
                  <a:extLst>
                    <a:ext uri="{FF2B5EF4-FFF2-40B4-BE49-F238E27FC236}">
                      <a16:creationId xmlns:a16="http://schemas.microsoft.com/office/drawing/2014/main" id="{00000000-0008-0000-0B00-00003E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27" name="Shape 9590">
                    <a:extLst>
                      <a:ext uri="{FF2B5EF4-FFF2-40B4-BE49-F238E27FC236}">
                        <a16:creationId xmlns:a16="http://schemas.microsoft.com/office/drawing/2014/main" id="{00000000-0008-0000-0B00-00003F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28" name="Shape 9591">
                    <a:extLst>
                      <a:ext uri="{FF2B5EF4-FFF2-40B4-BE49-F238E27FC236}">
                        <a16:creationId xmlns:a16="http://schemas.microsoft.com/office/drawing/2014/main" id="{00000000-0008-0000-0B00-00004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29" name="Shape 9592">
                    <a:extLst>
                      <a:ext uri="{FF2B5EF4-FFF2-40B4-BE49-F238E27FC236}">
                        <a16:creationId xmlns:a16="http://schemas.microsoft.com/office/drawing/2014/main" id="{00000000-0008-0000-0B00-00004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0" name="Shape 9593">
                    <a:extLst>
                      <a:ext uri="{FF2B5EF4-FFF2-40B4-BE49-F238E27FC236}">
                        <a16:creationId xmlns:a16="http://schemas.microsoft.com/office/drawing/2014/main" id="{00000000-0008-0000-0B00-000042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1" name="Shape 9594">
                    <a:extLst>
                      <a:ext uri="{FF2B5EF4-FFF2-40B4-BE49-F238E27FC236}">
                        <a16:creationId xmlns:a16="http://schemas.microsoft.com/office/drawing/2014/main" id="{00000000-0008-0000-0B00-00004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2" name="Shape 9595">
                    <a:extLst>
                      <a:ext uri="{FF2B5EF4-FFF2-40B4-BE49-F238E27FC236}">
                        <a16:creationId xmlns:a16="http://schemas.microsoft.com/office/drawing/2014/main" id="{00000000-0008-0000-0B00-00004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3" name="Shape 9596">
                    <a:extLst>
                      <a:ext uri="{FF2B5EF4-FFF2-40B4-BE49-F238E27FC236}">
                        <a16:creationId xmlns:a16="http://schemas.microsoft.com/office/drawing/2014/main" id="{00000000-0008-0000-0B00-00004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34" name="Shape 2">
          <a:extLst>
            <a:ext uri="{FF2B5EF4-FFF2-40B4-BE49-F238E27FC236}">
              <a16:creationId xmlns:a16="http://schemas.microsoft.com/office/drawing/2014/main" id="{00000000-0008-0000-0B00-000046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35" name="Shape 9597">
            <a:extLst>
              <a:ext uri="{FF2B5EF4-FFF2-40B4-BE49-F238E27FC236}">
                <a16:creationId xmlns:a16="http://schemas.microsoft.com/office/drawing/2014/main" id="{00000000-0008-0000-0B00-000047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36" name="Shape 6">
              <a:extLst>
                <a:ext uri="{FF2B5EF4-FFF2-40B4-BE49-F238E27FC236}">
                  <a16:creationId xmlns:a16="http://schemas.microsoft.com/office/drawing/2014/main" id="{00000000-0008-0000-0B00-000048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7" name="Shape 9598">
              <a:extLst>
                <a:ext uri="{FF2B5EF4-FFF2-40B4-BE49-F238E27FC236}">
                  <a16:creationId xmlns:a16="http://schemas.microsoft.com/office/drawing/2014/main" id="{00000000-0008-0000-0B00-000049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38" name="Shape 9599">
                <a:extLst>
                  <a:ext uri="{FF2B5EF4-FFF2-40B4-BE49-F238E27FC236}">
                    <a16:creationId xmlns:a16="http://schemas.microsoft.com/office/drawing/2014/main" id="{00000000-0008-0000-0B00-00004A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39" name="Shape 9600">
                <a:extLst>
                  <a:ext uri="{FF2B5EF4-FFF2-40B4-BE49-F238E27FC236}">
                    <a16:creationId xmlns:a16="http://schemas.microsoft.com/office/drawing/2014/main" id="{00000000-0008-0000-0B00-00004B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40" name="Shape 9601">
                  <a:extLst>
                    <a:ext uri="{FF2B5EF4-FFF2-40B4-BE49-F238E27FC236}">
                      <a16:creationId xmlns:a16="http://schemas.microsoft.com/office/drawing/2014/main" id="{00000000-0008-0000-0B00-00004C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41" name="Shape 9602">
                  <a:extLst>
                    <a:ext uri="{FF2B5EF4-FFF2-40B4-BE49-F238E27FC236}">
                      <a16:creationId xmlns:a16="http://schemas.microsoft.com/office/drawing/2014/main" id="{00000000-0008-0000-0B00-00004D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42" name="Shape 9603">
                    <a:extLst>
                      <a:ext uri="{FF2B5EF4-FFF2-40B4-BE49-F238E27FC236}">
                        <a16:creationId xmlns:a16="http://schemas.microsoft.com/office/drawing/2014/main" id="{00000000-0008-0000-0B00-00004E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3" name="Shape 9604">
                    <a:extLst>
                      <a:ext uri="{FF2B5EF4-FFF2-40B4-BE49-F238E27FC236}">
                        <a16:creationId xmlns:a16="http://schemas.microsoft.com/office/drawing/2014/main" id="{00000000-0008-0000-0B00-00004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4" name="Shape 9605">
                    <a:extLst>
                      <a:ext uri="{FF2B5EF4-FFF2-40B4-BE49-F238E27FC236}">
                        <a16:creationId xmlns:a16="http://schemas.microsoft.com/office/drawing/2014/main" id="{00000000-0008-0000-0B00-00005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5" name="Shape 9606">
                    <a:extLst>
                      <a:ext uri="{FF2B5EF4-FFF2-40B4-BE49-F238E27FC236}">
                        <a16:creationId xmlns:a16="http://schemas.microsoft.com/office/drawing/2014/main" id="{00000000-0008-0000-0B00-000051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6" name="Shape 9607">
                    <a:extLst>
                      <a:ext uri="{FF2B5EF4-FFF2-40B4-BE49-F238E27FC236}">
                        <a16:creationId xmlns:a16="http://schemas.microsoft.com/office/drawing/2014/main" id="{00000000-0008-0000-0B00-00005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7" name="Shape 9608">
                    <a:extLst>
                      <a:ext uri="{FF2B5EF4-FFF2-40B4-BE49-F238E27FC236}">
                        <a16:creationId xmlns:a16="http://schemas.microsoft.com/office/drawing/2014/main" id="{00000000-0008-0000-0B00-00005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8" name="Shape 9609">
                    <a:extLst>
                      <a:ext uri="{FF2B5EF4-FFF2-40B4-BE49-F238E27FC236}">
                        <a16:creationId xmlns:a16="http://schemas.microsoft.com/office/drawing/2014/main" id="{00000000-0008-0000-0B00-00005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49" name="Shape 2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50" name="Shape 9610">
            <a:extLst>
              <a:ext uri="{FF2B5EF4-FFF2-40B4-BE49-F238E27FC236}">
                <a16:creationId xmlns:a16="http://schemas.microsoft.com/office/drawing/2014/main" id="{00000000-0008-0000-0B00-000056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51" name="Shape 6">
              <a:extLst>
                <a:ext uri="{FF2B5EF4-FFF2-40B4-BE49-F238E27FC236}">
                  <a16:creationId xmlns:a16="http://schemas.microsoft.com/office/drawing/2014/main" id="{00000000-0008-0000-0B00-000057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2" name="Shape 9611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53" name="Shape 9612">
                <a:extLst>
                  <a:ext uri="{FF2B5EF4-FFF2-40B4-BE49-F238E27FC236}">
                    <a16:creationId xmlns:a16="http://schemas.microsoft.com/office/drawing/2014/main" id="{00000000-0008-0000-0B00-000059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54" name="Shape 9613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55" name="Shape 9614">
                  <a:extLst>
                    <a:ext uri="{FF2B5EF4-FFF2-40B4-BE49-F238E27FC236}">
                      <a16:creationId xmlns:a16="http://schemas.microsoft.com/office/drawing/2014/main" id="{00000000-0008-0000-0B00-00005B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56" name="Shape 9615">
                  <a:extLst>
                    <a:ext uri="{FF2B5EF4-FFF2-40B4-BE49-F238E27FC236}">
                      <a16:creationId xmlns:a16="http://schemas.microsoft.com/office/drawing/2014/main" id="{00000000-0008-0000-0B00-00005C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57" name="Shape 9616">
                    <a:extLst>
                      <a:ext uri="{FF2B5EF4-FFF2-40B4-BE49-F238E27FC236}">
                        <a16:creationId xmlns:a16="http://schemas.microsoft.com/office/drawing/2014/main" id="{00000000-0008-0000-0B00-00005D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58" name="Shape 9617">
                    <a:extLst>
                      <a:ext uri="{FF2B5EF4-FFF2-40B4-BE49-F238E27FC236}">
                        <a16:creationId xmlns:a16="http://schemas.microsoft.com/office/drawing/2014/main" id="{00000000-0008-0000-0B00-00005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9" name="Shape 9618">
                    <a:extLst>
                      <a:ext uri="{FF2B5EF4-FFF2-40B4-BE49-F238E27FC236}">
                        <a16:creationId xmlns:a16="http://schemas.microsoft.com/office/drawing/2014/main" id="{00000000-0008-0000-0B00-00005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0" name="Shape 9619">
                    <a:extLst>
                      <a:ext uri="{FF2B5EF4-FFF2-40B4-BE49-F238E27FC236}">
                        <a16:creationId xmlns:a16="http://schemas.microsoft.com/office/drawing/2014/main" id="{00000000-0008-0000-0B00-000060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1" name="Shape 9620">
                    <a:extLst>
                      <a:ext uri="{FF2B5EF4-FFF2-40B4-BE49-F238E27FC236}">
                        <a16:creationId xmlns:a16="http://schemas.microsoft.com/office/drawing/2014/main" id="{00000000-0008-0000-0B00-00006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2" name="Shape 9621">
                    <a:extLst>
                      <a:ext uri="{FF2B5EF4-FFF2-40B4-BE49-F238E27FC236}">
                        <a16:creationId xmlns:a16="http://schemas.microsoft.com/office/drawing/2014/main" id="{00000000-0008-0000-0B00-00006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3" name="Shape 9622">
                    <a:extLst>
                      <a:ext uri="{FF2B5EF4-FFF2-40B4-BE49-F238E27FC236}">
                        <a16:creationId xmlns:a16="http://schemas.microsoft.com/office/drawing/2014/main" id="{00000000-0008-0000-0B00-00006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64" name="Shape 2">
          <a:extLst>
            <a:ext uri="{FF2B5EF4-FFF2-40B4-BE49-F238E27FC236}">
              <a16:creationId xmlns:a16="http://schemas.microsoft.com/office/drawing/2014/main" id="{00000000-0008-0000-0B00-000064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65" name="Shape 9623">
            <a:extLst>
              <a:ext uri="{FF2B5EF4-FFF2-40B4-BE49-F238E27FC236}">
                <a16:creationId xmlns:a16="http://schemas.microsoft.com/office/drawing/2014/main" id="{00000000-0008-0000-0B00-000065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66" name="Shape 6">
              <a:extLst>
                <a:ext uri="{FF2B5EF4-FFF2-40B4-BE49-F238E27FC236}">
                  <a16:creationId xmlns:a16="http://schemas.microsoft.com/office/drawing/2014/main" id="{00000000-0008-0000-0B00-000066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7" name="Shape 9624">
              <a:extLst>
                <a:ext uri="{FF2B5EF4-FFF2-40B4-BE49-F238E27FC236}">
                  <a16:creationId xmlns:a16="http://schemas.microsoft.com/office/drawing/2014/main" id="{00000000-0008-0000-0B00-000067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68" name="Shape 9625">
                <a:extLst>
                  <a:ext uri="{FF2B5EF4-FFF2-40B4-BE49-F238E27FC236}">
                    <a16:creationId xmlns:a16="http://schemas.microsoft.com/office/drawing/2014/main" id="{00000000-0008-0000-0B00-000068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69" name="Shape 9626">
                <a:extLst>
                  <a:ext uri="{FF2B5EF4-FFF2-40B4-BE49-F238E27FC236}">
                    <a16:creationId xmlns:a16="http://schemas.microsoft.com/office/drawing/2014/main" id="{00000000-0008-0000-0B00-000069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70" name="Shape 9627">
                  <a:extLst>
                    <a:ext uri="{FF2B5EF4-FFF2-40B4-BE49-F238E27FC236}">
                      <a16:creationId xmlns:a16="http://schemas.microsoft.com/office/drawing/2014/main" id="{00000000-0008-0000-0B00-00006A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71" name="Shape 9628">
                  <a:extLst>
                    <a:ext uri="{FF2B5EF4-FFF2-40B4-BE49-F238E27FC236}">
                      <a16:creationId xmlns:a16="http://schemas.microsoft.com/office/drawing/2014/main" id="{00000000-0008-0000-0B00-00006B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72" name="Shape 9629">
                    <a:extLst>
                      <a:ext uri="{FF2B5EF4-FFF2-40B4-BE49-F238E27FC236}">
                        <a16:creationId xmlns:a16="http://schemas.microsoft.com/office/drawing/2014/main" id="{00000000-0008-0000-0B00-00006C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73" name="Shape 9630">
                    <a:extLst>
                      <a:ext uri="{FF2B5EF4-FFF2-40B4-BE49-F238E27FC236}">
                        <a16:creationId xmlns:a16="http://schemas.microsoft.com/office/drawing/2014/main" id="{00000000-0008-0000-0B00-00006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4" name="Shape 9631">
                    <a:extLst>
                      <a:ext uri="{FF2B5EF4-FFF2-40B4-BE49-F238E27FC236}">
                        <a16:creationId xmlns:a16="http://schemas.microsoft.com/office/drawing/2014/main" id="{00000000-0008-0000-0B00-00006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5" name="Shape 9632">
                    <a:extLst>
                      <a:ext uri="{FF2B5EF4-FFF2-40B4-BE49-F238E27FC236}">
                        <a16:creationId xmlns:a16="http://schemas.microsoft.com/office/drawing/2014/main" id="{00000000-0008-0000-0B00-00006F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6" name="Shape 9633">
                    <a:extLst>
                      <a:ext uri="{FF2B5EF4-FFF2-40B4-BE49-F238E27FC236}">
                        <a16:creationId xmlns:a16="http://schemas.microsoft.com/office/drawing/2014/main" id="{00000000-0008-0000-0B00-00007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7" name="Shape 9634">
                    <a:extLst>
                      <a:ext uri="{FF2B5EF4-FFF2-40B4-BE49-F238E27FC236}">
                        <a16:creationId xmlns:a16="http://schemas.microsoft.com/office/drawing/2014/main" id="{00000000-0008-0000-0B00-00007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8" name="Shape 9635">
                    <a:extLst>
                      <a:ext uri="{FF2B5EF4-FFF2-40B4-BE49-F238E27FC236}">
                        <a16:creationId xmlns:a16="http://schemas.microsoft.com/office/drawing/2014/main" id="{00000000-0008-0000-0B00-00007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79" name="Shape 2">
          <a:extLst>
            <a:ext uri="{FF2B5EF4-FFF2-40B4-BE49-F238E27FC236}">
              <a16:creationId xmlns:a16="http://schemas.microsoft.com/office/drawing/2014/main" id="{00000000-0008-0000-0B00-000073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80" name="Shape 9636">
            <a:extLst>
              <a:ext uri="{FF2B5EF4-FFF2-40B4-BE49-F238E27FC236}">
                <a16:creationId xmlns:a16="http://schemas.microsoft.com/office/drawing/2014/main" id="{00000000-0008-0000-0B00-000074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1" name="Shape 6">
              <a:extLst>
                <a:ext uri="{FF2B5EF4-FFF2-40B4-BE49-F238E27FC236}">
                  <a16:creationId xmlns:a16="http://schemas.microsoft.com/office/drawing/2014/main" id="{00000000-0008-0000-0B00-000075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2" name="Shape 9637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83" name="Shape 9638">
                <a:extLst>
                  <a:ext uri="{FF2B5EF4-FFF2-40B4-BE49-F238E27FC236}">
                    <a16:creationId xmlns:a16="http://schemas.microsoft.com/office/drawing/2014/main" id="{00000000-0008-0000-0B00-000077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84" name="Shape 963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85" name="Shape 9640">
                  <a:extLst>
                    <a:ext uri="{FF2B5EF4-FFF2-40B4-BE49-F238E27FC236}">
                      <a16:creationId xmlns:a16="http://schemas.microsoft.com/office/drawing/2014/main" id="{00000000-0008-0000-0B00-000079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86" name="Shape 9641">
                  <a:extLst>
                    <a:ext uri="{FF2B5EF4-FFF2-40B4-BE49-F238E27FC236}">
                      <a16:creationId xmlns:a16="http://schemas.microsoft.com/office/drawing/2014/main" id="{00000000-0008-0000-0B00-00007A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87" name="Shape 9642">
                    <a:extLst>
                      <a:ext uri="{FF2B5EF4-FFF2-40B4-BE49-F238E27FC236}">
                        <a16:creationId xmlns:a16="http://schemas.microsoft.com/office/drawing/2014/main" id="{00000000-0008-0000-0B00-00007B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88" name="Shape 9643">
                    <a:extLst>
                      <a:ext uri="{FF2B5EF4-FFF2-40B4-BE49-F238E27FC236}">
                        <a16:creationId xmlns:a16="http://schemas.microsoft.com/office/drawing/2014/main" id="{00000000-0008-0000-0B00-00007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9" name="Shape 9644">
                    <a:extLst>
                      <a:ext uri="{FF2B5EF4-FFF2-40B4-BE49-F238E27FC236}">
                        <a16:creationId xmlns:a16="http://schemas.microsoft.com/office/drawing/2014/main" id="{00000000-0008-0000-0B00-00007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0" name="Shape 9645">
                    <a:extLst>
                      <a:ext uri="{FF2B5EF4-FFF2-40B4-BE49-F238E27FC236}">
                        <a16:creationId xmlns:a16="http://schemas.microsoft.com/office/drawing/2014/main" id="{00000000-0008-0000-0B00-00007E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1" name="Shape 9646">
                    <a:extLst>
                      <a:ext uri="{FF2B5EF4-FFF2-40B4-BE49-F238E27FC236}">
                        <a16:creationId xmlns:a16="http://schemas.microsoft.com/office/drawing/2014/main" id="{00000000-0008-0000-0B00-00007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2" name="Shape 9647">
                    <a:extLst>
                      <a:ext uri="{FF2B5EF4-FFF2-40B4-BE49-F238E27FC236}">
                        <a16:creationId xmlns:a16="http://schemas.microsoft.com/office/drawing/2014/main" id="{00000000-0008-0000-0B00-00008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3" name="Shape 9648">
                    <a:extLst>
                      <a:ext uri="{FF2B5EF4-FFF2-40B4-BE49-F238E27FC236}">
                        <a16:creationId xmlns:a16="http://schemas.microsoft.com/office/drawing/2014/main" id="{00000000-0008-0000-0B00-00008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94" name="Shape 2">
          <a:extLst>
            <a:ext uri="{FF2B5EF4-FFF2-40B4-BE49-F238E27FC236}">
              <a16:creationId xmlns:a16="http://schemas.microsoft.com/office/drawing/2014/main" id="{00000000-0008-0000-0B00-000082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95" name="Shape 9649">
            <a:extLst>
              <a:ext uri="{FF2B5EF4-FFF2-40B4-BE49-F238E27FC236}">
                <a16:creationId xmlns:a16="http://schemas.microsoft.com/office/drawing/2014/main" id="{00000000-0008-0000-0B00-000083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96" name="Shape 6">
              <a:extLst>
                <a:ext uri="{FF2B5EF4-FFF2-40B4-BE49-F238E27FC236}">
                  <a16:creationId xmlns:a16="http://schemas.microsoft.com/office/drawing/2014/main" id="{00000000-0008-0000-0B00-000084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7" name="Shape 9650">
              <a:extLst>
                <a:ext uri="{FF2B5EF4-FFF2-40B4-BE49-F238E27FC236}">
                  <a16:creationId xmlns:a16="http://schemas.microsoft.com/office/drawing/2014/main" id="{00000000-0008-0000-0B00-000085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98" name="Shape 9651">
                <a:extLst>
                  <a:ext uri="{FF2B5EF4-FFF2-40B4-BE49-F238E27FC236}">
                    <a16:creationId xmlns:a16="http://schemas.microsoft.com/office/drawing/2014/main" id="{00000000-0008-0000-0B00-000086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99" name="Shape 9652">
                <a:extLst>
                  <a:ext uri="{FF2B5EF4-FFF2-40B4-BE49-F238E27FC236}">
                    <a16:creationId xmlns:a16="http://schemas.microsoft.com/office/drawing/2014/main" id="{00000000-0008-0000-0B00-000087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00" name="Shape 9653">
                  <a:extLst>
                    <a:ext uri="{FF2B5EF4-FFF2-40B4-BE49-F238E27FC236}">
                      <a16:creationId xmlns:a16="http://schemas.microsoft.com/office/drawing/2014/main" id="{00000000-0008-0000-0B00-000088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01" name="Shape 9654">
                  <a:extLst>
                    <a:ext uri="{FF2B5EF4-FFF2-40B4-BE49-F238E27FC236}">
                      <a16:creationId xmlns:a16="http://schemas.microsoft.com/office/drawing/2014/main" id="{00000000-0008-0000-0B00-000089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02" name="Shape 9655">
                    <a:extLst>
                      <a:ext uri="{FF2B5EF4-FFF2-40B4-BE49-F238E27FC236}">
                        <a16:creationId xmlns:a16="http://schemas.microsoft.com/office/drawing/2014/main" id="{00000000-0008-0000-0B00-00008A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03" name="Shape 9656">
                    <a:extLst>
                      <a:ext uri="{FF2B5EF4-FFF2-40B4-BE49-F238E27FC236}">
                        <a16:creationId xmlns:a16="http://schemas.microsoft.com/office/drawing/2014/main" id="{00000000-0008-0000-0B00-00008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4" name="Shape 9657">
                    <a:extLst>
                      <a:ext uri="{FF2B5EF4-FFF2-40B4-BE49-F238E27FC236}">
                        <a16:creationId xmlns:a16="http://schemas.microsoft.com/office/drawing/2014/main" id="{00000000-0008-0000-0B00-00008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5" name="Shape 9658">
                    <a:extLst>
                      <a:ext uri="{FF2B5EF4-FFF2-40B4-BE49-F238E27FC236}">
                        <a16:creationId xmlns:a16="http://schemas.microsoft.com/office/drawing/2014/main" id="{00000000-0008-0000-0B00-00008D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6" name="Shape 9659">
                    <a:extLst>
                      <a:ext uri="{FF2B5EF4-FFF2-40B4-BE49-F238E27FC236}">
                        <a16:creationId xmlns:a16="http://schemas.microsoft.com/office/drawing/2014/main" id="{00000000-0008-0000-0B00-00008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7" name="Shape 9660">
                    <a:extLst>
                      <a:ext uri="{FF2B5EF4-FFF2-40B4-BE49-F238E27FC236}">
                        <a16:creationId xmlns:a16="http://schemas.microsoft.com/office/drawing/2014/main" id="{00000000-0008-0000-0B00-00008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8" name="Shape 9661">
                    <a:extLst>
                      <a:ext uri="{FF2B5EF4-FFF2-40B4-BE49-F238E27FC236}">
                        <a16:creationId xmlns:a16="http://schemas.microsoft.com/office/drawing/2014/main" id="{00000000-0008-0000-0B00-00009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09" name="Shape 2">
          <a:extLst>
            <a:ext uri="{FF2B5EF4-FFF2-40B4-BE49-F238E27FC236}">
              <a16:creationId xmlns:a16="http://schemas.microsoft.com/office/drawing/2014/main" id="{00000000-0008-0000-0B00-000091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10" name="Shape 9662">
            <a:extLst>
              <a:ext uri="{FF2B5EF4-FFF2-40B4-BE49-F238E27FC236}">
                <a16:creationId xmlns:a16="http://schemas.microsoft.com/office/drawing/2014/main" id="{00000000-0008-0000-0B00-000092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11" name="Shape 6">
              <a:extLst>
                <a:ext uri="{FF2B5EF4-FFF2-40B4-BE49-F238E27FC236}">
                  <a16:creationId xmlns:a16="http://schemas.microsoft.com/office/drawing/2014/main" id="{00000000-0008-0000-0B00-000093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2" name="Shape 9663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13" name="Shape 9664">
                <a:extLst>
                  <a:ext uri="{FF2B5EF4-FFF2-40B4-BE49-F238E27FC236}">
                    <a16:creationId xmlns:a16="http://schemas.microsoft.com/office/drawing/2014/main" id="{00000000-0008-0000-0B00-000095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4" name="Shape 9665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15" name="Shape 9666">
                  <a:extLst>
                    <a:ext uri="{FF2B5EF4-FFF2-40B4-BE49-F238E27FC236}">
                      <a16:creationId xmlns:a16="http://schemas.microsoft.com/office/drawing/2014/main" id="{00000000-0008-0000-0B00-000097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16" name="Shape 9667">
                  <a:extLst>
                    <a:ext uri="{FF2B5EF4-FFF2-40B4-BE49-F238E27FC236}">
                      <a16:creationId xmlns:a16="http://schemas.microsoft.com/office/drawing/2014/main" id="{00000000-0008-0000-0B00-000098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17" name="Shape 9668">
                    <a:extLst>
                      <a:ext uri="{FF2B5EF4-FFF2-40B4-BE49-F238E27FC236}">
                        <a16:creationId xmlns:a16="http://schemas.microsoft.com/office/drawing/2014/main" id="{00000000-0008-0000-0B00-000099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18" name="Shape 9669">
                    <a:extLst>
                      <a:ext uri="{FF2B5EF4-FFF2-40B4-BE49-F238E27FC236}">
                        <a16:creationId xmlns:a16="http://schemas.microsoft.com/office/drawing/2014/main" id="{00000000-0008-0000-0B00-00009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19" name="Shape 9670">
                    <a:extLst>
                      <a:ext uri="{FF2B5EF4-FFF2-40B4-BE49-F238E27FC236}">
                        <a16:creationId xmlns:a16="http://schemas.microsoft.com/office/drawing/2014/main" id="{00000000-0008-0000-0B00-00009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0" name="Shape 9671">
                    <a:extLst>
                      <a:ext uri="{FF2B5EF4-FFF2-40B4-BE49-F238E27FC236}">
                        <a16:creationId xmlns:a16="http://schemas.microsoft.com/office/drawing/2014/main" id="{00000000-0008-0000-0B00-00009C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1" name="Shape 9672">
                    <a:extLst>
                      <a:ext uri="{FF2B5EF4-FFF2-40B4-BE49-F238E27FC236}">
                        <a16:creationId xmlns:a16="http://schemas.microsoft.com/office/drawing/2014/main" id="{00000000-0008-0000-0B00-00009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2" name="Shape 9673">
                    <a:extLst>
                      <a:ext uri="{FF2B5EF4-FFF2-40B4-BE49-F238E27FC236}">
                        <a16:creationId xmlns:a16="http://schemas.microsoft.com/office/drawing/2014/main" id="{00000000-0008-0000-0B00-00009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3" name="Shape 9674">
                    <a:extLst>
                      <a:ext uri="{FF2B5EF4-FFF2-40B4-BE49-F238E27FC236}">
                        <a16:creationId xmlns:a16="http://schemas.microsoft.com/office/drawing/2014/main" id="{00000000-0008-0000-0B00-00009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24" name="Shape 2">
          <a:extLst>
            <a:ext uri="{FF2B5EF4-FFF2-40B4-BE49-F238E27FC236}">
              <a16:creationId xmlns:a16="http://schemas.microsoft.com/office/drawing/2014/main" id="{00000000-0008-0000-0B00-0000A0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25" name="Shape 9675">
            <a:extLst>
              <a:ext uri="{FF2B5EF4-FFF2-40B4-BE49-F238E27FC236}">
                <a16:creationId xmlns:a16="http://schemas.microsoft.com/office/drawing/2014/main" id="{00000000-0008-0000-0B00-0000A1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6" name="Shape 6">
              <a:extLst>
                <a:ext uri="{FF2B5EF4-FFF2-40B4-BE49-F238E27FC236}">
                  <a16:creationId xmlns:a16="http://schemas.microsoft.com/office/drawing/2014/main" id="{00000000-0008-0000-0B00-0000A2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7" name="Shape 9676">
              <a:extLst>
                <a:ext uri="{FF2B5EF4-FFF2-40B4-BE49-F238E27FC236}">
                  <a16:creationId xmlns:a16="http://schemas.microsoft.com/office/drawing/2014/main" id="{00000000-0008-0000-0B00-0000A3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28" name="Shape 9677">
                <a:extLst>
                  <a:ext uri="{FF2B5EF4-FFF2-40B4-BE49-F238E27FC236}">
                    <a16:creationId xmlns:a16="http://schemas.microsoft.com/office/drawing/2014/main" id="{00000000-0008-0000-0B00-0000A4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29" name="Shape 9678">
                <a:extLst>
                  <a:ext uri="{FF2B5EF4-FFF2-40B4-BE49-F238E27FC236}">
                    <a16:creationId xmlns:a16="http://schemas.microsoft.com/office/drawing/2014/main" id="{00000000-0008-0000-0B00-0000A5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30" name="Shape 9679">
                  <a:extLst>
                    <a:ext uri="{FF2B5EF4-FFF2-40B4-BE49-F238E27FC236}">
                      <a16:creationId xmlns:a16="http://schemas.microsoft.com/office/drawing/2014/main" id="{00000000-0008-0000-0B00-0000A6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31" name="Shape 9680">
                  <a:extLst>
                    <a:ext uri="{FF2B5EF4-FFF2-40B4-BE49-F238E27FC236}">
                      <a16:creationId xmlns:a16="http://schemas.microsoft.com/office/drawing/2014/main" id="{00000000-0008-0000-0B00-0000A7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32" name="Shape 9681">
                    <a:extLst>
                      <a:ext uri="{FF2B5EF4-FFF2-40B4-BE49-F238E27FC236}">
                        <a16:creationId xmlns:a16="http://schemas.microsoft.com/office/drawing/2014/main" id="{00000000-0008-0000-0B00-0000A8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33" name="Shape 9682">
                    <a:extLst>
                      <a:ext uri="{FF2B5EF4-FFF2-40B4-BE49-F238E27FC236}">
                        <a16:creationId xmlns:a16="http://schemas.microsoft.com/office/drawing/2014/main" id="{00000000-0008-0000-0B00-0000A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4" name="Shape 9683">
                    <a:extLst>
                      <a:ext uri="{FF2B5EF4-FFF2-40B4-BE49-F238E27FC236}">
                        <a16:creationId xmlns:a16="http://schemas.microsoft.com/office/drawing/2014/main" id="{00000000-0008-0000-0B00-0000A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5" name="Shape 9684">
                    <a:extLst>
                      <a:ext uri="{FF2B5EF4-FFF2-40B4-BE49-F238E27FC236}">
                        <a16:creationId xmlns:a16="http://schemas.microsoft.com/office/drawing/2014/main" id="{00000000-0008-0000-0B00-0000AB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6" name="Shape 9685">
                    <a:extLst>
                      <a:ext uri="{FF2B5EF4-FFF2-40B4-BE49-F238E27FC236}">
                        <a16:creationId xmlns:a16="http://schemas.microsoft.com/office/drawing/2014/main" id="{00000000-0008-0000-0B00-0000A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7" name="Shape 9686">
                    <a:extLst>
                      <a:ext uri="{FF2B5EF4-FFF2-40B4-BE49-F238E27FC236}">
                        <a16:creationId xmlns:a16="http://schemas.microsoft.com/office/drawing/2014/main" id="{00000000-0008-0000-0B00-0000A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8" name="Shape 9687">
                    <a:extLst>
                      <a:ext uri="{FF2B5EF4-FFF2-40B4-BE49-F238E27FC236}">
                        <a16:creationId xmlns:a16="http://schemas.microsoft.com/office/drawing/2014/main" id="{00000000-0008-0000-0B00-0000A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39" name="Shape 2">
          <a:extLst>
            <a:ext uri="{FF2B5EF4-FFF2-40B4-BE49-F238E27FC236}">
              <a16:creationId xmlns:a16="http://schemas.microsoft.com/office/drawing/2014/main" id="{00000000-0008-0000-0B00-0000AF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40" name="Shape 9688">
            <a:extLst>
              <a:ext uri="{FF2B5EF4-FFF2-40B4-BE49-F238E27FC236}">
                <a16:creationId xmlns:a16="http://schemas.microsoft.com/office/drawing/2014/main" id="{00000000-0008-0000-0B00-0000B0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41" name="Shape 6">
              <a:extLst>
                <a:ext uri="{FF2B5EF4-FFF2-40B4-BE49-F238E27FC236}">
                  <a16:creationId xmlns:a16="http://schemas.microsoft.com/office/drawing/2014/main" id="{00000000-0008-0000-0B00-0000B1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2" name="Shape 9689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3" name="Shape 9690">
                <a:extLst>
                  <a:ext uri="{FF2B5EF4-FFF2-40B4-BE49-F238E27FC236}">
                    <a16:creationId xmlns:a16="http://schemas.microsoft.com/office/drawing/2014/main" id="{00000000-0008-0000-0B00-0000B3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44" name="Shape 9691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45" name="Shape 9692">
                  <a:extLst>
                    <a:ext uri="{FF2B5EF4-FFF2-40B4-BE49-F238E27FC236}">
                      <a16:creationId xmlns:a16="http://schemas.microsoft.com/office/drawing/2014/main" id="{00000000-0008-0000-0B00-0000B5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46" name="Shape 9693">
                  <a:extLst>
                    <a:ext uri="{FF2B5EF4-FFF2-40B4-BE49-F238E27FC236}">
                      <a16:creationId xmlns:a16="http://schemas.microsoft.com/office/drawing/2014/main" id="{00000000-0008-0000-0B00-0000B6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47" name="Shape 9694">
                    <a:extLst>
                      <a:ext uri="{FF2B5EF4-FFF2-40B4-BE49-F238E27FC236}">
                        <a16:creationId xmlns:a16="http://schemas.microsoft.com/office/drawing/2014/main" id="{00000000-0008-0000-0B00-0000B7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48" name="Shape 9695">
                    <a:extLst>
                      <a:ext uri="{FF2B5EF4-FFF2-40B4-BE49-F238E27FC236}">
                        <a16:creationId xmlns:a16="http://schemas.microsoft.com/office/drawing/2014/main" id="{00000000-0008-0000-0B00-0000B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49" name="Shape 9696">
                    <a:extLst>
                      <a:ext uri="{FF2B5EF4-FFF2-40B4-BE49-F238E27FC236}">
                        <a16:creationId xmlns:a16="http://schemas.microsoft.com/office/drawing/2014/main" id="{00000000-0008-0000-0B00-0000B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0" name="Shape 9697">
                    <a:extLst>
                      <a:ext uri="{FF2B5EF4-FFF2-40B4-BE49-F238E27FC236}">
                        <a16:creationId xmlns:a16="http://schemas.microsoft.com/office/drawing/2014/main" id="{00000000-0008-0000-0B00-0000BA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1" name="Shape 9698">
                    <a:extLst>
                      <a:ext uri="{FF2B5EF4-FFF2-40B4-BE49-F238E27FC236}">
                        <a16:creationId xmlns:a16="http://schemas.microsoft.com/office/drawing/2014/main" id="{00000000-0008-0000-0B00-0000B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2" name="Shape 9699">
                    <a:extLst>
                      <a:ext uri="{FF2B5EF4-FFF2-40B4-BE49-F238E27FC236}">
                        <a16:creationId xmlns:a16="http://schemas.microsoft.com/office/drawing/2014/main" id="{00000000-0008-0000-0B00-0000B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3" name="Shape 9700">
                    <a:extLst>
                      <a:ext uri="{FF2B5EF4-FFF2-40B4-BE49-F238E27FC236}">
                        <a16:creationId xmlns:a16="http://schemas.microsoft.com/office/drawing/2014/main" id="{00000000-0008-0000-0B00-0000B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54" name="Shape 2">
          <a:extLst>
            <a:ext uri="{FF2B5EF4-FFF2-40B4-BE49-F238E27FC236}">
              <a16:creationId xmlns:a16="http://schemas.microsoft.com/office/drawing/2014/main" id="{00000000-0008-0000-0B00-0000BE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55" name="Shape 9701">
            <a:extLst>
              <a:ext uri="{FF2B5EF4-FFF2-40B4-BE49-F238E27FC236}">
                <a16:creationId xmlns:a16="http://schemas.microsoft.com/office/drawing/2014/main" id="{00000000-0008-0000-0B00-0000BF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56" name="Shape 6">
              <a:extLst>
                <a:ext uri="{FF2B5EF4-FFF2-40B4-BE49-F238E27FC236}">
                  <a16:creationId xmlns:a16="http://schemas.microsoft.com/office/drawing/2014/main" id="{00000000-0008-0000-0B00-0000C0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7" name="Shape 9702">
              <a:extLst>
                <a:ext uri="{FF2B5EF4-FFF2-40B4-BE49-F238E27FC236}">
                  <a16:creationId xmlns:a16="http://schemas.microsoft.com/office/drawing/2014/main" id="{00000000-0008-0000-0B00-0000C1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58" name="Shape 9703">
                <a:extLst>
                  <a:ext uri="{FF2B5EF4-FFF2-40B4-BE49-F238E27FC236}">
                    <a16:creationId xmlns:a16="http://schemas.microsoft.com/office/drawing/2014/main" id="{00000000-0008-0000-0B00-0000C2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9" name="Shape 9704">
                <a:extLst>
                  <a:ext uri="{FF2B5EF4-FFF2-40B4-BE49-F238E27FC236}">
                    <a16:creationId xmlns:a16="http://schemas.microsoft.com/office/drawing/2014/main" id="{00000000-0008-0000-0B00-0000C3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0" name="Shape 9705">
                  <a:extLst>
                    <a:ext uri="{FF2B5EF4-FFF2-40B4-BE49-F238E27FC236}">
                      <a16:creationId xmlns:a16="http://schemas.microsoft.com/office/drawing/2014/main" id="{00000000-0008-0000-0B00-0000C4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61" name="Shape 9706">
                  <a:extLst>
                    <a:ext uri="{FF2B5EF4-FFF2-40B4-BE49-F238E27FC236}">
                      <a16:creationId xmlns:a16="http://schemas.microsoft.com/office/drawing/2014/main" id="{00000000-0008-0000-0B00-0000C5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62" name="Shape 9707">
                    <a:extLst>
                      <a:ext uri="{FF2B5EF4-FFF2-40B4-BE49-F238E27FC236}">
                        <a16:creationId xmlns:a16="http://schemas.microsoft.com/office/drawing/2014/main" id="{00000000-0008-0000-0B00-0000C6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63" name="Shape 9708">
                    <a:extLst>
                      <a:ext uri="{FF2B5EF4-FFF2-40B4-BE49-F238E27FC236}">
                        <a16:creationId xmlns:a16="http://schemas.microsoft.com/office/drawing/2014/main" id="{00000000-0008-0000-0B00-0000C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4" name="Shape 9709">
                    <a:extLst>
                      <a:ext uri="{FF2B5EF4-FFF2-40B4-BE49-F238E27FC236}">
                        <a16:creationId xmlns:a16="http://schemas.microsoft.com/office/drawing/2014/main" id="{00000000-0008-0000-0B00-0000C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5" name="Shape 9710">
                    <a:extLst>
                      <a:ext uri="{FF2B5EF4-FFF2-40B4-BE49-F238E27FC236}">
                        <a16:creationId xmlns:a16="http://schemas.microsoft.com/office/drawing/2014/main" id="{00000000-0008-0000-0B00-0000C9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6" name="Shape 9711">
                    <a:extLst>
                      <a:ext uri="{FF2B5EF4-FFF2-40B4-BE49-F238E27FC236}">
                        <a16:creationId xmlns:a16="http://schemas.microsoft.com/office/drawing/2014/main" id="{00000000-0008-0000-0B00-0000C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7" name="Shape 9712">
                    <a:extLst>
                      <a:ext uri="{FF2B5EF4-FFF2-40B4-BE49-F238E27FC236}">
                        <a16:creationId xmlns:a16="http://schemas.microsoft.com/office/drawing/2014/main" id="{00000000-0008-0000-0B00-0000C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8" name="Shape 9713">
                    <a:extLst>
                      <a:ext uri="{FF2B5EF4-FFF2-40B4-BE49-F238E27FC236}">
                        <a16:creationId xmlns:a16="http://schemas.microsoft.com/office/drawing/2014/main" id="{00000000-0008-0000-0B00-0000C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69" name="Shape 2">
          <a:extLst>
            <a:ext uri="{FF2B5EF4-FFF2-40B4-BE49-F238E27FC236}">
              <a16:creationId xmlns:a16="http://schemas.microsoft.com/office/drawing/2014/main" id="{00000000-0008-0000-0B00-0000CD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70" name="Shape 9714">
            <a:extLst>
              <a:ext uri="{FF2B5EF4-FFF2-40B4-BE49-F238E27FC236}">
                <a16:creationId xmlns:a16="http://schemas.microsoft.com/office/drawing/2014/main" id="{00000000-0008-0000-0B00-0000CE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71" name="Shape 6">
              <a:extLst>
                <a:ext uri="{FF2B5EF4-FFF2-40B4-BE49-F238E27FC236}">
                  <a16:creationId xmlns:a16="http://schemas.microsoft.com/office/drawing/2014/main" id="{00000000-0008-0000-0B00-0000CF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2" name="Shape 9715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73" name="Shape 9716">
                <a:extLst>
                  <a:ext uri="{FF2B5EF4-FFF2-40B4-BE49-F238E27FC236}">
                    <a16:creationId xmlns:a16="http://schemas.microsoft.com/office/drawing/2014/main" id="{00000000-0008-0000-0B00-0000D1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74" name="Shape 9717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75" name="Shape 9718">
                  <a:extLst>
                    <a:ext uri="{FF2B5EF4-FFF2-40B4-BE49-F238E27FC236}">
                      <a16:creationId xmlns:a16="http://schemas.microsoft.com/office/drawing/2014/main" id="{00000000-0008-0000-0B00-0000D3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6" name="Shape 9719">
                  <a:extLst>
                    <a:ext uri="{FF2B5EF4-FFF2-40B4-BE49-F238E27FC236}">
                      <a16:creationId xmlns:a16="http://schemas.microsoft.com/office/drawing/2014/main" id="{00000000-0008-0000-0B00-0000D4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77" name="Shape 9720">
                    <a:extLst>
                      <a:ext uri="{FF2B5EF4-FFF2-40B4-BE49-F238E27FC236}">
                        <a16:creationId xmlns:a16="http://schemas.microsoft.com/office/drawing/2014/main" id="{00000000-0008-0000-0B00-0000D5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78" name="Shape 9721">
                    <a:extLst>
                      <a:ext uri="{FF2B5EF4-FFF2-40B4-BE49-F238E27FC236}">
                        <a16:creationId xmlns:a16="http://schemas.microsoft.com/office/drawing/2014/main" id="{00000000-0008-0000-0B00-0000D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79" name="Shape 9722">
                    <a:extLst>
                      <a:ext uri="{FF2B5EF4-FFF2-40B4-BE49-F238E27FC236}">
                        <a16:creationId xmlns:a16="http://schemas.microsoft.com/office/drawing/2014/main" id="{00000000-0008-0000-0B00-0000D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0" name="Shape 9723">
                    <a:extLst>
                      <a:ext uri="{FF2B5EF4-FFF2-40B4-BE49-F238E27FC236}">
                        <a16:creationId xmlns:a16="http://schemas.microsoft.com/office/drawing/2014/main" id="{00000000-0008-0000-0B00-0000D8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1" name="Shape 9724">
                    <a:extLst>
                      <a:ext uri="{FF2B5EF4-FFF2-40B4-BE49-F238E27FC236}">
                        <a16:creationId xmlns:a16="http://schemas.microsoft.com/office/drawing/2014/main" id="{00000000-0008-0000-0B00-0000D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2" name="Shape 9725">
                    <a:extLst>
                      <a:ext uri="{FF2B5EF4-FFF2-40B4-BE49-F238E27FC236}">
                        <a16:creationId xmlns:a16="http://schemas.microsoft.com/office/drawing/2014/main" id="{00000000-0008-0000-0B00-0000D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3" name="Shape 9726">
                    <a:extLst>
                      <a:ext uri="{FF2B5EF4-FFF2-40B4-BE49-F238E27FC236}">
                        <a16:creationId xmlns:a16="http://schemas.microsoft.com/office/drawing/2014/main" id="{00000000-0008-0000-0B00-0000D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84" name="Shape 2">
          <a:extLst>
            <a:ext uri="{FF2B5EF4-FFF2-40B4-BE49-F238E27FC236}">
              <a16:creationId xmlns:a16="http://schemas.microsoft.com/office/drawing/2014/main" id="{00000000-0008-0000-0B00-0000DC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85" name="Shape 9727">
            <a:extLst>
              <a:ext uri="{FF2B5EF4-FFF2-40B4-BE49-F238E27FC236}">
                <a16:creationId xmlns:a16="http://schemas.microsoft.com/office/drawing/2014/main" id="{00000000-0008-0000-0B00-0000DD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86" name="Shape 6">
              <a:extLst>
                <a:ext uri="{FF2B5EF4-FFF2-40B4-BE49-F238E27FC236}">
                  <a16:creationId xmlns:a16="http://schemas.microsoft.com/office/drawing/2014/main" id="{00000000-0008-0000-0B00-0000DE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7" name="Shape 9728">
              <a:extLst>
                <a:ext uri="{FF2B5EF4-FFF2-40B4-BE49-F238E27FC236}">
                  <a16:creationId xmlns:a16="http://schemas.microsoft.com/office/drawing/2014/main" id="{00000000-0008-0000-0B00-0000DF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88" name="Shape 9729">
                <a:extLst>
                  <a:ext uri="{FF2B5EF4-FFF2-40B4-BE49-F238E27FC236}">
                    <a16:creationId xmlns:a16="http://schemas.microsoft.com/office/drawing/2014/main" id="{00000000-0008-0000-0B00-0000E0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89" name="Shape 9730">
                <a:extLst>
                  <a:ext uri="{FF2B5EF4-FFF2-40B4-BE49-F238E27FC236}">
                    <a16:creationId xmlns:a16="http://schemas.microsoft.com/office/drawing/2014/main" id="{00000000-0008-0000-0B00-0000E1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90" name="Shape 9731">
                  <a:extLst>
                    <a:ext uri="{FF2B5EF4-FFF2-40B4-BE49-F238E27FC236}">
                      <a16:creationId xmlns:a16="http://schemas.microsoft.com/office/drawing/2014/main" id="{00000000-0008-0000-0B00-0000E2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91" name="Shape 9732">
                  <a:extLst>
                    <a:ext uri="{FF2B5EF4-FFF2-40B4-BE49-F238E27FC236}">
                      <a16:creationId xmlns:a16="http://schemas.microsoft.com/office/drawing/2014/main" id="{00000000-0008-0000-0B00-0000E3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92" name="Shape 9733">
                    <a:extLst>
                      <a:ext uri="{FF2B5EF4-FFF2-40B4-BE49-F238E27FC236}">
                        <a16:creationId xmlns:a16="http://schemas.microsoft.com/office/drawing/2014/main" id="{00000000-0008-0000-0B00-0000E4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3" name="Shape 9734">
                    <a:extLst>
                      <a:ext uri="{FF2B5EF4-FFF2-40B4-BE49-F238E27FC236}">
                        <a16:creationId xmlns:a16="http://schemas.microsoft.com/office/drawing/2014/main" id="{00000000-0008-0000-0B00-0000E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4" name="Shape 9735">
                    <a:extLst>
                      <a:ext uri="{FF2B5EF4-FFF2-40B4-BE49-F238E27FC236}">
                        <a16:creationId xmlns:a16="http://schemas.microsoft.com/office/drawing/2014/main" id="{00000000-0008-0000-0B00-0000E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5" name="Shape 9736">
                    <a:extLst>
                      <a:ext uri="{FF2B5EF4-FFF2-40B4-BE49-F238E27FC236}">
                        <a16:creationId xmlns:a16="http://schemas.microsoft.com/office/drawing/2014/main" id="{00000000-0008-0000-0B00-0000E7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6" name="Shape 9737">
                    <a:extLst>
                      <a:ext uri="{FF2B5EF4-FFF2-40B4-BE49-F238E27FC236}">
                        <a16:creationId xmlns:a16="http://schemas.microsoft.com/office/drawing/2014/main" id="{00000000-0008-0000-0B00-0000E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7" name="Shape 9738">
                    <a:extLst>
                      <a:ext uri="{FF2B5EF4-FFF2-40B4-BE49-F238E27FC236}">
                        <a16:creationId xmlns:a16="http://schemas.microsoft.com/office/drawing/2014/main" id="{00000000-0008-0000-0B00-0000E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8" name="Shape 9739">
                    <a:extLst>
                      <a:ext uri="{FF2B5EF4-FFF2-40B4-BE49-F238E27FC236}">
                        <a16:creationId xmlns:a16="http://schemas.microsoft.com/office/drawing/2014/main" id="{00000000-0008-0000-0B00-0000E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99" name="Shape 2">
          <a:extLst>
            <a:ext uri="{FF2B5EF4-FFF2-40B4-BE49-F238E27FC236}">
              <a16:creationId xmlns:a16="http://schemas.microsoft.com/office/drawing/2014/main" id="{00000000-0008-0000-0B00-0000EB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00" name="Shape 9740">
            <a:extLst>
              <a:ext uri="{FF2B5EF4-FFF2-40B4-BE49-F238E27FC236}">
                <a16:creationId xmlns:a16="http://schemas.microsoft.com/office/drawing/2014/main" id="{00000000-0008-0000-0B00-0000EC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01" name="Shape 6">
              <a:extLst>
                <a:ext uri="{FF2B5EF4-FFF2-40B4-BE49-F238E27FC236}">
                  <a16:creationId xmlns:a16="http://schemas.microsoft.com/office/drawing/2014/main" id="{00000000-0008-0000-0B00-0000ED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2" name="Shape 9741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03" name="Shape 9742">
                <a:extLst>
                  <a:ext uri="{FF2B5EF4-FFF2-40B4-BE49-F238E27FC236}">
                    <a16:creationId xmlns:a16="http://schemas.microsoft.com/office/drawing/2014/main" id="{00000000-0008-0000-0B00-0000EF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04" name="Shape 9743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05" name="Shape 9744">
                  <a:extLst>
                    <a:ext uri="{FF2B5EF4-FFF2-40B4-BE49-F238E27FC236}">
                      <a16:creationId xmlns:a16="http://schemas.microsoft.com/office/drawing/2014/main" id="{00000000-0008-0000-0B00-0000F1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06" name="Shape 9745">
                  <a:extLst>
                    <a:ext uri="{FF2B5EF4-FFF2-40B4-BE49-F238E27FC236}">
                      <a16:creationId xmlns:a16="http://schemas.microsoft.com/office/drawing/2014/main" id="{00000000-0008-0000-0B00-0000F2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07" name="Shape 9746">
                    <a:extLst>
                      <a:ext uri="{FF2B5EF4-FFF2-40B4-BE49-F238E27FC236}">
                        <a16:creationId xmlns:a16="http://schemas.microsoft.com/office/drawing/2014/main" id="{00000000-0008-0000-0B00-0000F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08" name="Shape 9747">
                    <a:extLst>
                      <a:ext uri="{FF2B5EF4-FFF2-40B4-BE49-F238E27FC236}">
                        <a16:creationId xmlns:a16="http://schemas.microsoft.com/office/drawing/2014/main" id="{00000000-0008-0000-0B00-0000F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9" name="Shape 9748">
                    <a:extLst>
                      <a:ext uri="{FF2B5EF4-FFF2-40B4-BE49-F238E27FC236}">
                        <a16:creationId xmlns:a16="http://schemas.microsoft.com/office/drawing/2014/main" id="{00000000-0008-0000-0B00-0000F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0" name="Shape 9749">
                    <a:extLst>
                      <a:ext uri="{FF2B5EF4-FFF2-40B4-BE49-F238E27FC236}">
                        <a16:creationId xmlns:a16="http://schemas.microsoft.com/office/drawing/2014/main" id="{00000000-0008-0000-0B00-0000F6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1" name="Shape 9750">
                    <a:extLst>
                      <a:ext uri="{FF2B5EF4-FFF2-40B4-BE49-F238E27FC236}">
                        <a16:creationId xmlns:a16="http://schemas.microsoft.com/office/drawing/2014/main" id="{00000000-0008-0000-0B00-0000F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2" name="Shape 9751">
                    <a:extLst>
                      <a:ext uri="{FF2B5EF4-FFF2-40B4-BE49-F238E27FC236}">
                        <a16:creationId xmlns:a16="http://schemas.microsoft.com/office/drawing/2014/main" id="{00000000-0008-0000-0B00-0000F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3" name="Shape 9752">
                    <a:extLst>
                      <a:ext uri="{FF2B5EF4-FFF2-40B4-BE49-F238E27FC236}">
                        <a16:creationId xmlns:a16="http://schemas.microsoft.com/office/drawing/2014/main" id="{00000000-0008-0000-0B00-0000F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14" name="Shape 2">
          <a:extLst>
            <a:ext uri="{FF2B5EF4-FFF2-40B4-BE49-F238E27FC236}">
              <a16:creationId xmlns:a16="http://schemas.microsoft.com/office/drawing/2014/main" id="{00000000-0008-0000-0B00-0000F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15" name="Shape 9753">
            <a:extLst>
              <a:ext uri="{FF2B5EF4-FFF2-40B4-BE49-F238E27FC236}">
                <a16:creationId xmlns:a16="http://schemas.microsoft.com/office/drawing/2014/main" id="{00000000-0008-0000-0B00-0000F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6" name="Shape 6">
              <a:extLst>
                <a:ext uri="{FF2B5EF4-FFF2-40B4-BE49-F238E27FC236}">
                  <a16:creationId xmlns:a16="http://schemas.microsoft.com/office/drawing/2014/main" id="{00000000-0008-0000-0B00-0000F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7" name="Shape 9754">
              <a:extLst>
                <a:ext uri="{FF2B5EF4-FFF2-40B4-BE49-F238E27FC236}">
                  <a16:creationId xmlns:a16="http://schemas.microsoft.com/office/drawing/2014/main" id="{00000000-0008-0000-0B00-0000F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18" name="Shape 9755">
                <a:extLst>
                  <a:ext uri="{FF2B5EF4-FFF2-40B4-BE49-F238E27FC236}">
                    <a16:creationId xmlns:a16="http://schemas.microsoft.com/office/drawing/2014/main" id="{00000000-0008-0000-0B00-0000F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19" name="Shape 9756">
                <a:extLst>
                  <a:ext uri="{FF2B5EF4-FFF2-40B4-BE49-F238E27FC236}">
                    <a16:creationId xmlns:a16="http://schemas.microsoft.com/office/drawing/2014/main" id="{00000000-0008-0000-0B00-0000F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20" name="Shape 9757">
                  <a:extLst>
                    <a:ext uri="{FF2B5EF4-FFF2-40B4-BE49-F238E27FC236}">
                      <a16:creationId xmlns:a16="http://schemas.microsoft.com/office/drawing/2014/main" id="{00000000-0008-0000-0B00-00000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21" name="Shape 9758">
                  <a:extLst>
                    <a:ext uri="{FF2B5EF4-FFF2-40B4-BE49-F238E27FC236}">
                      <a16:creationId xmlns:a16="http://schemas.microsoft.com/office/drawing/2014/main" id="{00000000-0008-0000-0B00-00000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22" name="Shape 9759">
                    <a:extLst>
                      <a:ext uri="{FF2B5EF4-FFF2-40B4-BE49-F238E27FC236}">
                        <a16:creationId xmlns:a16="http://schemas.microsoft.com/office/drawing/2014/main" id="{00000000-0008-0000-0B00-00000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23" name="Shape 9760">
                    <a:extLst>
                      <a:ext uri="{FF2B5EF4-FFF2-40B4-BE49-F238E27FC236}">
                        <a16:creationId xmlns:a16="http://schemas.microsoft.com/office/drawing/2014/main" id="{00000000-0008-0000-0B00-00000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4" name="Shape 9761">
                    <a:extLst>
                      <a:ext uri="{FF2B5EF4-FFF2-40B4-BE49-F238E27FC236}">
                        <a16:creationId xmlns:a16="http://schemas.microsoft.com/office/drawing/2014/main" id="{00000000-0008-0000-0B00-00000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5" name="Shape 9762">
                    <a:extLst>
                      <a:ext uri="{FF2B5EF4-FFF2-40B4-BE49-F238E27FC236}">
                        <a16:creationId xmlns:a16="http://schemas.microsoft.com/office/drawing/2014/main" id="{00000000-0008-0000-0B00-00000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6" name="Shape 9763">
                    <a:extLst>
                      <a:ext uri="{FF2B5EF4-FFF2-40B4-BE49-F238E27FC236}">
                        <a16:creationId xmlns:a16="http://schemas.microsoft.com/office/drawing/2014/main" id="{00000000-0008-0000-0B00-00000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7" name="Shape 9764">
                    <a:extLst>
                      <a:ext uri="{FF2B5EF4-FFF2-40B4-BE49-F238E27FC236}">
                        <a16:creationId xmlns:a16="http://schemas.microsoft.com/office/drawing/2014/main" id="{00000000-0008-0000-0B00-00000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8" name="Shape 9765">
                    <a:extLst>
                      <a:ext uri="{FF2B5EF4-FFF2-40B4-BE49-F238E27FC236}">
                        <a16:creationId xmlns:a16="http://schemas.microsoft.com/office/drawing/2014/main" id="{00000000-0008-0000-0B00-00000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29" name="Shape 2">
          <a:extLst>
            <a:ext uri="{FF2B5EF4-FFF2-40B4-BE49-F238E27FC236}">
              <a16:creationId xmlns:a16="http://schemas.microsoft.com/office/drawing/2014/main" id="{00000000-0008-0000-0B00-00000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30" name="Shape 9766">
            <a:extLst>
              <a:ext uri="{FF2B5EF4-FFF2-40B4-BE49-F238E27FC236}">
                <a16:creationId xmlns:a16="http://schemas.microsoft.com/office/drawing/2014/main" id="{00000000-0008-0000-0B00-00000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31" name="Shape 6">
              <a:extLst>
                <a:ext uri="{FF2B5EF4-FFF2-40B4-BE49-F238E27FC236}">
                  <a16:creationId xmlns:a16="http://schemas.microsoft.com/office/drawing/2014/main" id="{00000000-0008-0000-0B00-00000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2" name="Shape 9767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33" name="Shape 9768">
                <a:extLst>
                  <a:ext uri="{FF2B5EF4-FFF2-40B4-BE49-F238E27FC236}">
                    <a16:creationId xmlns:a16="http://schemas.microsoft.com/office/drawing/2014/main" id="{00000000-0008-0000-0B00-00000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34" name="Shape 976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35" name="Shape 9770">
                  <a:extLst>
                    <a:ext uri="{FF2B5EF4-FFF2-40B4-BE49-F238E27FC236}">
                      <a16:creationId xmlns:a16="http://schemas.microsoft.com/office/drawing/2014/main" id="{00000000-0008-0000-0B00-00000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36" name="Shape 9771">
                  <a:extLst>
                    <a:ext uri="{FF2B5EF4-FFF2-40B4-BE49-F238E27FC236}">
                      <a16:creationId xmlns:a16="http://schemas.microsoft.com/office/drawing/2014/main" id="{00000000-0008-0000-0B00-000010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37" name="Shape 9772">
                    <a:extLst>
                      <a:ext uri="{FF2B5EF4-FFF2-40B4-BE49-F238E27FC236}">
                        <a16:creationId xmlns:a16="http://schemas.microsoft.com/office/drawing/2014/main" id="{00000000-0008-0000-0B00-000011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38" name="Shape 9773">
                    <a:extLst>
                      <a:ext uri="{FF2B5EF4-FFF2-40B4-BE49-F238E27FC236}">
                        <a16:creationId xmlns:a16="http://schemas.microsoft.com/office/drawing/2014/main" id="{00000000-0008-0000-0B00-00001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9" name="Shape 9774">
                    <a:extLst>
                      <a:ext uri="{FF2B5EF4-FFF2-40B4-BE49-F238E27FC236}">
                        <a16:creationId xmlns:a16="http://schemas.microsoft.com/office/drawing/2014/main" id="{00000000-0008-0000-0B00-00001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0" name="Shape 9775">
                    <a:extLst>
                      <a:ext uri="{FF2B5EF4-FFF2-40B4-BE49-F238E27FC236}">
                        <a16:creationId xmlns:a16="http://schemas.microsoft.com/office/drawing/2014/main" id="{00000000-0008-0000-0B00-000014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1" name="Shape 9776">
                    <a:extLst>
                      <a:ext uri="{FF2B5EF4-FFF2-40B4-BE49-F238E27FC236}">
                        <a16:creationId xmlns:a16="http://schemas.microsoft.com/office/drawing/2014/main" id="{00000000-0008-0000-0B00-00001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2" name="Shape 9777">
                    <a:extLst>
                      <a:ext uri="{FF2B5EF4-FFF2-40B4-BE49-F238E27FC236}">
                        <a16:creationId xmlns:a16="http://schemas.microsoft.com/office/drawing/2014/main" id="{00000000-0008-0000-0B00-00001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3" name="Shape 9778">
                    <a:extLst>
                      <a:ext uri="{FF2B5EF4-FFF2-40B4-BE49-F238E27FC236}">
                        <a16:creationId xmlns:a16="http://schemas.microsoft.com/office/drawing/2014/main" id="{00000000-0008-0000-0B00-00001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44" name="Shape 2">
          <a:extLst>
            <a:ext uri="{FF2B5EF4-FFF2-40B4-BE49-F238E27FC236}">
              <a16:creationId xmlns:a16="http://schemas.microsoft.com/office/drawing/2014/main" id="{00000000-0008-0000-0B00-000018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45" name="Shape 9779">
            <a:extLst>
              <a:ext uri="{FF2B5EF4-FFF2-40B4-BE49-F238E27FC236}">
                <a16:creationId xmlns:a16="http://schemas.microsoft.com/office/drawing/2014/main" id="{00000000-0008-0000-0B00-000019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46" name="Shape 6">
              <a:extLst>
                <a:ext uri="{FF2B5EF4-FFF2-40B4-BE49-F238E27FC236}">
                  <a16:creationId xmlns:a16="http://schemas.microsoft.com/office/drawing/2014/main" id="{00000000-0008-0000-0B00-00001A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7" name="Shape 9780">
              <a:extLst>
                <a:ext uri="{FF2B5EF4-FFF2-40B4-BE49-F238E27FC236}">
                  <a16:creationId xmlns:a16="http://schemas.microsoft.com/office/drawing/2014/main" id="{00000000-0008-0000-0B00-00001B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48" name="Shape 9781">
                <a:extLst>
                  <a:ext uri="{FF2B5EF4-FFF2-40B4-BE49-F238E27FC236}">
                    <a16:creationId xmlns:a16="http://schemas.microsoft.com/office/drawing/2014/main" id="{00000000-0008-0000-0B00-00001C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9" name="Shape 9782">
                <a:extLst>
                  <a:ext uri="{FF2B5EF4-FFF2-40B4-BE49-F238E27FC236}">
                    <a16:creationId xmlns:a16="http://schemas.microsoft.com/office/drawing/2014/main" id="{00000000-0008-0000-0B00-00001D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50" name="Shape 9783">
                  <a:extLst>
                    <a:ext uri="{FF2B5EF4-FFF2-40B4-BE49-F238E27FC236}">
                      <a16:creationId xmlns:a16="http://schemas.microsoft.com/office/drawing/2014/main" id="{00000000-0008-0000-0B00-00001E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51" name="Shape 9784">
                  <a:extLst>
                    <a:ext uri="{FF2B5EF4-FFF2-40B4-BE49-F238E27FC236}">
                      <a16:creationId xmlns:a16="http://schemas.microsoft.com/office/drawing/2014/main" id="{00000000-0008-0000-0B00-00001F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52" name="Shape 9785">
                    <a:extLst>
                      <a:ext uri="{FF2B5EF4-FFF2-40B4-BE49-F238E27FC236}">
                        <a16:creationId xmlns:a16="http://schemas.microsoft.com/office/drawing/2014/main" id="{00000000-0008-0000-0B00-000020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53" name="Shape 9786">
                    <a:extLst>
                      <a:ext uri="{FF2B5EF4-FFF2-40B4-BE49-F238E27FC236}">
                        <a16:creationId xmlns:a16="http://schemas.microsoft.com/office/drawing/2014/main" id="{00000000-0008-0000-0B00-00002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4" name="Shape 9787">
                    <a:extLst>
                      <a:ext uri="{FF2B5EF4-FFF2-40B4-BE49-F238E27FC236}">
                        <a16:creationId xmlns:a16="http://schemas.microsoft.com/office/drawing/2014/main" id="{00000000-0008-0000-0B00-00002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5" name="Shape 9788">
                    <a:extLst>
                      <a:ext uri="{FF2B5EF4-FFF2-40B4-BE49-F238E27FC236}">
                        <a16:creationId xmlns:a16="http://schemas.microsoft.com/office/drawing/2014/main" id="{00000000-0008-0000-0B00-000023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6" name="Shape 9789">
                    <a:extLst>
                      <a:ext uri="{FF2B5EF4-FFF2-40B4-BE49-F238E27FC236}">
                        <a16:creationId xmlns:a16="http://schemas.microsoft.com/office/drawing/2014/main" id="{00000000-0008-0000-0B00-00002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7" name="Shape 9790">
                    <a:extLst>
                      <a:ext uri="{FF2B5EF4-FFF2-40B4-BE49-F238E27FC236}">
                        <a16:creationId xmlns:a16="http://schemas.microsoft.com/office/drawing/2014/main" id="{00000000-0008-0000-0B00-00002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8" name="Shape 9791">
                    <a:extLst>
                      <a:ext uri="{FF2B5EF4-FFF2-40B4-BE49-F238E27FC236}">
                        <a16:creationId xmlns:a16="http://schemas.microsoft.com/office/drawing/2014/main" id="{00000000-0008-0000-0B00-00002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59" name="Shape 2">
          <a:extLst>
            <a:ext uri="{FF2B5EF4-FFF2-40B4-BE49-F238E27FC236}">
              <a16:creationId xmlns:a16="http://schemas.microsoft.com/office/drawing/2014/main" id="{00000000-0008-0000-0B00-000027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60" name="Shape 9792">
            <a:extLst>
              <a:ext uri="{FF2B5EF4-FFF2-40B4-BE49-F238E27FC236}">
                <a16:creationId xmlns:a16="http://schemas.microsoft.com/office/drawing/2014/main" id="{00000000-0008-0000-0B00-000028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61" name="Shape 6">
              <a:extLst>
                <a:ext uri="{FF2B5EF4-FFF2-40B4-BE49-F238E27FC236}">
                  <a16:creationId xmlns:a16="http://schemas.microsoft.com/office/drawing/2014/main" id="{00000000-0008-0000-0B00-000029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2" name="Shape 9793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63" name="Shape 9794">
                <a:extLst>
                  <a:ext uri="{FF2B5EF4-FFF2-40B4-BE49-F238E27FC236}">
                    <a16:creationId xmlns:a16="http://schemas.microsoft.com/office/drawing/2014/main" id="{00000000-0008-0000-0B00-00002B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64" name="Shape 9795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65" name="Shape 9796">
                  <a:extLst>
                    <a:ext uri="{FF2B5EF4-FFF2-40B4-BE49-F238E27FC236}">
                      <a16:creationId xmlns:a16="http://schemas.microsoft.com/office/drawing/2014/main" id="{00000000-0008-0000-0B00-00002D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66" name="Shape 9797">
                  <a:extLst>
                    <a:ext uri="{FF2B5EF4-FFF2-40B4-BE49-F238E27FC236}">
                      <a16:creationId xmlns:a16="http://schemas.microsoft.com/office/drawing/2014/main" id="{00000000-0008-0000-0B00-00002E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67" name="Shape 9798">
                    <a:extLst>
                      <a:ext uri="{FF2B5EF4-FFF2-40B4-BE49-F238E27FC236}">
                        <a16:creationId xmlns:a16="http://schemas.microsoft.com/office/drawing/2014/main" id="{00000000-0008-0000-0B00-00002F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68" name="Shape 9799">
                    <a:extLst>
                      <a:ext uri="{FF2B5EF4-FFF2-40B4-BE49-F238E27FC236}">
                        <a16:creationId xmlns:a16="http://schemas.microsoft.com/office/drawing/2014/main" id="{00000000-0008-0000-0B00-00003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69" name="Shape 9800">
                    <a:extLst>
                      <a:ext uri="{FF2B5EF4-FFF2-40B4-BE49-F238E27FC236}">
                        <a16:creationId xmlns:a16="http://schemas.microsoft.com/office/drawing/2014/main" id="{00000000-0008-0000-0B00-00003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0" name="Shape 9801">
                    <a:extLst>
                      <a:ext uri="{FF2B5EF4-FFF2-40B4-BE49-F238E27FC236}">
                        <a16:creationId xmlns:a16="http://schemas.microsoft.com/office/drawing/2014/main" id="{00000000-0008-0000-0B00-000032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1" name="Shape 9802">
                    <a:extLst>
                      <a:ext uri="{FF2B5EF4-FFF2-40B4-BE49-F238E27FC236}">
                        <a16:creationId xmlns:a16="http://schemas.microsoft.com/office/drawing/2014/main" id="{00000000-0008-0000-0B00-00003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2" name="Shape 9803">
                    <a:extLst>
                      <a:ext uri="{FF2B5EF4-FFF2-40B4-BE49-F238E27FC236}">
                        <a16:creationId xmlns:a16="http://schemas.microsoft.com/office/drawing/2014/main" id="{00000000-0008-0000-0B00-00003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3" name="Shape 9804">
                    <a:extLst>
                      <a:ext uri="{FF2B5EF4-FFF2-40B4-BE49-F238E27FC236}">
                        <a16:creationId xmlns:a16="http://schemas.microsoft.com/office/drawing/2014/main" id="{00000000-0008-0000-0B00-00003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74" name="Shape 2">
          <a:extLst>
            <a:ext uri="{FF2B5EF4-FFF2-40B4-BE49-F238E27FC236}">
              <a16:creationId xmlns:a16="http://schemas.microsoft.com/office/drawing/2014/main" id="{00000000-0008-0000-0B00-000036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75" name="Shape 9805">
            <a:extLst>
              <a:ext uri="{FF2B5EF4-FFF2-40B4-BE49-F238E27FC236}">
                <a16:creationId xmlns:a16="http://schemas.microsoft.com/office/drawing/2014/main" id="{00000000-0008-0000-0B00-000037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6" name="Shape 6">
              <a:extLst>
                <a:ext uri="{FF2B5EF4-FFF2-40B4-BE49-F238E27FC236}">
                  <a16:creationId xmlns:a16="http://schemas.microsoft.com/office/drawing/2014/main" id="{00000000-0008-0000-0B00-000038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7" name="Shape 9806">
              <a:extLst>
                <a:ext uri="{FF2B5EF4-FFF2-40B4-BE49-F238E27FC236}">
                  <a16:creationId xmlns:a16="http://schemas.microsoft.com/office/drawing/2014/main" id="{00000000-0008-0000-0B00-000039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78" name="Shape 9807">
                <a:extLst>
                  <a:ext uri="{FF2B5EF4-FFF2-40B4-BE49-F238E27FC236}">
                    <a16:creationId xmlns:a16="http://schemas.microsoft.com/office/drawing/2014/main" id="{00000000-0008-0000-0B00-00003A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79" name="Shape 9808">
                <a:extLst>
                  <a:ext uri="{FF2B5EF4-FFF2-40B4-BE49-F238E27FC236}">
                    <a16:creationId xmlns:a16="http://schemas.microsoft.com/office/drawing/2014/main" id="{00000000-0008-0000-0B00-00003B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80" name="Shape 9809">
                  <a:extLst>
                    <a:ext uri="{FF2B5EF4-FFF2-40B4-BE49-F238E27FC236}">
                      <a16:creationId xmlns:a16="http://schemas.microsoft.com/office/drawing/2014/main" id="{00000000-0008-0000-0B00-00003C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81" name="Shape 9810">
                  <a:extLst>
                    <a:ext uri="{FF2B5EF4-FFF2-40B4-BE49-F238E27FC236}">
                      <a16:creationId xmlns:a16="http://schemas.microsoft.com/office/drawing/2014/main" id="{00000000-0008-0000-0B00-00003D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82" name="Shape 9811">
                    <a:extLst>
                      <a:ext uri="{FF2B5EF4-FFF2-40B4-BE49-F238E27FC236}">
                        <a16:creationId xmlns:a16="http://schemas.microsoft.com/office/drawing/2014/main" id="{00000000-0008-0000-0B00-00003E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83" name="Shape 9812">
                    <a:extLst>
                      <a:ext uri="{FF2B5EF4-FFF2-40B4-BE49-F238E27FC236}">
                        <a16:creationId xmlns:a16="http://schemas.microsoft.com/office/drawing/2014/main" id="{00000000-0008-0000-0B00-00003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4" name="Shape 9813">
                    <a:extLst>
                      <a:ext uri="{FF2B5EF4-FFF2-40B4-BE49-F238E27FC236}">
                        <a16:creationId xmlns:a16="http://schemas.microsoft.com/office/drawing/2014/main" id="{00000000-0008-0000-0B00-00004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5" name="Shape 9814">
                    <a:extLst>
                      <a:ext uri="{FF2B5EF4-FFF2-40B4-BE49-F238E27FC236}">
                        <a16:creationId xmlns:a16="http://schemas.microsoft.com/office/drawing/2014/main" id="{00000000-0008-0000-0B00-000041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6" name="Shape 9815">
                    <a:extLst>
                      <a:ext uri="{FF2B5EF4-FFF2-40B4-BE49-F238E27FC236}">
                        <a16:creationId xmlns:a16="http://schemas.microsoft.com/office/drawing/2014/main" id="{00000000-0008-0000-0B00-00004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7" name="Shape 9816">
                    <a:extLst>
                      <a:ext uri="{FF2B5EF4-FFF2-40B4-BE49-F238E27FC236}">
                        <a16:creationId xmlns:a16="http://schemas.microsoft.com/office/drawing/2014/main" id="{00000000-0008-0000-0B00-00004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8" name="Shape 9817">
                    <a:extLst>
                      <a:ext uri="{FF2B5EF4-FFF2-40B4-BE49-F238E27FC236}">
                        <a16:creationId xmlns:a16="http://schemas.microsoft.com/office/drawing/2014/main" id="{00000000-0008-0000-0B00-00004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89" name="Shape 2">
          <a:extLst>
            <a:ext uri="{FF2B5EF4-FFF2-40B4-BE49-F238E27FC236}">
              <a16:creationId xmlns:a16="http://schemas.microsoft.com/office/drawing/2014/main" id="{00000000-0008-0000-0B00-000045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90" name="Shape 9818">
            <a:extLst>
              <a:ext uri="{FF2B5EF4-FFF2-40B4-BE49-F238E27FC236}">
                <a16:creationId xmlns:a16="http://schemas.microsoft.com/office/drawing/2014/main" id="{00000000-0008-0000-0B00-000046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91" name="Shape 6">
              <a:extLst>
                <a:ext uri="{FF2B5EF4-FFF2-40B4-BE49-F238E27FC236}">
                  <a16:creationId xmlns:a16="http://schemas.microsoft.com/office/drawing/2014/main" id="{00000000-0008-0000-0B00-000047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2" name="Shape 9819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3" name="Shape 9820">
                <a:extLst>
                  <a:ext uri="{FF2B5EF4-FFF2-40B4-BE49-F238E27FC236}">
                    <a16:creationId xmlns:a16="http://schemas.microsoft.com/office/drawing/2014/main" id="{00000000-0008-0000-0B00-000049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94" name="Shape 9821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95" name="Shape 9822">
                  <a:extLst>
                    <a:ext uri="{FF2B5EF4-FFF2-40B4-BE49-F238E27FC236}">
                      <a16:creationId xmlns:a16="http://schemas.microsoft.com/office/drawing/2014/main" id="{00000000-0008-0000-0B00-00004B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96" name="Shape 9823">
                  <a:extLst>
                    <a:ext uri="{FF2B5EF4-FFF2-40B4-BE49-F238E27FC236}">
                      <a16:creationId xmlns:a16="http://schemas.microsoft.com/office/drawing/2014/main" id="{00000000-0008-0000-0B00-00004C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97" name="Shape 9824">
                    <a:extLst>
                      <a:ext uri="{FF2B5EF4-FFF2-40B4-BE49-F238E27FC236}">
                        <a16:creationId xmlns:a16="http://schemas.microsoft.com/office/drawing/2014/main" id="{00000000-0008-0000-0B00-00004D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98" name="Shape 9825">
                    <a:extLst>
                      <a:ext uri="{FF2B5EF4-FFF2-40B4-BE49-F238E27FC236}">
                        <a16:creationId xmlns:a16="http://schemas.microsoft.com/office/drawing/2014/main" id="{00000000-0008-0000-0B00-00004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99" name="Shape 9826">
                    <a:extLst>
                      <a:ext uri="{FF2B5EF4-FFF2-40B4-BE49-F238E27FC236}">
                        <a16:creationId xmlns:a16="http://schemas.microsoft.com/office/drawing/2014/main" id="{00000000-0008-0000-0B00-00004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0" name="Shape 9827">
                    <a:extLst>
                      <a:ext uri="{FF2B5EF4-FFF2-40B4-BE49-F238E27FC236}">
                        <a16:creationId xmlns:a16="http://schemas.microsoft.com/office/drawing/2014/main" id="{00000000-0008-0000-0B00-000050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1" name="Shape 9828">
                    <a:extLst>
                      <a:ext uri="{FF2B5EF4-FFF2-40B4-BE49-F238E27FC236}">
                        <a16:creationId xmlns:a16="http://schemas.microsoft.com/office/drawing/2014/main" id="{00000000-0008-0000-0B00-00005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2" name="Shape 9829">
                    <a:extLst>
                      <a:ext uri="{FF2B5EF4-FFF2-40B4-BE49-F238E27FC236}">
                        <a16:creationId xmlns:a16="http://schemas.microsoft.com/office/drawing/2014/main" id="{00000000-0008-0000-0B00-00005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3" name="Shape 9830">
                    <a:extLst>
                      <a:ext uri="{FF2B5EF4-FFF2-40B4-BE49-F238E27FC236}">
                        <a16:creationId xmlns:a16="http://schemas.microsoft.com/office/drawing/2014/main" id="{00000000-0008-0000-0B00-00005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04" name="Shape 2">
          <a:extLst>
            <a:ext uri="{FF2B5EF4-FFF2-40B4-BE49-F238E27FC236}">
              <a16:creationId xmlns:a16="http://schemas.microsoft.com/office/drawing/2014/main" id="{00000000-0008-0000-0B00-000054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05" name="Shape 9831">
            <a:extLst>
              <a:ext uri="{FF2B5EF4-FFF2-40B4-BE49-F238E27FC236}">
                <a16:creationId xmlns:a16="http://schemas.microsoft.com/office/drawing/2014/main" id="{00000000-0008-0000-0B00-000055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06" name="Shape 6">
              <a:extLst>
                <a:ext uri="{FF2B5EF4-FFF2-40B4-BE49-F238E27FC236}">
                  <a16:creationId xmlns:a16="http://schemas.microsoft.com/office/drawing/2014/main" id="{00000000-0008-0000-0B00-000056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7" name="Shape 9832">
              <a:extLst>
                <a:ext uri="{FF2B5EF4-FFF2-40B4-BE49-F238E27FC236}">
                  <a16:creationId xmlns:a16="http://schemas.microsoft.com/office/drawing/2014/main" id="{00000000-0008-0000-0B00-000057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08" name="Shape 9833">
                <a:extLst>
                  <a:ext uri="{FF2B5EF4-FFF2-40B4-BE49-F238E27FC236}">
                    <a16:creationId xmlns:a16="http://schemas.microsoft.com/office/drawing/2014/main" id="{00000000-0008-0000-0B00-000058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9" name="Shape 9834">
                <a:extLst>
                  <a:ext uri="{FF2B5EF4-FFF2-40B4-BE49-F238E27FC236}">
                    <a16:creationId xmlns:a16="http://schemas.microsoft.com/office/drawing/2014/main" id="{00000000-0008-0000-0B00-000059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0" name="Shape 9835">
                  <a:extLst>
                    <a:ext uri="{FF2B5EF4-FFF2-40B4-BE49-F238E27FC236}">
                      <a16:creationId xmlns:a16="http://schemas.microsoft.com/office/drawing/2014/main" id="{00000000-0008-0000-0B00-00005A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11" name="Shape 9836">
                  <a:extLst>
                    <a:ext uri="{FF2B5EF4-FFF2-40B4-BE49-F238E27FC236}">
                      <a16:creationId xmlns:a16="http://schemas.microsoft.com/office/drawing/2014/main" id="{00000000-0008-0000-0B00-00005B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12" name="Shape 9837">
                    <a:extLst>
                      <a:ext uri="{FF2B5EF4-FFF2-40B4-BE49-F238E27FC236}">
                        <a16:creationId xmlns:a16="http://schemas.microsoft.com/office/drawing/2014/main" id="{00000000-0008-0000-0B00-00005C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13" name="Shape 9838">
                    <a:extLst>
                      <a:ext uri="{FF2B5EF4-FFF2-40B4-BE49-F238E27FC236}">
                        <a16:creationId xmlns:a16="http://schemas.microsoft.com/office/drawing/2014/main" id="{00000000-0008-0000-0B00-00005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4" name="Shape 9839">
                    <a:extLst>
                      <a:ext uri="{FF2B5EF4-FFF2-40B4-BE49-F238E27FC236}">
                        <a16:creationId xmlns:a16="http://schemas.microsoft.com/office/drawing/2014/main" id="{00000000-0008-0000-0B00-00005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5" name="Shape 9840">
                    <a:extLst>
                      <a:ext uri="{FF2B5EF4-FFF2-40B4-BE49-F238E27FC236}">
                        <a16:creationId xmlns:a16="http://schemas.microsoft.com/office/drawing/2014/main" id="{00000000-0008-0000-0B00-00005F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6" name="Shape 9841">
                    <a:extLst>
                      <a:ext uri="{FF2B5EF4-FFF2-40B4-BE49-F238E27FC236}">
                        <a16:creationId xmlns:a16="http://schemas.microsoft.com/office/drawing/2014/main" id="{00000000-0008-0000-0B00-00006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7" name="Shape 9842">
                    <a:extLst>
                      <a:ext uri="{FF2B5EF4-FFF2-40B4-BE49-F238E27FC236}">
                        <a16:creationId xmlns:a16="http://schemas.microsoft.com/office/drawing/2014/main" id="{00000000-0008-0000-0B00-00006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8" name="Shape 9843">
                    <a:extLst>
                      <a:ext uri="{FF2B5EF4-FFF2-40B4-BE49-F238E27FC236}">
                        <a16:creationId xmlns:a16="http://schemas.microsoft.com/office/drawing/2014/main" id="{00000000-0008-0000-0B00-00006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19" name="Shape 2">
          <a:extLst>
            <a:ext uri="{FF2B5EF4-FFF2-40B4-BE49-F238E27FC236}">
              <a16:creationId xmlns:a16="http://schemas.microsoft.com/office/drawing/2014/main" id="{00000000-0008-0000-0B00-000063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20" name="Shape 9844">
            <a:extLst>
              <a:ext uri="{FF2B5EF4-FFF2-40B4-BE49-F238E27FC236}">
                <a16:creationId xmlns:a16="http://schemas.microsoft.com/office/drawing/2014/main" id="{00000000-0008-0000-0B00-000064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21" name="Shape 6">
              <a:extLst>
                <a:ext uri="{FF2B5EF4-FFF2-40B4-BE49-F238E27FC236}">
                  <a16:creationId xmlns:a16="http://schemas.microsoft.com/office/drawing/2014/main" id="{00000000-0008-0000-0B00-000065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2" name="Shape 9845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23" name="Shape 9846">
                <a:extLst>
                  <a:ext uri="{FF2B5EF4-FFF2-40B4-BE49-F238E27FC236}">
                    <a16:creationId xmlns:a16="http://schemas.microsoft.com/office/drawing/2014/main" id="{00000000-0008-0000-0B00-000067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24" name="Shape 9847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25" name="Shape 9848">
                  <a:extLst>
                    <a:ext uri="{FF2B5EF4-FFF2-40B4-BE49-F238E27FC236}">
                      <a16:creationId xmlns:a16="http://schemas.microsoft.com/office/drawing/2014/main" id="{00000000-0008-0000-0B00-000069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6" name="Shape 9849">
                  <a:extLst>
                    <a:ext uri="{FF2B5EF4-FFF2-40B4-BE49-F238E27FC236}">
                      <a16:creationId xmlns:a16="http://schemas.microsoft.com/office/drawing/2014/main" id="{00000000-0008-0000-0B00-00006A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27" name="Shape 9850">
                    <a:extLst>
                      <a:ext uri="{FF2B5EF4-FFF2-40B4-BE49-F238E27FC236}">
                        <a16:creationId xmlns:a16="http://schemas.microsoft.com/office/drawing/2014/main" id="{00000000-0008-0000-0B00-00006B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28" name="Shape 9851">
                    <a:extLst>
                      <a:ext uri="{FF2B5EF4-FFF2-40B4-BE49-F238E27FC236}">
                        <a16:creationId xmlns:a16="http://schemas.microsoft.com/office/drawing/2014/main" id="{00000000-0008-0000-0B00-00006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29" name="Shape 9852">
                    <a:extLst>
                      <a:ext uri="{FF2B5EF4-FFF2-40B4-BE49-F238E27FC236}">
                        <a16:creationId xmlns:a16="http://schemas.microsoft.com/office/drawing/2014/main" id="{00000000-0008-0000-0B00-00006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0" name="Shape 9853">
                    <a:extLst>
                      <a:ext uri="{FF2B5EF4-FFF2-40B4-BE49-F238E27FC236}">
                        <a16:creationId xmlns:a16="http://schemas.microsoft.com/office/drawing/2014/main" id="{00000000-0008-0000-0B00-00006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1" name="Shape 9854">
                    <a:extLst>
                      <a:ext uri="{FF2B5EF4-FFF2-40B4-BE49-F238E27FC236}">
                        <a16:creationId xmlns:a16="http://schemas.microsoft.com/office/drawing/2014/main" id="{00000000-0008-0000-0B00-00006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2" name="Shape 9855">
                    <a:extLst>
                      <a:ext uri="{FF2B5EF4-FFF2-40B4-BE49-F238E27FC236}">
                        <a16:creationId xmlns:a16="http://schemas.microsoft.com/office/drawing/2014/main" id="{00000000-0008-0000-0B00-00007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3" name="Shape 9856">
                    <a:extLst>
                      <a:ext uri="{FF2B5EF4-FFF2-40B4-BE49-F238E27FC236}">
                        <a16:creationId xmlns:a16="http://schemas.microsoft.com/office/drawing/2014/main" id="{00000000-0008-0000-0B00-000071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634" name="Shape 2">
          <a:extLst>
            <a:ext uri="{FF2B5EF4-FFF2-40B4-BE49-F238E27FC236}">
              <a16:creationId xmlns:a16="http://schemas.microsoft.com/office/drawing/2014/main" id="{00000000-0008-0000-0B00-0000722D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635" name="Shape 9857">
            <a:extLst>
              <a:ext uri="{FF2B5EF4-FFF2-40B4-BE49-F238E27FC236}">
                <a16:creationId xmlns:a16="http://schemas.microsoft.com/office/drawing/2014/main" id="{00000000-0008-0000-0B00-000073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36" name="Shape 6">
              <a:extLst>
                <a:ext uri="{FF2B5EF4-FFF2-40B4-BE49-F238E27FC236}">
                  <a16:creationId xmlns:a16="http://schemas.microsoft.com/office/drawing/2014/main" id="{00000000-0008-0000-0B00-000074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7" name="Shape 9858">
              <a:extLst>
                <a:ext uri="{FF2B5EF4-FFF2-40B4-BE49-F238E27FC236}">
                  <a16:creationId xmlns:a16="http://schemas.microsoft.com/office/drawing/2014/main" id="{00000000-0008-0000-0B00-000075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38" name="Shape 9859">
                <a:extLst>
                  <a:ext uri="{FF2B5EF4-FFF2-40B4-BE49-F238E27FC236}">
                    <a16:creationId xmlns:a16="http://schemas.microsoft.com/office/drawing/2014/main" id="{00000000-0008-0000-0B00-000076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39" name="Shape 9860">
                <a:extLst>
                  <a:ext uri="{FF2B5EF4-FFF2-40B4-BE49-F238E27FC236}">
                    <a16:creationId xmlns:a16="http://schemas.microsoft.com/office/drawing/2014/main" id="{00000000-0008-0000-0B00-000077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40" name="Shape 9861">
                  <a:extLst>
                    <a:ext uri="{FF2B5EF4-FFF2-40B4-BE49-F238E27FC236}">
                      <a16:creationId xmlns:a16="http://schemas.microsoft.com/office/drawing/2014/main" id="{00000000-0008-0000-0B00-000078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41" name="Shape 9862">
                  <a:extLst>
                    <a:ext uri="{FF2B5EF4-FFF2-40B4-BE49-F238E27FC236}">
                      <a16:creationId xmlns:a16="http://schemas.microsoft.com/office/drawing/2014/main" id="{00000000-0008-0000-0B00-000079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42" name="Shape 9863">
                    <a:extLst>
                      <a:ext uri="{FF2B5EF4-FFF2-40B4-BE49-F238E27FC236}">
                        <a16:creationId xmlns:a16="http://schemas.microsoft.com/office/drawing/2014/main" id="{00000000-0008-0000-0B00-00007A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3" name="Shape 9864">
                    <a:extLst>
                      <a:ext uri="{FF2B5EF4-FFF2-40B4-BE49-F238E27FC236}">
                        <a16:creationId xmlns:a16="http://schemas.microsoft.com/office/drawing/2014/main" id="{00000000-0008-0000-0B00-00007B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4" name="Shape 9865">
                    <a:extLst>
                      <a:ext uri="{FF2B5EF4-FFF2-40B4-BE49-F238E27FC236}">
                        <a16:creationId xmlns:a16="http://schemas.microsoft.com/office/drawing/2014/main" id="{00000000-0008-0000-0B00-00007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5" name="Shape 9866">
                    <a:extLst>
                      <a:ext uri="{FF2B5EF4-FFF2-40B4-BE49-F238E27FC236}">
                        <a16:creationId xmlns:a16="http://schemas.microsoft.com/office/drawing/2014/main" id="{00000000-0008-0000-0B00-00007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6" name="Shape 9867">
                    <a:extLst>
                      <a:ext uri="{FF2B5EF4-FFF2-40B4-BE49-F238E27FC236}">
                        <a16:creationId xmlns:a16="http://schemas.microsoft.com/office/drawing/2014/main" id="{00000000-0008-0000-0B00-00007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7" name="Shape 9868">
                    <a:extLst>
                      <a:ext uri="{FF2B5EF4-FFF2-40B4-BE49-F238E27FC236}">
                        <a16:creationId xmlns:a16="http://schemas.microsoft.com/office/drawing/2014/main" id="{00000000-0008-0000-0B00-00007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8" name="Shape 9869">
                    <a:extLst>
                      <a:ext uri="{FF2B5EF4-FFF2-40B4-BE49-F238E27FC236}">
                        <a16:creationId xmlns:a16="http://schemas.microsoft.com/office/drawing/2014/main" id="{00000000-0008-0000-0B00-00008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649" name="Shape 2">
          <a:extLst>
            <a:ext uri="{FF2B5EF4-FFF2-40B4-BE49-F238E27FC236}">
              <a16:creationId xmlns:a16="http://schemas.microsoft.com/office/drawing/2014/main" id="{00000000-0008-0000-0B00-0000812D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650" name="Shape 9870">
            <a:extLst>
              <a:ext uri="{FF2B5EF4-FFF2-40B4-BE49-F238E27FC236}">
                <a16:creationId xmlns:a16="http://schemas.microsoft.com/office/drawing/2014/main" id="{00000000-0008-0000-0B00-0000822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651" name="Shape 6">
              <a:extLst>
                <a:ext uri="{FF2B5EF4-FFF2-40B4-BE49-F238E27FC236}">
                  <a16:creationId xmlns:a16="http://schemas.microsoft.com/office/drawing/2014/main" id="{00000000-0008-0000-0B00-0000832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2" name="Shape 9871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653" name="Shape 9872">
                <a:extLst>
                  <a:ext uri="{FF2B5EF4-FFF2-40B4-BE49-F238E27FC236}">
                    <a16:creationId xmlns:a16="http://schemas.microsoft.com/office/drawing/2014/main" id="{00000000-0008-0000-0B00-0000852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54" name="Shape 9873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655" name="Shape 9874">
                  <a:extLst>
                    <a:ext uri="{FF2B5EF4-FFF2-40B4-BE49-F238E27FC236}">
                      <a16:creationId xmlns:a16="http://schemas.microsoft.com/office/drawing/2014/main" id="{00000000-0008-0000-0B00-0000872D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56" name="Shape 9875">
                  <a:extLst>
                    <a:ext uri="{FF2B5EF4-FFF2-40B4-BE49-F238E27FC236}">
                      <a16:creationId xmlns:a16="http://schemas.microsoft.com/office/drawing/2014/main" id="{00000000-0008-0000-0B00-0000882D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657" name="Shape 9876">
                    <a:extLst>
                      <a:ext uri="{FF2B5EF4-FFF2-40B4-BE49-F238E27FC236}">
                        <a16:creationId xmlns:a16="http://schemas.microsoft.com/office/drawing/2014/main" id="{00000000-0008-0000-0B00-000089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58" name="Shape 9877">
                    <a:extLst>
                      <a:ext uri="{FF2B5EF4-FFF2-40B4-BE49-F238E27FC236}">
                        <a16:creationId xmlns:a16="http://schemas.microsoft.com/office/drawing/2014/main" id="{00000000-0008-0000-0B00-00008A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9" name="Shape 9878">
                    <a:extLst>
                      <a:ext uri="{FF2B5EF4-FFF2-40B4-BE49-F238E27FC236}">
                        <a16:creationId xmlns:a16="http://schemas.microsoft.com/office/drawing/2014/main" id="{00000000-0008-0000-0B00-00008B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0" name="Shape 9879">
                    <a:extLst>
                      <a:ext uri="{FF2B5EF4-FFF2-40B4-BE49-F238E27FC236}">
                        <a16:creationId xmlns:a16="http://schemas.microsoft.com/office/drawing/2014/main" id="{00000000-0008-0000-0B00-00008C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1" name="Shape 9880">
                    <a:extLst>
                      <a:ext uri="{FF2B5EF4-FFF2-40B4-BE49-F238E27FC236}">
                        <a16:creationId xmlns:a16="http://schemas.microsoft.com/office/drawing/2014/main" id="{00000000-0008-0000-0B00-00008D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2" name="Shape 9881">
                    <a:extLst>
                      <a:ext uri="{FF2B5EF4-FFF2-40B4-BE49-F238E27FC236}">
                        <a16:creationId xmlns:a16="http://schemas.microsoft.com/office/drawing/2014/main" id="{00000000-0008-0000-0B00-00008E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3" name="Shape 9882">
                    <a:extLst>
                      <a:ext uri="{FF2B5EF4-FFF2-40B4-BE49-F238E27FC236}">
                        <a16:creationId xmlns:a16="http://schemas.microsoft.com/office/drawing/2014/main" id="{00000000-0008-0000-0B00-00008F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64" name="Shape 2">
          <a:extLst>
            <a:ext uri="{FF2B5EF4-FFF2-40B4-BE49-F238E27FC236}">
              <a16:creationId xmlns:a16="http://schemas.microsoft.com/office/drawing/2014/main" id="{00000000-0008-0000-0B00-000090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65" name="Shape 9883">
            <a:extLst>
              <a:ext uri="{FF2B5EF4-FFF2-40B4-BE49-F238E27FC236}">
                <a16:creationId xmlns:a16="http://schemas.microsoft.com/office/drawing/2014/main" id="{00000000-0008-0000-0B00-000091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66" name="Shape 6">
              <a:extLst>
                <a:ext uri="{FF2B5EF4-FFF2-40B4-BE49-F238E27FC236}">
                  <a16:creationId xmlns:a16="http://schemas.microsoft.com/office/drawing/2014/main" id="{00000000-0008-0000-0B00-000092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7" name="Shape 9884">
              <a:extLst>
                <a:ext uri="{FF2B5EF4-FFF2-40B4-BE49-F238E27FC236}">
                  <a16:creationId xmlns:a16="http://schemas.microsoft.com/office/drawing/2014/main" id="{00000000-0008-0000-0B00-000093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68" name="Shape 9885">
                <a:extLst>
                  <a:ext uri="{FF2B5EF4-FFF2-40B4-BE49-F238E27FC236}">
                    <a16:creationId xmlns:a16="http://schemas.microsoft.com/office/drawing/2014/main" id="{00000000-0008-0000-0B00-000094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69" name="Shape 9886">
                <a:extLst>
                  <a:ext uri="{FF2B5EF4-FFF2-40B4-BE49-F238E27FC236}">
                    <a16:creationId xmlns:a16="http://schemas.microsoft.com/office/drawing/2014/main" id="{00000000-0008-0000-0B00-000095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70" name="Shape 9887">
                  <a:extLst>
                    <a:ext uri="{FF2B5EF4-FFF2-40B4-BE49-F238E27FC236}">
                      <a16:creationId xmlns:a16="http://schemas.microsoft.com/office/drawing/2014/main" id="{00000000-0008-0000-0B00-000096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71" name="Shape 9888">
                  <a:extLst>
                    <a:ext uri="{FF2B5EF4-FFF2-40B4-BE49-F238E27FC236}">
                      <a16:creationId xmlns:a16="http://schemas.microsoft.com/office/drawing/2014/main" id="{00000000-0008-0000-0B00-000097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72" name="Shape 9889">
                    <a:extLst>
                      <a:ext uri="{FF2B5EF4-FFF2-40B4-BE49-F238E27FC236}">
                        <a16:creationId xmlns:a16="http://schemas.microsoft.com/office/drawing/2014/main" id="{00000000-0008-0000-0B00-000098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73" name="Shape 9890">
                    <a:extLst>
                      <a:ext uri="{FF2B5EF4-FFF2-40B4-BE49-F238E27FC236}">
                        <a16:creationId xmlns:a16="http://schemas.microsoft.com/office/drawing/2014/main" id="{00000000-0008-0000-0B00-00009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4" name="Shape 9891">
                    <a:extLst>
                      <a:ext uri="{FF2B5EF4-FFF2-40B4-BE49-F238E27FC236}">
                        <a16:creationId xmlns:a16="http://schemas.microsoft.com/office/drawing/2014/main" id="{00000000-0008-0000-0B00-00009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5" name="Shape 9892">
                    <a:extLst>
                      <a:ext uri="{FF2B5EF4-FFF2-40B4-BE49-F238E27FC236}">
                        <a16:creationId xmlns:a16="http://schemas.microsoft.com/office/drawing/2014/main" id="{00000000-0008-0000-0B00-00009B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6" name="Shape 9893">
                    <a:extLst>
                      <a:ext uri="{FF2B5EF4-FFF2-40B4-BE49-F238E27FC236}">
                        <a16:creationId xmlns:a16="http://schemas.microsoft.com/office/drawing/2014/main" id="{00000000-0008-0000-0B00-00009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7" name="Shape 9894">
                    <a:extLst>
                      <a:ext uri="{FF2B5EF4-FFF2-40B4-BE49-F238E27FC236}">
                        <a16:creationId xmlns:a16="http://schemas.microsoft.com/office/drawing/2014/main" id="{00000000-0008-0000-0B00-00009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8" name="Shape 9895">
                    <a:extLst>
                      <a:ext uri="{FF2B5EF4-FFF2-40B4-BE49-F238E27FC236}">
                        <a16:creationId xmlns:a16="http://schemas.microsoft.com/office/drawing/2014/main" id="{00000000-0008-0000-0B00-00009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79" name="Shape 2">
          <a:extLst>
            <a:ext uri="{FF2B5EF4-FFF2-40B4-BE49-F238E27FC236}">
              <a16:creationId xmlns:a16="http://schemas.microsoft.com/office/drawing/2014/main" id="{00000000-0008-0000-0B00-00009F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80" name="Shape 9896">
            <a:extLst>
              <a:ext uri="{FF2B5EF4-FFF2-40B4-BE49-F238E27FC236}">
                <a16:creationId xmlns:a16="http://schemas.microsoft.com/office/drawing/2014/main" id="{00000000-0008-0000-0B00-0000A0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81" name="Shape 6">
              <a:extLst>
                <a:ext uri="{FF2B5EF4-FFF2-40B4-BE49-F238E27FC236}">
                  <a16:creationId xmlns:a16="http://schemas.microsoft.com/office/drawing/2014/main" id="{00000000-0008-0000-0B00-0000A1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2" name="Shape 9897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83" name="Shape 9898">
                <a:extLst>
                  <a:ext uri="{FF2B5EF4-FFF2-40B4-BE49-F238E27FC236}">
                    <a16:creationId xmlns:a16="http://schemas.microsoft.com/office/drawing/2014/main" id="{00000000-0008-0000-0B00-0000A3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84" name="Shape 989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85" name="Shape 9900">
                  <a:extLst>
                    <a:ext uri="{FF2B5EF4-FFF2-40B4-BE49-F238E27FC236}">
                      <a16:creationId xmlns:a16="http://schemas.microsoft.com/office/drawing/2014/main" id="{00000000-0008-0000-0B00-0000A5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86" name="Shape 9901">
                  <a:extLst>
                    <a:ext uri="{FF2B5EF4-FFF2-40B4-BE49-F238E27FC236}">
                      <a16:creationId xmlns:a16="http://schemas.microsoft.com/office/drawing/2014/main" id="{00000000-0008-0000-0B00-0000A6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87" name="Shape 9902">
                    <a:extLst>
                      <a:ext uri="{FF2B5EF4-FFF2-40B4-BE49-F238E27FC236}">
                        <a16:creationId xmlns:a16="http://schemas.microsoft.com/office/drawing/2014/main" id="{00000000-0008-0000-0B00-0000A7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88" name="Shape 9903">
                    <a:extLst>
                      <a:ext uri="{FF2B5EF4-FFF2-40B4-BE49-F238E27FC236}">
                        <a16:creationId xmlns:a16="http://schemas.microsoft.com/office/drawing/2014/main" id="{00000000-0008-0000-0B00-0000A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9" name="Shape 9904">
                    <a:extLst>
                      <a:ext uri="{FF2B5EF4-FFF2-40B4-BE49-F238E27FC236}">
                        <a16:creationId xmlns:a16="http://schemas.microsoft.com/office/drawing/2014/main" id="{00000000-0008-0000-0B00-0000A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0" name="Shape 9905">
                    <a:extLst>
                      <a:ext uri="{FF2B5EF4-FFF2-40B4-BE49-F238E27FC236}">
                        <a16:creationId xmlns:a16="http://schemas.microsoft.com/office/drawing/2014/main" id="{00000000-0008-0000-0B00-0000AA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1" name="Shape 9906">
                    <a:extLst>
                      <a:ext uri="{FF2B5EF4-FFF2-40B4-BE49-F238E27FC236}">
                        <a16:creationId xmlns:a16="http://schemas.microsoft.com/office/drawing/2014/main" id="{00000000-0008-0000-0B00-0000A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2" name="Shape 9907">
                    <a:extLst>
                      <a:ext uri="{FF2B5EF4-FFF2-40B4-BE49-F238E27FC236}">
                        <a16:creationId xmlns:a16="http://schemas.microsoft.com/office/drawing/2014/main" id="{00000000-0008-0000-0B00-0000A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3" name="Shape 9908">
                    <a:extLst>
                      <a:ext uri="{FF2B5EF4-FFF2-40B4-BE49-F238E27FC236}">
                        <a16:creationId xmlns:a16="http://schemas.microsoft.com/office/drawing/2014/main" id="{00000000-0008-0000-0B00-0000A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94" name="Shape 2">
          <a:extLst>
            <a:ext uri="{FF2B5EF4-FFF2-40B4-BE49-F238E27FC236}">
              <a16:creationId xmlns:a16="http://schemas.microsoft.com/office/drawing/2014/main" id="{00000000-0008-0000-0B00-0000AE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95" name="Shape 9909">
            <a:extLst>
              <a:ext uri="{FF2B5EF4-FFF2-40B4-BE49-F238E27FC236}">
                <a16:creationId xmlns:a16="http://schemas.microsoft.com/office/drawing/2014/main" id="{00000000-0008-0000-0B00-0000AF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96" name="Shape 6">
              <a:extLst>
                <a:ext uri="{FF2B5EF4-FFF2-40B4-BE49-F238E27FC236}">
                  <a16:creationId xmlns:a16="http://schemas.microsoft.com/office/drawing/2014/main" id="{00000000-0008-0000-0B00-0000B0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7" name="Shape 9910">
              <a:extLst>
                <a:ext uri="{FF2B5EF4-FFF2-40B4-BE49-F238E27FC236}">
                  <a16:creationId xmlns:a16="http://schemas.microsoft.com/office/drawing/2014/main" id="{00000000-0008-0000-0B00-0000B1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98" name="Shape 9911">
                <a:extLst>
                  <a:ext uri="{FF2B5EF4-FFF2-40B4-BE49-F238E27FC236}">
                    <a16:creationId xmlns:a16="http://schemas.microsoft.com/office/drawing/2014/main" id="{00000000-0008-0000-0B00-0000B2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99" name="Shape 9912">
                <a:extLst>
                  <a:ext uri="{FF2B5EF4-FFF2-40B4-BE49-F238E27FC236}">
                    <a16:creationId xmlns:a16="http://schemas.microsoft.com/office/drawing/2014/main" id="{00000000-0008-0000-0B00-0000B3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00" name="Shape 9913">
                  <a:extLst>
                    <a:ext uri="{FF2B5EF4-FFF2-40B4-BE49-F238E27FC236}">
                      <a16:creationId xmlns:a16="http://schemas.microsoft.com/office/drawing/2014/main" id="{00000000-0008-0000-0B00-0000B4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01" name="Shape 9914">
                  <a:extLst>
                    <a:ext uri="{FF2B5EF4-FFF2-40B4-BE49-F238E27FC236}">
                      <a16:creationId xmlns:a16="http://schemas.microsoft.com/office/drawing/2014/main" id="{00000000-0008-0000-0B00-0000B5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02" name="Shape 9915">
                    <a:extLst>
                      <a:ext uri="{FF2B5EF4-FFF2-40B4-BE49-F238E27FC236}">
                        <a16:creationId xmlns:a16="http://schemas.microsoft.com/office/drawing/2014/main" id="{00000000-0008-0000-0B00-0000B6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03" name="Shape 9916">
                    <a:extLst>
                      <a:ext uri="{FF2B5EF4-FFF2-40B4-BE49-F238E27FC236}">
                        <a16:creationId xmlns:a16="http://schemas.microsoft.com/office/drawing/2014/main" id="{00000000-0008-0000-0B00-0000B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4" name="Shape 9917">
                    <a:extLst>
                      <a:ext uri="{FF2B5EF4-FFF2-40B4-BE49-F238E27FC236}">
                        <a16:creationId xmlns:a16="http://schemas.microsoft.com/office/drawing/2014/main" id="{00000000-0008-0000-0B00-0000B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5" name="Shape 9918">
                    <a:extLst>
                      <a:ext uri="{FF2B5EF4-FFF2-40B4-BE49-F238E27FC236}">
                        <a16:creationId xmlns:a16="http://schemas.microsoft.com/office/drawing/2014/main" id="{00000000-0008-0000-0B00-0000B9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6" name="Shape 9919">
                    <a:extLst>
                      <a:ext uri="{FF2B5EF4-FFF2-40B4-BE49-F238E27FC236}">
                        <a16:creationId xmlns:a16="http://schemas.microsoft.com/office/drawing/2014/main" id="{00000000-0008-0000-0B00-0000B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7" name="Shape 9920">
                    <a:extLst>
                      <a:ext uri="{FF2B5EF4-FFF2-40B4-BE49-F238E27FC236}">
                        <a16:creationId xmlns:a16="http://schemas.microsoft.com/office/drawing/2014/main" id="{00000000-0008-0000-0B00-0000B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8" name="Shape 9921">
                    <a:extLst>
                      <a:ext uri="{FF2B5EF4-FFF2-40B4-BE49-F238E27FC236}">
                        <a16:creationId xmlns:a16="http://schemas.microsoft.com/office/drawing/2014/main" id="{00000000-0008-0000-0B00-0000B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09" name="Shape 2">
          <a:extLst>
            <a:ext uri="{FF2B5EF4-FFF2-40B4-BE49-F238E27FC236}">
              <a16:creationId xmlns:a16="http://schemas.microsoft.com/office/drawing/2014/main" id="{00000000-0008-0000-0B00-0000BD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10" name="Shape 9922">
            <a:extLst>
              <a:ext uri="{FF2B5EF4-FFF2-40B4-BE49-F238E27FC236}">
                <a16:creationId xmlns:a16="http://schemas.microsoft.com/office/drawing/2014/main" id="{00000000-0008-0000-0B00-0000BE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11" name="Shape 6">
              <a:extLst>
                <a:ext uri="{FF2B5EF4-FFF2-40B4-BE49-F238E27FC236}">
                  <a16:creationId xmlns:a16="http://schemas.microsoft.com/office/drawing/2014/main" id="{00000000-0008-0000-0B00-0000BF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2" name="Shape 9923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13" name="Shape 9924">
                <a:extLst>
                  <a:ext uri="{FF2B5EF4-FFF2-40B4-BE49-F238E27FC236}">
                    <a16:creationId xmlns:a16="http://schemas.microsoft.com/office/drawing/2014/main" id="{00000000-0008-0000-0B00-0000C1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14" name="Shape 9925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15" name="Shape 9926">
                  <a:extLst>
                    <a:ext uri="{FF2B5EF4-FFF2-40B4-BE49-F238E27FC236}">
                      <a16:creationId xmlns:a16="http://schemas.microsoft.com/office/drawing/2014/main" id="{00000000-0008-0000-0B00-0000C3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16" name="Shape 9927">
                  <a:extLst>
                    <a:ext uri="{FF2B5EF4-FFF2-40B4-BE49-F238E27FC236}">
                      <a16:creationId xmlns:a16="http://schemas.microsoft.com/office/drawing/2014/main" id="{00000000-0008-0000-0B00-0000C4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17" name="Shape 9928">
                    <a:extLst>
                      <a:ext uri="{FF2B5EF4-FFF2-40B4-BE49-F238E27FC236}">
                        <a16:creationId xmlns:a16="http://schemas.microsoft.com/office/drawing/2014/main" id="{00000000-0008-0000-0B00-0000C5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18" name="Shape 9929">
                    <a:extLst>
                      <a:ext uri="{FF2B5EF4-FFF2-40B4-BE49-F238E27FC236}">
                        <a16:creationId xmlns:a16="http://schemas.microsoft.com/office/drawing/2014/main" id="{00000000-0008-0000-0B00-0000C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19" name="Shape 9930">
                    <a:extLst>
                      <a:ext uri="{FF2B5EF4-FFF2-40B4-BE49-F238E27FC236}">
                        <a16:creationId xmlns:a16="http://schemas.microsoft.com/office/drawing/2014/main" id="{00000000-0008-0000-0B00-0000C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0" name="Shape 9931">
                    <a:extLst>
                      <a:ext uri="{FF2B5EF4-FFF2-40B4-BE49-F238E27FC236}">
                        <a16:creationId xmlns:a16="http://schemas.microsoft.com/office/drawing/2014/main" id="{00000000-0008-0000-0B00-0000C8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1" name="Shape 9932">
                    <a:extLst>
                      <a:ext uri="{FF2B5EF4-FFF2-40B4-BE49-F238E27FC236}">
                        <a16:creationId xmlns:a16="http://schemas.microsoft.com/office/drawing/2014/main" id="{00000000-0008-0000-0B00-0000C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2" name="Shape 9933">
                    <a:extLst>
                      <a:ext uri="{FF2B5EF4-FFF2-40B4-BE49-F238E27FC236}">
                        <a16:creationId xmlns:a16="http://schemas.microsoft.com/office/drawing/2014/main" id="{00000000-0008-0000-0B00-0000C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3" name="Shape 9934">
                    <a:extLst>
                      <a:ext uri="{FF2B5EF4-FFF2-40B4-BE49-F238E27FC236}">
                        <a16:creationId xmlns:a16="http://schemas.microsoft.com/office/drawing/2014/main" id="{00000000-0008-0000-0B00-0000C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24" name="Shape 2">
          <a:extLst>
            <a:ext uri="{FF2B5EF4-FFF2-40B4-BE49-F238E27FC236}">
              <a16:creationId xmlns:a16="http://schemas.microsoft.com/office/drawing/2014/main" id="{00000000-0008-0000-0B00-0000CC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25" name="Shape 9935">
            <a:extLst>
              <a:ext uri="{FF2B5EF4-FFF2-40B4-BE49-F238E27FC236}">
                <a16:creationId xmlns:a16="http://schemas.microsoft.com/office/drawing/2014/main" id="{00000000-0008-0000-0B00-0000CD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6" name="Shape 6">
              <a:extLst>
                <a:ext uri="{FF2B5EF4-FFF2-40B4-BE49-F238E27FC236}">
                  <a16:creationId xmlns:a16="http://schemas.microsoft.com/office/drawing/2014/main" id="{00000000-0008-0000-0B00-0000CE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7" name="Shape 9936">
              <a:extLst>
                <a:ext uri="{FF2B5EF4-FFF2-40B4-BE49-F238E27FC236}">
                  <a16:creationId xmlns:a16="http://schemas.microsoft.com/office/drawing/2014/main" id="{00000000-0008-0000-0B00-0000CF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28" name="Shape 9937">
                <a:extLst>
                  <a:ext uri="{FF2B5EF4-FFF2-40B4-BE49-F238E27FC236}">
                    <a16:creationId xmlns:a16="http://schemas.microsoft.com/office/drawing/2014/main" id="{00000000-0008-0000-0B00-0000D0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29" name="Shape 9938">
                <a:extLst>
                  <a:ext uri="{FF2B5EF4-FFF2-40B4-BE49-F238E27FC236}">
                    <a16:creationId xmlns:a16="http://schemas.microsoft.com/office/drawing/2014/main" id="{00000000-0008-0000-0B00-0000D1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30" name="Shape 9939">
                  <a:extLst>
                    <a:ext uri="{FF2B5EF4-FFF2-40B4-BE49-F238E27FC236}">
                      <a16:creationId xmlns:a16="http://schemas.microsoft.com/office/drawing/2014/main" id="{00000000-0008-0000-0B00-0000D2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31" name="Shape 9940">
                  <a:extLst>
                    <a:ext uri="{FF2B5EF4-FFF2-40B4-BE49-F238E27FC236}">
                      <a16:creationId xmlns:a16="http://schemas.microsoft.com/office/drawing/2014/main" id="{00000000-0008-0000-0B00-0000D3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32" name="Shape 9941">
                    <a:extLst>
                      <a:ext uri="{FF2B5EF4-FFF2-40B4-BE49-F238E27FC236}">
                        <a16:creationId xmlns:a16="http://schemas.microsoft.com/office/drawing/2014/main" id="{00000000-0008-0000-0B00-0000D4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33" name="Shape 9942">
                    <a:extLst>
                      <a:ext uri="{FF2B5EF4-FFF2-40B4-BE49-F238E27FC236}">
                        <a16:creationId xmlns:a16="http://schemas.microsoft.com/office/drawing/2014/main" id="{00000000-0008-0000-0B00-0000D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4" name="Shape 9943">
                    <a:extLst>
                      <a:ext uri="{FF2B5EF4-FFF2-40B4-BE49-F238E27FC236}">
                        <a16:creationId xmlns:a16="http://schemas.microsoft.com/office/drawing/2014/main" id="{00000000-0008-0000-0B00-0000D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5" name="Shape 9944">
                    <a:extLst>
                      <a:ext uri="{FF2B5EF4-FFF2-40B4-BE49-F238E27FC236}">
                        <a16:creationId xmlns:a16="http://schemas.microsoft.com/office/drawing/2014/main" id="{00000000-0008-0000-0B00-0000D7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6" name="Shape 9945">
                    <a:extLst>
                      <a:ext uri="{FF2B5EF4-FFF2-40B4-BE49-F238E27FC236}">
                        <a16:creationId xmlns:a16="http://schemas.microsoft.com/office/drawing/2014/main" id="{00000000-0008-0000-0B00-0000D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7" name="Shape 9946">
                    <a:extLst>
                      <a:ext uri="{FF2B5EF4-FFF2-40B4-BE49-F238E27FC236}">
                        <a16:creationId xmlns:a16="http://schemas.microsoft.com/office/drawing/2014/main" id="{00000000-0008-0000-0B00-0000D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8" name="Shape 9947">
                    <a:extLst>
                      <a:ext uri="{FF2B5EF4-FFF2-40B4-BE49-F238E27FC236}">
                        <a16:creationId xmlns:a16="http://schemas.microsoft.com/office/drawing/2014/main" id="{00000000-0008-0000-0B00-0000D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39" name="Shape 2">
          <a:extLst>
            <a:ext uri="{FF2B5EF4-FFF2-40B4-BE49-F238E27FC236}">
              <a16:creationId xmlns:a16="http://schemas.microsoft.com/office/drawing/2014/main" id="{00000000-0008-0000-0B00-0000DB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40" name="Shape 9948">
            <a:extLst>
              <a:ext uri="{FF2B5EF4-FFF2-40B4-BE49-F238E27FC236}">
                <a16:creationId xmlns:a16="http://schemas.microsoft.com/office/drawing/2014/main" id="{00000000-0008-0000-0B00-0000DC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41" name="Shape 6">
              <a:extLst>
                <a:ext uri="{FF2B5EF4-FFF2-40B4-BE49-F238E27FC236}">
                  <a16:creationId xmlns:a16="http://schemas.microsoft.com/office/drawing/2014/main" id="{00000000-0008-0000-0B00-0000DD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2" name="Shape 9949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3" name="Shape 9950">
                <a:extLst>
                  <a:ext uri="{FF2B5EF4-FFF2-40B4-BE49-F238E27FC236}">
                    <a16:creationId xmlns:a16="http://schemas.microsoft.com/office/drawing/2014/main" id="{00000000-0008-0000-0B00-0000DF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44" name="Shape 9951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45" name="Shape 9952">
                  <a:extLst>
                    <a:ext uri="{FF2B5EF4-FFF2-40B4-BE49-F238E27FC236}">
                      <a16:creationId xmlns:a16="http://schemas.microsoft.com/office/drawing/2014/main" id="{00000000-0008-0000-0B00-0000E1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46" name="Shape 9953">
                  <a:extLst>
                    <a:ext uri="{FF2B5EF4-FFF2-40B4-BE49-F238E27FC236}">
                      <a16:creationId xmlns:a16="http://schemas.microsoft.com/office/drawing/2014/main" id="{00000000-0008-0000-0B00-0000E2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47" name="Shape 9954">
                    <a:extLst>
                      <a:ext uri="{FF2B5EF4-FFF2-40B4-BE49-F238E27FC236}">
                        <a16:creationId xmlns:a16="http://schemas.microsoft.com/office/drawing/2014/main" id="{00000000-0008-0000-0B00-0000E3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48" name="Shape 9955">
                    <a:extLst>
                      <a:ext uri="{FF2B5EF4-FFF2-40B4-BE49-F238E27FC236}">
                        <a16:creationId xmlns:a16="http://schemas.microsoft.com/office/drawing/2014/main" id="{00000000-0008-0000-0B00-0000E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49" name="Shape 9956">
                    <a:extLst>
                      <a:ext uri="{FF2B5EF4-FFF2-40B4-BE49-F238E27FC236}">
                        <a16:creationId xmlns:a16="http://schemas.microsoft.com/office/drawing/2014/main" id="{00000000-0008-0000-0B00-0000E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0" name="Shape 9957">
                    <a:extLst>
                      <a:ext uri="{FF2B5EF4-FFF2-40B4-BE49-F238E27FC236}">
                        <a16:creationId xmlns:a16="http://schemas.microsoft.com/office/drawing/2014/main" id="{00000000-0008-0000-0B00-0000E6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1" name="Shape 9958">
                    <a:extLst>
                      <a:ext uri="{FF2B5EF4-FFF2-40B4-BE49-F238E27FC236}">
                        <a16:creationId xmlns:a16="http://schemas.microsoft.com/office/drawing/2014/main" id="{00000000-0008-0000-0B00-0000E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2" name="Shape 9959">
                    <a:extLst>
                      <a:ext uri="{FF2B5EF4-FFF2-40B4-BE49-F238E27FC236}">
                        <a16:creationId xmlns:a16="http://schemas.microsoft.com/office/drawing/2014/main" id="{00000000-0008-0000-0B00-0000E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3" name="Shape 9960">
                    <a:extLst>
                      <a:ext uri="{FF2B5EF4-FFF2-40B4-BE49-F238E27FC236}">
                        <a16:creationId xmlns:a16="http://schemas.microsoft.com/office/drawing/2014/main" id="{00000000-0008-0000-0B00-0000E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54" name="Shape 2">
          <a:extLst>
            <a:ext uri="{FF2B5EF4-FFF2-40B4-BE49-F238E27FC236}">
              <a16:creationId xmlns:a16="http://schemas.microsoft.com/office/drawing/2014/main" id="{00000000-0008-0000-0B00-0000EA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55" name="Shape 9961">
            <a:extLst>
              <a:ext uri="{FF2B5EF4-FFF2-40B4-BE49-F238E27FC236}">
                <a16:creationId xmlns:a16="http://schemas.microsoft.com/office/drawing/2014/main" id="{00000000-0008-0000-0B00-0000EB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56" name="Shape 6">
              <a:extLst>
                <a:ext uri="{FF2B5EF4-FFF2-40B4-BE49-F238E27FC236}">
                  <a16:creationId xmlns:a16="http://schemas.microsoft.com/office/drawing/2014/main" id="{00000000-0008-0000-0B00-0000EC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7" name="Shape 9962">
              <a:extLst>
                <a:ext uri="{FF2B5EF4-FFF2-40B4-BE49-F238E27FC236}">
                  <a16:creationId xmlns:a16="http://schemas.microsoft.com/office/drawing/2014/main" id="{00000000-0008-0000-0B00-0000ED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58" name="Shape 9963">
                <a:extLst>
                  <a:ext uri="{FF2B5EF4-FFF2-40B4-BE49-F238E27FC236}">
                    <a16:creationId xmlns:a16="http://schemas.microsoft.com/office/drawing/2014/main" id="{00000000-0008-0000-0B00-0000EE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9" name="Shape 9964">
                <a:extLst>
                  <a:ext uri="{FF2B5EF4-FFF2-40B4-BE49-F238E27FC236}">
                    <a16:creationId xmlns:a16="http://schemas.microsoft.com/office/drawing/2014/main" id="{00000000-0008-0000-0B00-0000EF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0" name="Shape 9965">
                  <a:extLst>
                    <a:ext uri="{FF2B5EF4-FFF2-40B4-BE49-F238E27FC236}">
                      <a16:creationId xmlns:a16="http://schemas.microsoft.com/office/drawing/2014/main" id="{00000000-0008-0000-0B00-0000F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61" name="Shape 9966">
                  <a:extLst>
                    <a:ext uri="{FF2B5EF4-FFF2-40B4-BE49-F238E27FC236}">
                      <a16:creationId xmlns:a16="http://schemas.microsoft.com/office/drawing/2014/main" id="{00000000-0008-0000-0B00-0000F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62" name="Shape 9967">
                    <a:extLst>
                      <a:ext uri="{FF2B5EF4-FFF2-40B4-BE49-F238E27FC236}">
                        <a16:creationId xmlns:a16="http://schemas.microsoft.com/office/drawing/2014/main" id="{00000000-0008-0000-0B00-0000F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63" name="Shape 9968">
                    <a:extLst>
                      <a:ext uri="{FF2B5EF4-FFF2-40B4-BE49-F238E27FC236}">
                        <a16:creationId xmlns:a16="http://schemas.microsoft.com/office/drawing/2014/main" id="{00000000-0008-0000-0B00-0000F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4" name="Shape 9969">
                    <a:extLst>
                      <a:ext uri="{FF2B5EF4-FFF2-40B4-BE49-F238E27FC236}">
                        <a16:creationId xmlns:a16="http://schemas.microsoft.com/office/drawing/2014/main" id="{00000000-0008-0000-0B00-0000F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5" name="Shape 9970">
                    <a:extLst>
                      <a:ext uri="{FF2B5EF4-FFF2-40B4-BE49-F238E27FC236}">
                        <a16:creationId xmlns:a16="http://schemas.microsoft.com/office/drawing/2014/main" id="{00000000-0008-0000-0B00-0000F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6" name="Shape 9971">
                    <a:extLst>
                      <a:ext uri="{FF2B5EF4-FFF2-40B4-BE49-F238E27FC236}">
                        <a16:creationId xmlns:a16="http://schemas.microsoft.com/office/drawing/2014/main" id="{00000000-0008-0000-0B00-0000F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7" name="Shape 9972">
                    <a:extLst>
                      <a:ext uri="{FF2B5EF4-FFF2-40B4-BE49-F238E27FC236}">
                        <a16:creationId xmlns:a16="http://schemas.microsoft.com/office/drawing/2014/main" id="{00000000-0008-0000-0B00-0000F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8" name="Shape 9973">
                    <a:extLst>
                      <a:ext uri="{FF2B5EF4-FFF2-40B4-BE49-F238E27FC236}">
                        <a16:creationId xmlns:a16="http://schemas.microsoft.com/office/drawing/2014/main" id="{00000000-0008-0000-0B00-0000F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69" name="Shape 2">
          <a:extLst>
            <a:ext uri="{FF2B5EF4-FFF2-40B4-BE49-F238E27FC236}">
              <a16:creationId xmlns:a16="http://schemas.microsoft.com/office/drawing/2014/main" id="{00000000-0008-0000-0B00-0000F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70" name="Shape 9974">
            <a:extLst>
              <a:ext uri="{FF2B5EF4-FFF2-40B4-BE49-F238E27FC236}">
                <a16:creationId xmlns:a16="http://schemas.microsoft.com/office/drawing/2014/main" id="{00000000-0008-0000-0B00-0000F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1" name="Shape 6">
              <a:extLst>
                <a:ext uri="{FF2B5EF4-FFF2-40B4-BE49-F238E27FC236}">
                  <a16:creationId xmlns:a16="http://schemas.microsoft.com/office/drawing/2014/main" id="{00000000-0008-0000-0B00-0000F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2" name="Shape 9975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73" name="Shape 9976">
                <a:extLst>
                  <a:ext uri="{FF2B5EF4-FFF2-40B4-BE49-F238E27FC236}">
                    <a16:creationId xmlns:a16="http://schemas.microsoft.com/office/drawing/2014/main" id="{00000000-0008-0000-0B00-0000F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74" name="Shape 9977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75" name="Shape 9978">
                  <a:extLst>
                    <a:ext uri="{FF2B5EF4-FFF2-40B4-BE49-F238E27FC236}">
                      <a16:creationId xmlns:a16="http://schemas.microsoft.com/office/drawing/2014/main" id="{00000000-0008-0000-0B00-0000F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6" name="Shape 9979">
                  <a:extLst>
                    <a:ext uri="{FF2B5EF4-FFF2-40B4-BE49-F238E27FC236}">
                      <a16:creationId xmlns:a16="http://schemas.microsoft.com/office/drawing/2014/main" id="{00000000-0008-0000-0B00-000000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77" name="Shape 9980">
                    <a:extLst>
                      <a:ext uri="{FF2B5EF4-FFF2-40B4-BE49-F238E27FC236}">
                        <a16:creationId xmlns:a16="http://schemas.microsoft.com/office/drawing/2014/main" id="{00000000-0008-0000-0B00-000001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78" name="Shape 9981">
                    <a:extLst>
                      <a:ext uri="{FF2B5EF4-FFF2-40B4-BE49-F238E27FC236}">
                        <a16:creationId xmlns:a16="http://schemas.microsoft.com/office/drawing/2014/main" id="{00000000-0008-0000-0B00-00000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79" name="Shape 9982">
                    <a:extLst>
                      <a:ext uri="{FF2B5EF4-FFF2-40B4-BE49-F238E27FC236}">
                        <a16:creationId xmlns:a16="http://schemas.microsoft.com/office/drawing/2014/main" id="{00000000-0008-0000-0B00-00000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0" name="Shape 9983">
                    <a:extLst>
                      <a:ext uri="{FF2B5EF4-FFF2-40B4-BE49-F238E27FC236}">
                        <a16:creationId xmlns:a16="http://schemas.microsoft.com/office/drawing/2014/main" id="{00000000-0008-0000-0B00-000004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1" name="Shape 9984">
                    <a:extLst>
                      <a:ext uri="{FF2B5EF4-FFF2-40B4-BE49-F238E27FC236}">
                        <a16:creationId xmlns:a16="http://schemas.microsoft.com/office/drawing/2014/main" id="{00000000-0008-0000-0B00-00000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2" name="Shape 9985">
                    <a:extLst>
                      <a:ext uri="{FF2B5EF4-FFF2-40B4-BE49-F238E27FC236}">
                        <a16:creationId xmlns:a16="http://schemas.microsoft.com/office/drawing/2014/main" id="{00000000-0008-0000-0B00-00000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3" name="Shape 9986">
                    <a:extLst>
                      <a:ext uri="{FF2B5EF4-FFF2-40B4-BE49-F238E27FC236}">
                        <a16:creationId xmlns:a16="http://schemas.microsoft.com/office/drawing/2014/main" id="{00000000-0008-0000-0B00-00000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84" name="Shape 2">
          <a:extLst>
            <a:ext uri="{FF2B5EF4-FFF2-40B4-BE49-F238E27FC236}">
              <a16:creationId xmlns:a16="http://schemas.microsoft.com/office/drawing/2014/main" id="{00000000-0008-0000-0B00-000008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85" name="Shape 9987">
            <a:extLst>
              <a:ext uri="{FF2B5EF4-FFF2-40B4-BE49-F238E27FC236}">
                <a16:creationId xmlns:a16="http://schemas.microsoft.com/office/drawing/2014/main" id="{00000000-0008-0000-0B00-000009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86" name="Shape 6">
              <a:extLst>
                <a:ext uri="{FF2B5EF4-FFF2-40B4-BE49-F238E27FC236}">
                  <a16:creationId xmlns:a16="http://schemas.microsoft.com/office/drawing/2014/main" id="{00000000-0008-0000-0B00-00000A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7" name="Shape 9988">
              <a:extLst>
                <a:ext uri="{FF2B5EF4-FFF2-40B4-BE49-F238E27FC236}">
                  <a16:creationId xmlns:a16="http://schemas.microsoft.com/office/drawing/2014/main" id="{00000000-0008-0000-0B00-00000B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88" name="Shape 9989">
                <a:extLst>
                  <a:ext uri="{FF2B5EF4-FFF2-40B4-BE49-F238E27FC236}">
                    <a16:creationId xmlns:a16="http://schemas.microsoft.com/office/drawing/2014/main" id="{00000000-0008-0000-0B00-00000C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9" name="Shape 9990">
                <a:extLst>
                  <a:ext uri="{FF2B5EF4-FFF2-40B4-BE49-F238E27FC236}">
                    <a16:creationId xmlns:a16="http://schemas.microsoft.com/office/drawing/2014/main" id="{00000000-0008-0000-0B00-00000D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90" name="Shape 9991">
                  <a:extLst>
                    <a:ext uri="{FF2B5EF4-FFF2-40B4-BE49-F238E27FC236}">
                      <a16:creationId xmlns:a16="http://schemas.microsoft.com/office/drawing/2014/main" id="{00000000-0008-0000-0B00-00000E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91" name="Shape 9992">
                  <a:extLst>
                    <a:ext uri="{FF2B5EF4-FFF2-40B4-BE49-F238E27FC236}">
                      <a16:creationId xmlns:a16="http://schemas.microsoft.com/office/drawing/2014/main" id="{00000000-0008-0000-0B00-00000F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92" name="Shape 9993">
                    <a:extLst>
                      <a:ext uri="{FF2B5EF4-FFF2-40B4-BE49-F238E27FC236}">
                        <a16:creationId xmlns:a16="http://schemas.microsoft.com/office/drawing/2014/main" id="{00000000-0008-0000-0B00-000010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3" name="Shape 9994">
                    <a:extLst>
                      <a:ext uri="{FF2B5EF4-FFF2-40B4-BE49-F238E27FC236}">
                        <a16:creationId xmlns:a16="http://schemas.microsoft.com/office/drawing/2014/main" id="{00000000-0008-0000-0B00-00001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4" name="Shape 9995">
                    <a:extLst>
                      <a:ext uri="{FF2B5EF4-FFF2-40B4-BE49-F238E27FC236}">
                        <a16:creationId xmlns:a16="http://schemas.microsoft.com/office/drawing/2014/main" id="{00000000-0008-0000-0B00-00001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5" name="Shape 9996">
                    <a:extLst>
                      <a:ext uri="{FF2B5EF4-FFF2-40B4-BE49-F238E27FC236}">
                        <a16:creationId xmlns:a16="http://schemas.microsoft.com/office/drawing/2014/main" id="{00000000-0008-0000-0B00-000013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6" name="Shape 9997">
                    <a:extLst>
                      <a:ext uri="{FF2B5EF4-FFF2-40B4-BE49-F238E27FC236}">
                        <a16:creationId xmlns:a16="http://schemas.microsoft.com/office/drawing/2014/main" id="{00000000-0008-0000-0B00-00001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7" name="Shape 9998">
                    <a:extLst>
                      <a:ext uri="{FF2B5EF4-FFF2-40B4-BE49-F238E27FC236}">
                        <a16:creationId xmlns:a16="http://schemas.microsoft.com/office/drawing/2014/main" id="{00000000-0008-0000-0B00-00001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8" name="Shape 9999">
                    <a:extLst>
                      <a:ext uri="{FF2B5EF4-FFF2-40B4-BE49-F238E27FC236}">
                        <a16:creationId xmlns:a16="http://schemas.microsoft.com/office/drawing/2014/main" id="{00000000-0008-0000-0B00-00001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99" name="Shape 2">
          <a:extLst>
            <a:ext uri="{FF2B5EF4-FFF2-40B4-BE49-F238E27FC236}">
              <a16:creationId xmlns:a16="http://schemas.microsoft.com/office/drawing/2014/main" id="{00000000-0008-0000-0B00-000017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00" name="Shape 10000">
            <a:extLst>
              <a:ext uri="{FF2B5EF4-FFF2-40B4-BE49-F238E27FC236}">
                <a16:creationId xmlns:a16="http://schemas.microsoft.com/office/drawing/2014/main" id="{00000000-0008-0000-0B00-000018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01" name="Shape 6">
              <a:extLst>
                <a:ext uri="{FF2B5EF4-FFF2-40B4-BE49-F238E27FC236}">
                  <a16:creationId xmlns:a16="http://schemas.microsoft.com/office/drawing/2014/main" id="{00000000-0008-0000-0B00-000019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2" name="Shape 10001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03" name="Shape 10002">
                <a:extLst>
                  <a:ext uri="{FF2B5EF4-FFF2-40B4-BE49-F238E27FC236}">
                    <a16:creationId xmlns:a16="http://schemas.microsoft.com/office/drawing/2014/main" id="{00000000-0008-0000-0B00-00001B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4" name="Shape 10003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05" name="Shape 10004">
                  <a:extLst>
                    <a:ext uri="{FF2B5EF4-FFF2-40B4-BE49-F238E27FC236}">
                      <a16:creationId xmlns:a16="http://schemas.microsoft.com/office/drawing/2014/main" id="{00000000-0008-0000-0B00-00001D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6" name="Shape 10005">
                  <a:extLst>
                    <a:ext uri="{FF2B5EF4-FFF2-40B4-BE49-F238E27FC236}">
                      <a16:creationId xmlns:a16="http://schemas.microsoft.com/office/drawing/2014/main" id="{00000000-0008-0000-0B00-00001E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07" name="Shape 10006">
                    <a:extLst>
                      <a:ext uri="{FF2B5EF4-FFF2-40B4-BE49-F238E27FC236}">
                        <a16:creationId xmlns:a16="http://schemas.microsoft.com/office/drawing/2014/main" id="{00000000-0008-0000-0B00-00001F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08" name="Shape 10007">
                    <a:extLst>
                      <a:ext uri="{FF2B5EF4-FFF2-40B4-BE49-F238E27FC236}">
                        <a16:creationId xmlns:a16="http://schemas.microsoft.com/office/drawing/2014/main" id="{00000000-0008-0000-0B00-00002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9" name="Shape 10008">
                    <a:extLst>
                      <a:ext uri="{FF2B5EF4-FFF2-40B4-BE49-F238E27FC236}">
                        <a16:creationId xmlns:a16="http://schemas.microsoft.com/office/drawing/2014/main" id="{00000000-0008-0000-0B00-00002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0" name="Shape 10009">
                    <a:extLst>
                      <a:ext uri="{FF2B5EF4-FFF2-40B4-BE49-F238E27FC236}">
                        <a16:creationId xmlns:a16="http://schemas.microsoft.com/office/drawing/2014/main" id="{00000000-0008-0000-0B00-000022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1" name="Shape 10010">
                    <a:extLst>
                      <a:ext uri="{FF2B5EF4-FFF2-40B4-BE49-F238E27FC236}">
                        <a16:creationId xmlns:a16="http://schemas.microsoft.com/office/drawing/2014/main" id="{00000000-0008-0000-0B00-00002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2" name="Shape 10011">
                    <a:extLst>
                      <a:ext uri="{FF2B5EF4-FFF2-40B4-BE49-F238E27FC236}">
                        <a16:creationId xmlns:a16="http://schemas.microsoft.com/office/drawing/2014/main" id="{00000000-0008-0000-0B00-00002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3" name="Shape 10012">
                    <a:extLst>
                      <a:ext uri="{FF2B5EF4-FFF2-40B4-BE49-F238E27FC236}">
                        <a16:creationId xmlns:a16="http://schemas.microsoft.com/office/drawing/2014/main" id="{00000000-0008-0000-0B00-00002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14" name="Shape 2">
          <a:extLst>
            <a:ext uri="{FF2B5EF4-FFF2-40B4-BE49-F238E27FC236}">
              <a16:creationId xmlns:a16="http://schemas.microsoft.com/office/drawing/2014/main" id="{00000000-0008-0000-0B00-000026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15" name="Shape 10013">
            <a:extLst>
              <a:ext uri="{FF2B5EF4-FFF2-40B4-BE49-F238E27FC236}">
                <a16:creationId xmlns:a16="http://schemas.microsoft.com/office/drawing/2014/main" id="{00000000-0008-0000-0B00-000027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16" name="Shape 6">
              <a:extLst>
                <a:ext uri="{FF2B5EF4-FFF2-40B4-BE49-F238E27FC236}">
                  <a16:creationId xmlns:a16="http://schemas.microsoft.com/office/drawing/2014/main" id="{00000000-0008-0000-0B00-000028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7" name="Shape 10014">
              <a:extLst>
                <a:ext uri="{FF2B5EF4-FFF2-40B4-BE49-F238E27FC236}">
                  <a16:creationId xmlns:a16="http://schemas.microsoft.com/office/drawing/2014/main" id="{00000000-0008-0000-0B00-000029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18" name="Shape 10015">
                <a:extLst>
                  <a:ext uri="{FF2B5EF4-FFF2-40B4-BE49-F238E27FC236}">
                    <a16:creationId xmlns:a16="http://schemas.microsoft.com/office/drawing/2014/main" id="{00000000-0008-0000-0B00-00002A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19" name="Shape 10016">
                <a:extLst>
                  <a:ext uri="{FF2B5EF4-FFF2-40B4-BE49-F238E27FC236}">
                    <a16:creationId xmlns:a16="http://schemas.microsoft.com/office/drawing/2014/main" id="{00000000-0008-0000-0B00-00002B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20" name="Shape 10017">
                  <a:extLst>
                    <a:ext uri="{FF2B5EF4-FFF2-40B4-BE49-F238E27FC236}">
                      <a16:creationId xmlns:a16="http://schemas.microsoft.com/office/drawing/2014/main" id="{00000000-0008-0000-0B00-00002C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21" name="Shape 10018">
                  <a:extLst>
                    <a:ext uri="{FF2B5EF4-FFF2-40B4-BE49-F238E27FC236}">
                      <a16:creationId xmlns:a16="http://schemas.microsoft.com/office/drawing/2014/main" id="{00000000-0008-0000-0B00-00002D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22" name="Shape 10019">
                    <a:extLst>
                      <a:ext uri="{FF2B5EF4-FFF2-40B4-BE49-F238E27FC236}">
                        <a16:creationId xmlns:a16="http://schemas.microsoft.com/office/drawing/2014/main" id="{00000000-0008-0000-0B00-00002E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23" name="Shape 10020">
                    <a:extLst>
                      <a:ext uri="{FF2B5EF4-FFF2-40B4-BE49-F238E27FC236}">
                        <a16:creationId xmlns:a16="http://schemas.microsoft.com/office/drawing/2014/main" id="{00000000-0008-0000-0B00-00002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4" name="Shape 10021">
                    <a:extLst>
                      <a:ext uri="{FF2B5EF4-FFF2-40B4-BE49-F238E27FC236}">
                        <a16:creationId xmlns:a16="http://schemas.microsoft.com/office/drawing/2014/main" id="{00000000-0008-0000-0B00-00003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5" name="Shape 10022">
                    <a:extLst>
                      <a:ext uri="{FF2B5EF4-FFF2-40B4-BE49-F238E27FC236}">
                        <a16:creationId xmlns:a16="http://schemas.microsoft.com/office/drawing/2014/main" id="{00000000-0008-0000-0B00-000031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6" name="Shape 10023">
                    <a:extLst>
                      <a:ext uri="{FF2B5EF4-FFF2-40B4-BE49-F238E27FC236}">
                        <a16:creationId xmlns:a16="http://schemas.microsoft.com/office/drawing/2014/main" id="{00000000-0008-0000-0B00-00003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7" name="Shape 10024">
                    <a:extLst>
                      <a:ext uri="{FF2B5EF4-FFF2-40B4-BE49-F238E27FC236}">
                        <a16:creationId xmlns:a16="http://schemas.microsoft.com/office/drawing/2014/main" id="{00000000-0008-0000-0B00-00003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8" name="Shape 10025">
                    <a:extLst>
                      <a:ext uri="{FF2B5EF4-FFF2-40B4-BE49-F238E27FC236}">
                        <a16:creationId xmlns:a16="http://schemas.microsoft.com/office/drawing/2014/main" id="{00000000-0008-0000-0B00-00003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29" name="Shape 2">
          <a:extLst>
            <a:ext uri="{FF2B5EF4-FFF2-40B4-BE49-F238E27FC236}">
              <a16:creationId xmlns:a16="http://schemas.microsoft.com/office/drawing/2014/main" id="{00000000-0008-0000-0B00-000035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30" name="Shape 10026">
            <a:extLst>
              <a:ext uri="{FF2B5EF4-FFF2-40B4-BE49-F238E27FC236}">
                <a16:creationId xmlns:a16="http://schemas.microsoft.com/office/drawing/2014/main" id="{00000000-0008-0000-0B00-000036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31" name="Shape 6">
              <a:extLst>
                <a:ext uri="{FF2B5EF4-FFF2-40B4-BE49-F238E27FC236}">
                  <a16:creationId xmlns:a16="http://schemas.microsoft.com/office/drawing/2014/main" id="{00000000-0008-0000-0B00-000037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2" name="Shape 10027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33" name="Shape 10028">
                <a:extLst>
                  <a:ext uri="{FF2B5EF4-FFF2-40B4-BE49-F238E27FC236}">
                    <a16:creationId xmlns:a16="http://schemas.microsoft.com/office/drawing/2014/main" id="{00000000-0008-0000-0B00-000039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34" name="Shape 1002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35" name="Shape 10030">
                  <a:extLst>
                    <a:ext uri="{FF2B5EF4-FFF2-40B4-BE49-F238E27FC236}">
                      <a16:creationId xmlns:a16="http://schemas.microsoft.com/office/drawing/2014/main" id="{00000000-0008-0000-0B00-00003B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36" name="Shape 10031">
                  <a:extLst>
                    <a:ext uri="{FF2B5EF4-FFF2-40B4-BE49-F238E27FC236}">
                      <a16:creationId xmlns:a16="http://schemas.microsoft.com/office/drawing/2014/main" id="{00000000-0008-0000-0B00-00003C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37" name="Shape 10032">
                    <a:extLst>
                      <a:ext uri="{FF2B5EF4-FFF2-40B4-BE49-F238E27FC236}">
                        <a16:creationId xmlns:a16="http://schemas.microsoft.com/office/drawing/2014/main" id="{00000000-0008-0000-0B00-00003D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38" name="Shape 10033">
                    <a:extLst>
                      <a:ext uri="{FF2B5EF4-FFF2-40B4-BE49-F238E27FC236}">
                        <a16:creationId xmlns:a16="http://schemas.microsoft.com/office/drawing/2014/main" id="{00000000-0008-0000-0B00-00003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9" name="Shape 10034">
                    <a:extLst>
                      <a:ext uri="{FF2B5EF4-FFF2-40B4-BE49-F238E27FC236}">
                        <a16:creationId xmlns:a16="http://schemas.microsoft.com/office/drawing/2014/main" id="{00000000-0008-0000-0B00-00003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0" name="Shape 10035">
                    <a:extLst>
                      <a:ext uri="{FF2B5EF4-FFF2-40B4-BE49-F238E27FC236}">
                        <a16:creationId xmlns:a16="http://schemas.microsoft.com/office/drawing/2014/main" id="{00000000-0008-0000-0B00-000040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1" name="Shape 10036">
                    <a:extLst>
                      <a:ext uri="{FF2B5EF4-FFF2-40B4-BE49-F238E27FC236}">
                        <a16:creationId xmlns:a16="http://schemas.microsoft.com/office/drawing/2014/main" id="{00000000-0008-0000-0B00-00004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2" name="Shape 10037">
                    <a:extLst>
                      <a:ext uri="{FF2B5EF4-FFF2-40B4-BE49-F238E27FC236}">
                        <a16:creationId xmlns:a16="http://schemas.microsoft.com/office/drawing/2014/main" id="{00000000-0008-0000-0B00-00004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3" name="Shape 10038">
                    <a:extLst>
                      <a:ext uri="{FF2B5EF4-FFF2-40B4-BE49-F238E27FC236}">
                        <a16:creationId xmlns:a16="http://schemas.microsoft.com/office/drawing/2014/main" id="{00000000-0008-0000-0B00-00004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44" name="Shape 2">
          <a:extLst>
            <a:ext uri="{FF2B5EF4-FFF2-40B4-BE49-F238E27FC236}">
              <a16:creationId xmlns:a16="http://schemas.microsoft.com/office/drawing/2014/main" id="{00000000-0008-0000-0B00-000044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45" name="Shape 10039">
            <a:extLst>
              <a:ext uri="{FF2B5EF4-FFF2-40B4-BE49-F238E27FC236}">
                <a16:creationId xmlns:a16="http://schemas.microsoft.com/office/drawing/2014/main" id="{00000000-0008-0000-0B00-000045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46" name="Shape 6">
              <a:extLst>
                <a:ext uri="{FF2B5EF4-FFF2-40B4-BE49-F238E27FC236}">
                  <a16:creationId xmlns:a16="http://schemas.microsoft.com/office/drawing/2014/main" id="{00000000-0008-0000-0B00-000046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7" name="Shape 10040">
              <a:extLst>
                <a:ext uri="{FF2B5EF4-FFF2-40B4-BE49-F238E27FC236}">
                  <a16:creationId xmlns:a16="http://schemas.microsoft.com/office/drawing/2014/main" id="{00000000-0008-0000-0B00-000047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48" name="Shape 10041">
                <a:extLst>
                  <a:ext uri="{FF2B5EF4-FFF2-40B4-BE49-F238E27FC236}">
                    <a16:creationId xmlns:a16="http://schemas.microsoft.com/office/drawing/2014/main" id="{00000000-0008-0000-0B00-000048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49" name="Shape 10042">
                <a:extLst>
                  <a:ext uri="{FF2B5EF4-FFF2-40B4-BE49-F238E27FC236}">
                    <a16:creationId xmlns:a16="http://schemas.microsoft.com/office/drawing/2014/main" id="{00000000-0008-0000-0B00-000049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50" name="Shape 10043">
                  <a:extLst>
                    <a:ext uri="{FF2B5EF4-FFF2-40B4-BE49-F238E27FC236}">
                      <a16:creationId xmlns:a16="http://schemas.microsoft.com/office/drawing/2014/main" id="{00000000-0008-0000-0B00-00004A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51" name="Shape 10044">
                  <a:extLst>
                    <a:ext uri="{FF2B5EF4-FFF2-40B4-BE49-F238E27FC236}">
                      <a16:creationId xmlns:a16="http://schemas.microsoft.com/office/drawing/2014/main" id="{00000000-0008-0000-0B00-00004B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52" name="Shape 10045">
                    <a:extLst>
                      <a:ext uri="{FF2B5EF4-FFF2-40B4-BE49-F238E27FC236}">
                        <a16:creationId xmlns:a16="http://schemas.microsoft.com/office/drawing/2014/main" id="{00000000-0008-0000-0B00-00004C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53" name="Shape 10046">
                    <a:extLst>
                      <a:ext uri="{FF2B5EF4-FFF2-40B4-BE49-F238E27FC236}">
                        <a16:creationId xmlns:a16="http://schemas.microsoft.com/office/drawing/2014/main" id="{00000000-0008-0000-0B00-00004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4" name="Shape 10047">
                    <a:extLst>
                      <a:ext uri="{FF2B5EF4-FFF2-40B4-BE49-F238E27FC236}">
                        <a16:creationId xmlns:a16="http://schemas.microsoft.com/office/drawing/2014/main" id="{00000000-0008-0000-0B00-00004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5" name="Shape 10048">
                    <a:extLst>
                      <a:ext uri="{FF2B5EF4-FFF2-40B4-BE49-F238E27FC236}">
                        <a16:creationId xmlns:a16="http://schemas.microsoft.com/office/drawing/2014/main" id="{00000000-0008-0000-0B00-00004F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6" name="Shape 10049">
                    <a:extLst>
                      <a:ext uri="{FF2B5EF4-FFF2-40B4-BE49-F238E27FC236}">
                        <a16:creationId xmlns:a16="http://schemas.microsoft.com/office/drawing/2014/main" id="{00000000-0008-0000-0B00-00005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7" name="Shape 10050">
                    <a:extLst>
                      <a:ext uri="{FF2B5EF4-FFF2-40B4-BE49-F238E27FC236}">
                        <a16:creationId xmlns:a16="http://schemas.microsoft.com/office/drawing/2014/main" id="{00000000-0008-0000-0B00-00005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8" name="Shape 10051">
                    <a:extLst>
                      <a:ext uri="{FF2B5EF4-FFF2-40B4-BE49-F238E27FC236}">
                        <a16:creationId xmlns:a16="http://schemas.microsoft.com/office/drawing/2014/main" id="{00000000-0008-0000-0B00-00005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59" name="Shape 2">
          <a:extLst>
            <a:ext uri="{FF2B5EF4-FFF2-40B4-BE49-F238E27FC236}">
              <a16:creationId xmlns:a16="http://schemas.microsoft.com/office/drawing/2014/main" id="{00000000-0008-0000-0B00-000053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60" name="Shape 10052">
            <a:extLst>
              <a:ext uri="{FF2B5EF4-FFF2-40B4-BE49-F238E27FC236}">
                <a16:creationId xmlns:a16="http://schemas.microsoft.com/office/drawing/2014/main" id="{00000000-0008-0000-0B00-000054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61" name="Shape 6">
              <a:extLst>
                <a:ext uri="{FF2B5EF4-FFF2-40B4-BE49-F238E27FC236}">
                  <a16:creationId xmlns:a16="http://schemas.microsoft.com/office/drawing/2014/main" id="{00000000-0008-0000-0B00-000055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2" name="Shape 10053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63" name="Shape 10054">
                <a:extLst>
                  <a:ext uri="{FF2B5EF4-FFF2-40B4-BE49-F238E27FC236}">
                    <a16:creationId xmlns:a16="http://schemas.microsoft.com/office/drawing/2014/main" id="{00000000-0008-0000-0B00-000057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64" name="Shape 10055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65" name="Shape 10056">
                  <a:extLst>
                    <a:ext uri="{FF2B5EF4-FFF2-40B4-BE49-F238E27FC236}">
                      <a16:creationId xmlns:a16="http://schemas.microsoft.com/office/drawing/2014/main" id="{00000000-0008-0000-0B00-000059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66" name="Shape 10057">
                  <a:extLst>
                    <a:ext uri="{FF2B5EF4-FFF2-40B4-BE49-F238E27FC236}">
                      <a16:creationId xmlns:a16="http://schemas.microsoft.com/office/drawing/2014/main" id="{00000000-0008-0000-0B00-00005A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67" name="Shape 10058">
                    <a:extLst>
                      <a:ext uri="{FF2B5EF4-FFF2-40B4-BE49-F238E27FC236}">
                        <a16:creationId xmlns:a16="http://schemas.microsoft.com/office/drawing/2014/main" id="{00000000-0008-0000-0B00-00005B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68" name="Shape 10059">
                    <a:extLst>
                      <a:ext uri="{FF2B5EF4-FFF2-40B4-BE49-F238E27FC236}">
                        <a16:creationId xmlns:a16="http://schemas.microsoft.com/office/drawing/2014/main" id="{00000000-0008-0000-0B00-00005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69" name="Shape 10060">
                    <a:extLst>
                      <a:ext uri="{FF2B5EF4-FFF2-40B4-BE49-F238E27FC236}">
                        <a16:creationId xmlns:a16="http://schemas.microsoft.com/office/drawing/2014/main" id="{00000000-0008-0000-0B00-00005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0" name="Shape 10061">
                    <a:extLst>
                      <a:ext uri="{FF2B5EF4-FFF2-40B4-BE49-F238E27FC236}">
                        <a16:creationId xmlns:a16="http://schemas.microsoft.com/office/drawing/2014/main" id="{00000000-0008-0000-0B00-00005E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1" name="Shape 10062">
                    <a:extLst>
                      <a:ext uri="{FF2B5EF4-FFF2-40B4-BE49-F238E27FC236}">
                        <a16:creationId xmlns:a16="http://schemas.microsoft.com/office/drawing/2014/main" id="{00000000-0008-0000-0B00-00005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2" name="Shape 10063">
                    <a:extLst>
                      <a:ext uri="{FF2B5EF4-FFF2-40B4-BE49-F238E27FC236}">
                        <a16:creationId xmlns:a16="http://schemas.microsoft.com/office/drawing/2014/main" id="{00000000-0008-0000-0B00-00006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3" name="Shape 10064">
                    <a:extLst>
                      <a:ext uri="{FF2B5EF4-FFF2-40B4-BE49-F238E27FC236}">
                        <a16:creationId xmlns:a16="http://schemas.microsoft.com/office/drawing/2014/main" id="{00000000-0008-0000-0B00-00006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74" name="Shape 2">
          <a:extLst>
            <a:ext uri="{FF2B5EF4-FFF2-40B4-BE49-F238E27FC236}">
              <a16:creationId xmlns:a16="http://schemas.microsoft.com/office/drawing/2014/main" id="{00000000-0008-0000-0B00-000062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75" name="Shape 10065">
            <a:extLst>
              <a:ext uri="{FF2B5EF4-FFF2-40B4-BE49-F238E27FC236}">
                <a16:creationId xmlns:a16="http://schemas.microsoft.com/office/drawing/2014/main" id="{00000000-0008-0000-0B00-000063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76" name="Shape 6">
              <a:extLst>
                <a:ext uri="{FF2B5EF4-FFF2-40B4-BE49-F238E27FC236}">
                  <a16:creationId xmlns:a16="http://schemas.microsoft.com/office/drawing/2014/main" id="{00000000-0008-0000-0B00-000064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7" name="Shape 10066">
              <a:extLst>
                <a:ext uri="{FF2B5EF4-FFF2-40B4-BE49-F238E27FC236}">
                  <a16:creationId xmlns:a16="http://schemas.microsoft.com/office/drawing/2014/main" id="{00000000-0008-0000-0B00-000065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78" name="Shape 10067">
                <a:extLst>
                  <a:ext uri="{FF2B5EF4-FFF2-40B4-BE49-F238E27FC236}">
                    <a16:creationId xmlns:a16="http://schemas.microsoft.com/office/drawing/2014/main" id="{00000000-0008-0000-0B00-000066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79" name="Shape 10068">
                <a:extLst>
                  <a:ext uri="{FF2B5EF4-FFF2-40B4-BE49-F238E27FC236}">
                    <a16:creationId xmlns:a16="http://schemas.microsoft.com/office/drawing/2014/main" id="{00000000-0008-0000-0B00-000067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80" name="Shape 10069">
                  <a:extLst>
                    <a:ext uri="{FF2B5EF4-FFF2-40B4-BE49-F238E27FC236}">
                      <a16:creationId xmlns:a16="http://schemas.microsoft.com/office/drawing/2014/main" id="{00000000-0008-0000-0B00-000068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81" name="Shape 10070">
                  <a:extLst>
                    <a:ext uri="{FF2B5EF4-FFF2-40B4-BE49-F238E27FC236}">
                      <a16:creationId xmlns:a16="http://schemas.microsoft.com/office/drawing/2014/main" id="{00000000-0008-0000-0B00-000069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82" name="Shape 10071">
                    <a:extLst>
                      <a:ext uri="{FF2B5EF4-FFF2-40B4-BE49-F238E27FC236}">
                        <a16:creationId xmlns:a16="http://schemas.microsoft.com/office/drawing/2014/main" id="{00000000-0008-0000-0B00-00006A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83" name="Shape 10072">
                    <a:extLst>
                      <a:ext uri="{FF2B5EF4-FFF2-40B4-BE49-F238E27FC236}">
                        <a16:creationId xmlns:a16="http://schemas.microsoft.com/office/drawing/2014/main" id="{00000000-0008-0000-0B00-00006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4" name="Shape 10073">
                    <a:extLst>
                      <a:ext uri="{FF2B5EF4-FFF2-40B4-BE49-F238E27FC236}">
                        <a16:creationId xmlns:a16="http://schemas.microsoft.com/office/drawing/2014/main" id="{00000000-0008-0000-0B00-00006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5" name="Shape 10074">
                    <a:extLst>
                      <a:ext uri="{FF2B5EF4-FFF2-40B4-BE49-F238E27FC236}">
                        <a16:creationId xmlns:a16="http://schemas.microsoft.com/office/drawing/2014/main" id="{00000000-0008-0000-0B00-00006D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6" name="Shape 10075">
                    <a:extLst>
                      <a:ext uri="{FF2B5EF4-FFF2-40B4-BE49-F238E27FC236}">
                        <a16:creationId xmlns:a16="http://schemas.microsoft.com/office/drawing/2014/main" id="{00000000-0008-0000-0B00-00006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7" name="Shape 10076">
                    <a:extLst>
                      <a:ext uri="{FF2B5EF4-FFF2-40B4-BE49-F238E27FC236}">
                        <a16:creationId xmlns:a16="http://schemas.microsoft.com/office/drawing/2014/main" id="{00000000-0008-0000-0B00-00006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8" name="Shape 10077">
                    <a:extLst>
                      <a:ext uri="{FF2B5EF4-FFF2-40B4-BE49-F238E27FC236}">
                        <a16:creationId xmlns:a16="http://schemas.microsoft.com/office/drawing/2014/main" id="{00000000-0008-0000-0B00-00007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89" name="Shape 2">
          <a:extLst>
            <a:ext uri="{FF2B5EF4-FFF2-40B4-BE49-F238E27FC236}">
              <a16:creationId xmlns:a16="http://schemas.microsoft.com/office/drawing/2014/main" id="{00000000-0008-0000-0B00-000071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90" name="Shape 10078">
            <a:extLst>
              <a:ext uri="{FF2B5EF4-FFF2-40B4-BE49-F238E27FC236}">
                <a16:creationId xmlns:a16="http://schemas.microsoft.com/office/drawing/2014/main" id="{00000000-0008-0000-0B00-000072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91" name="Shape 6">
              <a:extLst>
                <a:ext uri="{FF2B5EF4-FFF2-40B4-BE49-F238E27FC236}">
                  <a16:creationId xmlns:a16="http://schemas.microsoft.com/office/drawing/2014/main" id="{00000000-0008-0000-0B00-000073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2" name="Shape 10079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93" name="Shape 10080">
                <a:extLst>
                  <a:ext uri="{FF2B5EF4-FFF2-40B4-BE49-F238E27FC236}">
                    <a16:creationId xmlns:a16="http://schemas.microsoft.com/office/drawing/2014/main" id="{00000000-0008-0000-0B00-000075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94" name="Shape 10081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95" name="Shape 10082">
                  <a:extLst>
                    <a:ext uri="{FF2B5EF4-FFF2-40B4-BE49-F238E27FC236}">
                      <a16:creationId xmlns:a16="http://schemas.microsoft.com/office/drawing/2014/main" id="{00000000-0008-0000-0B00-000077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96" name="Shape 10083">
                  <a:extLst>
                    <a:ext uri="{FF2B5EF4-FFF2-40B4-BE49-F238E27FC236}">
                      <a16:creationId xmlns:a16="http://schemas.microsoft.com/office/drawing/2014/main" id="{00000000-0008-0000-0B00-000078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97" name="Shape 10084">
                    <a:extLst>
                      <a:ext uri="{FF2B5EF4-FFF2-40B4-BE49-F238E27FC236}">
                        <a16:creationId xmlns:a16="http://schemas.microsoft.com/office/drawing/2014/main" id="{00000000-0008-0000-0B00-000079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98" name="Shape 10085">
                    <a:extLst>
                      <a:ext uri="{FF2B5EF4-FFF2-40B4-BE49-F238E27FC236}">
                        <a16:creationId xmlns:a16="http://schemas.microsoft.com/office/drawing/2014/main" id="{00000000-0008-0000-0B00-00007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99" name="Shape 10086">
                    <a:extLst>
                      <a:ext uri="{FF2B5EF4-FFF2-40B4-BE49-F238E27FC236}">
                        <a16:creationId xmlns:a16="http://schemas.microsoft.com/office/drawing/2014/main" id="{00000000-0008-0000-0B00-00007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0" name="Shape 10087">
                    <a:extLst>
                      <a:ext uri="{FF2B5EF4-FFF2-40B4-BE49-F238E27FC236}">
                        <a16:creationId xmlns:a16="http://schemas.microsoft.com/office/drawing/2014/main" id="{00000000-0008-0000-0B00-00007C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1" name="Shape 10088">
                    <a:extLst>
                      <a:ext uri="{FF2B5EF4-FFF2-40B4-BE49-F238E27FC236}">
                        <a16:creationId xmlns:a16="http://schemas.microsoft.com/office/drawing/2014/main" id="{00000000-0008-0000-0B00-00007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2" name="Shape 10089">
                    <a:extLst>
                      <a:ext uri="{FF2B5EF4-FFF2-40B4-BE49-F238E27FC236}">
                        <a16:creationId xmlns:a16="http://schemas.microsoft.com/office/drawing/2014/main" id="{00000000-0008-0000-0B00-00007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3" name="Shape 10090">
                    <a:extLst>
                      <a:ext uri="{FF2B5EF4-FFF2-40B4-BE49-F238E27FC236}">
                        <a16:creationId xmlns:a16="http://schemas.microsoft.com/office/drawing/2014/main" id="{00000000-0008-0000-0B00-00007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04" name="Shape 2">
          <a:extLst>
            <a:ext uri="{FF2B5EF4-FFF2-40B4-BE49-F238E27FC236}">
              <a16:creationId xmlns:a16="http://schemas.microsoft.com/office/drawing/2014/main" id="{00000000-0008-0000-0B00-000080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05" name="Shape 10091">
            <a:extLst>
              <a:ext uri="{FF2B5EF4-FFF2-40B4-BE49-F238E27FC236}">
                <a16:creationId xmlns:a16="http://schemas.microsoft.com/office/drawing/2014/main" id="{00000000-0008-0000-0B00-000081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6" name="Shape 6">
              <a:extLst>
                <a:ext uri="{FF2B5EF4-FFF2-40B4-BE49-F238E27FC236}">
                  <a16:creationId xmlns:a16="http://schemas.microsoft.com/office/drawing/2014/main" id="{00000000-0008-0000-0B00-000082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7" name="Shape 10092">
              <a:extLst>
                <a:ext uri="{FF2B5EF4-FFF2-40B4-BE49-F238E27FC236}">
                  <a16:creationId xmlns:a16="http://schemas.microsoft.com/office/drawing/2014/main" id="{00000000-0008-0000-0B00-000083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08" name="Shape 10093">
                <a:extLst>
                  <a:ext uri="{FF2B5EF4-FFF2-40B4-BE49-F238E27FC236}">
                    <a16:creationId xmlns:a16="http://schemas.microsoft.com/office/drawing/2014/main" id="{00000000-0008-0000-0B00-000084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09" name="Shape 10094">
                <a:extLst>
                  <a:ext uri="{FF2B5EF4-FFF2-40B4-BE49-F238E27FC236}">
                    <a16:creationId xmlns:a16="http://schemas.microsoft.com/office/drawing/2014/main" id="{00000000-0008-0000-0B00-000085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10" name="Shape 10095">
                  <a:extLst>
                    <a:ext uri="{FF2B5EF4-FFF2-40B4-BE49-F238E27FC236}">
                      <a16:creationId xmlns:a16="http://schemas.microsoft.com/office/drawing/2014/main" id="{00000000-0008-0000-0B00-000086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11" name="Shape 10096">
                  <a:extLst>
                    <a:ext uri="{FF2B5EF4-FFF2-40B4-BE49-F238E27FC236}">
                      <a16:creationId xmlns:a16="http://schemas.microsoft.com/office/drawing/2014/main" id="{00000000-0008-0000-0B00-000087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12" name="Shape 10097">
                    <a:extLst>
                      <a:ext uri="{FF2B5EF4-FFF2-40B4-BE49-F238E27FC236}">
                        <a16:creationId xmlns:a16="http://schemas.microsoft.com/office/drawing/2014/main" id="{00000000-0008-0000-0B00-000088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13" name="Shape 10098">
                    <a:extLst>
                      <a:ext uri="{FF2B5EF4-FFF2-40B4-BE49-F238E27FC236}">
                        <a16:creationId xmlns:a16="http://schemas.microsoft.com/office/drawing/2014/main" id="{00000000-0008-0000-0B00-00008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4" name="Shape 10099">
                    <a:extLst>
                      <a:ext uri="{FF2B5EF4-FFF2-40B4-BE49-F238E27FC236}">
                        <a16:creationId xmlns:a16="http://schemas.microsoft.com/office/drawing/2014/main" id="{00000000-0008-0000-0B00-00008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5" name="Shape 10100">
                    <a:extLst>
                      <a:ext uri="{FF2B5EF4-FFF2-40B4-BE49-F238E27FC236}">
                        <a16:creationId xmlns:a16="http://schemas.microsoft.com/office/drawing/2014/main" id="{00000000-0008-0000-0B00-00008B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6" name="Shape 10101">
                    <a:extLst>
                      <a:ext uri="{FF2B5EF4-FFF2-40B4-BE49-F238E27FC236}">
                        <a16:creationId xmlns:a16="http://schemas.microsoft.com/office/drawing/2014/main" id="{00000000-0008-0000-0B00-00008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7" name="Shape 10102">
                    <a:extLst>
                      <a:ext uri="{FF2B5EF4-FFF2-40B4-BE49-F238E27FC236}">
                        <a16:creationId xmlns:a16="http://schemas.microsoft.com/office/drawing/2014/main" id="{00000000-0008-0000-0B00-00008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8" name="Shape 10103">
                    <a:extLst>
                      <a:ext uri="{FF2B5EF4-FFF2-40B4-BE49-F238E27FC236}">
                        <a16:creationId xmlns:a16="http://schemas.microsoft.com/office/drawing/2014/main" id="{00000000-0008-0000-0B00-00008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19" name="Shape 2">
          <a:extLst>
            <a:ext uri="{FF2B5EF4-FFF2-40B4-BE49-F238E27FC236}">
              <a16:creationId xmlns:a16="http://schemas.microsoft.com/office/drawing/2014/main" id="{00000000-0008-0000-0B00-00008F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20" name="Shape 10104">
            <a:extLst>
              <a:ext uri="{FF2B5EF4-FFF2-40B4-BE49-F238E27FC236}">
                <a16:creationId xmlns:a16="http://schemas.microsoft.com/office/drawing/2014/main" id="{00000000-0008-0000-0B00-000090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21" name="Shape 6">
              <a:extLst>
                <a:ext uri="{FF2B5EF4-FFF2-40B4-BE49-F238E27FC236}">
                  <a16:creationId xmlns:a16="http://schemas.microsoft.com/office/drawing/2014/main" id="{00000000-0008-0000-0B00-000091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2" name="Shape 10105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23" name="Shape 10106">
                <a:extLst>
                  <a:ext uri="{FF2B5EF4-FFF2-40B4-BE49-F238E27FC236}">
                    <a16:creationId xmlns:a16="http://schemas.microsoft.com/office/drawing/2014/main" id="{00000000-0008-0000-0B00-000093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24" name="Shape 10107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25" name="Shape 10108">
                  <a:extLst>
                    <a:ext uri="{FF2B5EF4-FFF2-40B4-BE49-F238E27FC236}">
                      <a16:creationId xmlns:a16="http://schemas.microsoft.com/office/drawing/2014/main" id="{00000000-0008-0000-0B00-000095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26" name="Shape 10109">
                  <a:extLst>
                    <a:ext uri="{FF2B5EF4-FFF2-40B4-BE49-F238E27FC236}">
                      <a16:creationId xmlns:a16="http://schemas.microsoft.com/office/drawing/2014/main" id="{00000000-0008-0000-0B00-000096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27" name="Shape 10110">
                    <a:extLst>
                      <a:ext uri="{FF2B5EF4-FFF2-40B4-BE49-F238E27FC236}">
                        <a16:creationId xmlns:a16="http://schemas.microsoft.com/office/drawing/2014/main" id="{00000000-0008-0000-0B00-000097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28" name="Shape 10111">
                    <a:extLst>
                      <a:ext uri="{FF2B5EF4-FFF2-40B4-BE49-F238E27FC236}">
                        <a16:creationId xmlns:a16="http://schemas.microsoft.com/office/drawing/2014/main" id="{00000000-0008-0000-0B00-00009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29" name="Shape 10112">
                    <a:extLst>
                      <a:ext uri="{FF2B5EF4-FFF2-40B4-BE49-F238E27FC236}">
                        <a16:creationId xmlns:a16="http://schemas.microsoft.com/office/drawing/2014/main" id="{00000000-0008-0000-0B00-00009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0" name="Shape 10113">
                    <a:extLst>
                      <a:ext uri="{FF2B5EF4-FFF2-40B4-BE49-F238E27FC236}">
                        <a16:creationId xmlns:a16="http://schemas.microsoft.com/office/drawing/2014/main" id="{00000000-0008-0000-0B00-00009A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1" name="Shape 10114">
                    <a:extLst>
                      <a:ext uri="{FF2B5EF4-FFF2-40B4-BE49-F238E27FC236}">
                        <a16:creationId xmlns:a16="http://schemas.microsoft.com/office/drawing/2014/main" id="{00000000-0008-0000-0B00-00009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2" name="Shape 10115">
                    <a:extLst>
                      <a:ext uri="{FF2B5EF4-FFF2-40B4-BE49-F238E27FC236}">
                        <a16:creationId xmlns:a16="http://schemas.microsoft.com/office/drawing/2014/main" id="{00000000-0008-0000-0B00-00009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3" name="Shape 10116">
                    <a:extLst>
                      <a:ext uri="{FF2B5EF4-FFF2-40B4-BE49-F238E27FC236}">
                        <a16:creationId xmlns:a16="http://schemas.microsoft.com/office/drawing/2014/main" id="{00000000-0008-0000-0B00-00009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34" name="Shape 2">
          <a:extLst>
            <a:ext uri="{FF2B5EF4-FFF2-40B4-BE49-F238E27FC236}">
              <a16:creationId xmlns:a16="http://schemas.microsoft.com/office/drawing/2014/main" id="{00000000-0008-0000-0B00-00009E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35" name="Shape 10117">
            <a:extLst>
              <a:ext uri="{FF2B5EF4-FFF2-40B4-BE49-F238E27FC236}">
                <a16:creationId xmlns:a16="http://schemas.microsoft.com/office/drawing/2014/main" id="{00000000-0008-0000-0B00-00009F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36" name="Shape 6">
              <a:extLst>
                <a:ext uri="{FF2B5EF4-FFF2-40B4-BE49-F238E27FC236}">
                  <a16:creationId xmlns:a16="http://schemas.microsoft.com/office/drawing/2014/main" id="{00000000-0008-0000-0B00-0000A0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7" name="Shape 10118">
              <a:extLst>
                <a:ext uri="{FF2B5EF4-FFF2-40B4-BE49-F238E27FC236}">
                  <a16:creationId xmlns:a16="http://schemas.microsoft.com/office/drawing/2014/main" id="{00000000-0008-0000-0B00-0000A1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38" name="Shape 10119">
                <a:extLst>
                  <a:ext uri="{FF2B5EF4-FFF2-40B4-BE49-F238E27FC236}">
                    <a16:creationId xmlns:a16="http://schemas.microsoft.com/office/drawing/2014/main" id="{00000000-0008-0000-0B00-0000A2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9" name="Shape 10120">
                <a:extLst>
                  <a:ext uri="{FF2B5EF4-FFF2-40B4-BE49-F238E27FC236}">
                    <a16:creationId xmlns:a16="http://schemas.microsoft.com/office/drawing/2014/main" id="{00000000-0008-0000-0B00-0000A3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40" name="Shape 10121">
                  <a:extLst>
                    <a:ext uri="{FF2B5EF4-FFF2-40B4-BE49-F238E27FC236}">
                      <a16:creationId xmlns:a16="http://schemas.microsoft.com/office/drawing/2014/main" id="{00000000-0008-0000-0B00-0000A4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41" name="Shape 10122">
                  <a:extLst>
                    <a:ext uri="{FF2B5EF4-FFF2-40B4-BE49-F238E27FC236}">
                      <a16:creationId xmlns:a16="http://schemas.microsoft.com/office/drawing/2014/main" id="{00000000-0008-0000-0B00-0000A5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42" name="Shape 10123">
                    <a:extLst>
                      <a:ext uri="{FF2B5EF4-FFF2-40B4-BE49-F238E27FC236}">
                        <a16:creationId xmlns:a16="http://schemas.microsoft.com/office/drawing/2014/main" id="{00000000-0008-0000-0B00-0000A6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43" name="Shape 10124">
                    <a:extLst>
                      <a:ext uri="{FF2B5EF4-FFF2-40B4-BE49-F238E27FC236}">
                        <a16:creationId xmlns:a16="http://schemas.microsoft.com/office/drawing/2014/main" id="{00000000-0008-0000-0B00-0000A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4" name="Shape 10125">
                    <a:extLst>
                      <a:ext uri="{FF2B5EF4-FFF2-40B4-BE49-F238E27FC236}">
                        <a16:creationId xmlns:a16="http://schemas.microsoft.com/office/drawing/2014/main" id="{00000000-0008-0000-0B00-0000A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5" name="Shape 10126">
                    <a:extLst>
                      <a:ext uri="{FF2B5EF4-FFF2-40B4-BE49-F238E27FC236}">
                        <a16:creationId xmlns:a16="http://schemas.microsoft.com/office/drawing/2014/main" id="{00000000-0008-0000-0B00-0000A9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6" name="Shape 10127">
                    <a:extLst>
                      <a:ext uri="{FF2B5EF4-FFF2-40B4-BE49-F238E27FC236}">
                        <a16:creationId xmlns:a16="http://schemas.microsoft.com/office/drawing/2014/main" id="{00000000-0008-0000-0B00-0000A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7" name="Shape 10128">
                    <a:extLst>
                      <a:ext uri="{FF2B5EF4-FFF2-40B4-BE49-F238E27FC236}">
                        <a16:creationId xmlns:a16="http://schemas.microsoft.com/office/drawing/2014/main" id="{00000000-0008-0000-0B00-0000A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8" name="Shape 10129">
                    <a:extLst>
                      <a:ext uri="{FF2B5EF4-FFF2-40B4-BE49-F238E27FC236}">
                        <a16:creationId xmlns:a16="http://schemas.microsoft.com/office/drawing/2014/main" id="{00000000-0008-0000-0B00-0000A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49" name="Shape 2">
          <a:extLst>
            <a:ext uri="{FF2B5EF4-FFF2-40B4-BE49-F238E27FC236}">
              <a16:creationId xmlns:a16="http://schemas.microsoft.com/office/drawing/2014/main" id="{00000000-0008-0000-0B00-0000AD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50" name="Shape 10130">
            <a:extLst>
              <a:ext uri="{FF2B5EF4-FFF2-40B4-BE49-F238E27FC236}">
                <a16:creationId xmlns:a16="http://schemas.microsoft.com/office/drawing/2014/main" id="{00000000-0008-0000-0B00-0000AE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51" name="Shape 6">
              <a:extLst>
                <a:ext uri="{FF2B5EF4-FFF2-40B4-BE49-F238E27FC236}">
                  <a16:creationId xmlns:a16="http://schemas.microsoft.com/office/drawing/2014/main" id="{00000000-0008-0000-0B00-0000AF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2" name="Shape 10131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53" name="Shape 10132">
                <a:extLst>
                  <a:ext uri="{FF2B5EF4-FFF2-40B4-BE49-F238E27FC236}">
                    <a16:creationId xmlns:a16="http://schemas.microsoft.com/office/drawing/2014/main" id="{00000000-0008-0000-0B00-0000B1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54" name="Shape 10133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55" name="Shape 10134">
                  <a:extLst>
                    <a:ext uri="{FF2B5EF4-FFF2-40B4-BE49-F238E27FC236}">
                      <a16:creationId xmlns:a16="http://schemas.microsoft.com/office/drawing/2014/main" id="{00000000-0008-0000-0B00-0000B3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56" name="Shape 10135">
                  <a:extLst>
                    <a:ext uri="{FF2B5EF4-FFF2-40B4-BE49-F238E27FC236}">
                      <a16:creationId xmlns:a16="http://schemas.microsoft.com/office/drawing/2014/main" id="{00000000-0008-0000-0B00-0000B4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57" name="Shape 10136">
                    <a:extLst>
                      <a:ext uri="{FF2B5EF4-FFF2-40B4-BE49-F238E27FC236}">
                        <a16:creationId xmlns:a16="http://schemas.microsoft.com/office/drawing/2014/main" id="{00000000-0008-0000-0B00-0000B5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58" name="Shape 10137">
                    <a:extLst>
                      <a:ext uri="{FF2B5EF4-FFF2-40B4-BE49-F238E27FC236}">
                        <a16:creationId xmlns:a16="http://schemas.microsoft.com/office/drawing/2014/main" id="{00000000-0008-0000-0B00-0000B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59" name="Shape 10138">
                    <a:extLst>
                      <a:ext uri="{FF2B5EF4-FFF2-40B4-BE49-F238E27FC236}">
                        <a16:creationId xmlns:a16="http://schemas.microsoft.com/office/drawing/2014/main" id="{00000000-0008-0000-0B00-0000B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0" name="Shape 10139">
                    <a:extLst>
                      <a:ext uri="{FF2B5EF4-FFF2-40B4-BE49-F238E27FC236}">
                        <a16:creationId xmlns:a16="http://schemas.microsoft.com/office/drawing/2014/main" id="{00000000-0008-0000-0B00-0000B8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1" name="Shape 10140">
                    <a:extLst>
                      <a:ext uri="{FF2B5EF4-FFF2-40B4-BE49-F238E27FC236}">
                        <a16:creationId xmlns:a16="http://schemas.microsoft.com/office/drawing/2014/main" id="{00000000-0008-0000-0B00-0000B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2" name="Shape 10141">
                    <a:extLst>
                      <a:ext uri="{FF2B5EF4-FFF2-40B4-BE49-F238E27FC236}">
                        <a16:creationId xmlns:a16="http://schemas.microsoft.com/office/drawing/2014/main" id="{00000000-0008-0000-0B00-0000B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3" name="Shape 10142">
                    <a:extLst>
                      <a:ext uri="{FF2B5EF4-FFF2-40B4-BE49-F238E27FC236}">
                        <a16:creationId xmlns:a16="http://schemas.microsoft.com/office/drawing/2014/main" id="{00000000-0008-0000-0B00-0000B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64" name="Shape 2">
          <a:extLst>
            <a:ext uri="{FF2B5EF4-FFF2-40B4-BE49-F238E27FC236}">
              <a16:creationId xmlns:a16="http://schemas.microsoft.com/office/drawing/2014/main" id="{00000000-0008-0000-0B00-0000BC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65" name="Shape 10143">
            <a:extLst>
              <a:ext uri="{FF2B5EF4-FFF2-40B4-BE49-F238E27FC236}">
                <a16:creationId xmlns:a16="http://schemas.microsoft.com/office/drawing/2014/main" id="{00000000-0008-0000-0B00-0000BD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66" name="Shape 6">
              <a:extLst>
                <a:ext uri="{FF2B5EF4-FFF2-40B4-BE49-F238E27FC236}">
                  <a16:creationId xmlns:a16="http://schemas.microsoft.com/office/drawing/2014/main" id="{00000000-0008-0000-0B00-0000BE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7" name="Shape 10144">
              <a:extLst>
                <a:ext uri="{FF2B5EF4-FFF2-40B4-BE49-F238E27FC236}">
                  <a16:creationId xmlns:a16="http://schemas.microsoft.com/office/drawing/2014/main" id="{00000000-0008-0000-0B00-0000BF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68" name="Shape 10145">
                <a:extLst>
                  <a:ext uri="{FF2B5EF4-FFF2-40B4-BE49-F238E27FC236}">
                    <a16:creationId xmlns:a16="http://schemas.microsoft.com/office/drawing/2014/main" id="{00000000-0008-0000-0B00-0000C0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69" name="Shape 10146">
                <a:extLst>
                  <a:ext uri="{FF2B5EF4-FFF2-40B4-BE49-F238E27FC236}">
                    <a16:creationId xmlns:a16="http://schemas.microsoft.com/office/drawing/2014/main" id="{00000000-0008-0000-0B00-0000C1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70" name="Shape 10147">
                  <a:extLst>
                    <a:ext uri="{FF2B5EF4-FFF2-40B4-BE49-F238E27FC236}">
                      <a16:creationId xmlns:a16="http://schemas.microsoft.com/office/drawing/2014/main" id="{00000000-0008-0000-0B00-0000C2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71" name="Shape 10148">
                  <a:extLst>
                    <a:ext uri="{FF2B5EF4-FFF2-40B4-BE49-F238E27FC236}">
                      <a16:creationId xmlns:a16="http://schemas.microsoft.com/office/drawing/2014/main" id="{00000000-0008-0000-0B00-0000C3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72" name="Shape 10149">
                    <a:extLst>
                      <a:ext uri="{FF2B5EF4-FFF2-40B4-BE49-F238E27FC236}">
                        <a16:creationId xmlns:a16="http://schemas.microsoft.com/office/drawing/2014/main" id="{00000000-0008-0000-0B00-0000C4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73" name="Shape 10150">
                    <a:extLst>
                      <a:ext uri="{FF2B5EF4-FFF2-40B4-BE49-F238E27FC236}">
                        <a16:creationId xmlns:a16="http://schemas.microsoft.com/office/drawing/2014/main" id="{00000000-0008-0000-0B00-0000C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4" name="Shape 10151">
                    <a:extLst>
                      <a:ext uri="{FF2B5EF4-FFF2-40B4-BE49-F238E27FC236}">
                        <a16:creationId xmlns:a16="http://schemas.microsoft.com/office/drawing/2014/main" id="{00000000-0008-0000-0B00-0000C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5" name="Shape 10152">
                    <a:extLst>
                      <a:ext uri="{FF2B5EF4-FFF2-40B4-BE49-F238E27FC236}">
                        <a16:creationId xmlns:a16="http://schemas.microsoft.com/office/drawing/2014/main" id="{00000000-0008-0000-0B00-0000C7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6" name="Shape 10153">
                    <a:extLst>
                      <a:ext uri="{FF2B5EF4-FFF2-40B4-BE49-F238E27FC236}">
                        <a16:creationId xmlns:a16="http://schemas.microsoft.com/office/drawing/2014/main" id="{00000000-0008-0000-0B00-0000C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7" name="Shape 10154">
                    <a:extLst>
                      <a:ext uri="{FF2B5EF4-FFF2-40B4-BE49-F238E27FC236}">
                        <a16:creationId xmlns:a16="http://schemas.microsoft.com/office/drawing/2014/main" id="{00000000-0008-0000-0B00-0000C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8" name="Shape 10155">
                    <a:extLst>
                      <a:ext uri="{FF2B5EF4-FFF2-40B4-BE49-F238E27FC236}">
                        <a16:creationId xmlns:a16="http://schemas.microsoft.com/office/drawing/2014/main" id="{00000000-0008-0000-0B00-0000C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79" name="Shape 2">
          <a:extLst>
            <a:ext uri="{FF2B5EF4-FFF2-40B4-BE49-F238E27FC236}">
              <a16:creationId xmlns:a16="http://schemas.microsoft.com/office/drawing/2014/main" id="{00000000-0008-0000-0B00-0000CB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80" name="Shape 10156">
            <a:extLst>
              <a:ext uri="{FF2B5EF4-FFF2-40B4-BE49-F238E27FC236}">
                <a16:creationId xmlns:a16="http://schemas.microsoft.com/office/drawing/2014/main" id="{00000000-0008-0000-0B00-0000CC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81" name="Shape 6">
              <a:extLst>
                <a:ext uri="{FF2B5EF4-FFF2-40B4-BE49-F238E27FC236}">
                  <a16:creationId xmlns:a16="http://schemas.microsoft.com/office/drawing/2014/main" id="{00000000-0008-0000-0B00-0000CD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2" name="Shape 10157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83" name="Shape 10158">
                <a:extLst>
                  <a:ext uri="{FF2B5EF4-FFF2-40B4-BE49-F238E27FC236}">
                    <a16:creationId xmlns:a16="http://schemas.microsoft.com/office/drawing/2014/main" id="{00000000-0008-0000-0B00-0000CF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84" name="Shape 1015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85" name="Shape 10160">
                  <a:extLst>
                    <a:ext uri="{FF2B5EF4-FFF2-40B4-BE49-F238E27FC236}">
                      <a16:creationId xmlns:a16="http://schemas.microsoft.com/office/drawing/2014/main" id="{00000000-0008-0000-0B00-0000D1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86" name="Shape 10161">
                  <a:extLst>
                    <a:ext uri="{FF2B5EF4-FFF2-40B4-BE49-F238E27FC236}">
                      <a16:creationId xmlns:a16="http://schemas.microsoft.com/office/drawing/2014/main" id="{00000000-0008-0000-0B00-0000D2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87" name="Shape 10162">
                    <a:extLst>
                      <a:ext uri="{FF2B5EF4-FFF2-40B4-BE49-F238E27FC236}">
                        <a16:creationId xmlns:a16="http://schemas.microsoft.com/office/drawing/2014/main" id="{00000000-0008-0000-0B00-0000D3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88" name="Shape 10163">
                    <a:extLst>
                      <a:ext uri="{FF2B5EF4-FFF2-40B4-BE49-F238E27FC236}">
                        <a16:creationId xmlns:a16="http://schemas.microsoft.com/office/drawing/2014/main" id="{00000000-0008-0000-0B00-0000D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89" name="Shape 10164">
                    <a:extLst>
                      <a:ext uri="{FF2B5EF4-FFF2-40B4-BE49-F238E27FC236}">
                        <a16:creationId xmlns:a16="http://schemas.microsoft.com/office/drawing/2014/main" id="{00000000-0008-0000-0B00-0000D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0" name="Shape 10165">
                    <a:extLst>
                      <a:ext uri="{FF2B5EF4-FFF2-40B4-BE49-F238E27FC236}">
                        <a16:creationId xmlns:a16="http://schemas.microsoft.com/office/drawing/2014/main" id="{00000000-0008-0000-0B00-0000D6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1" name="Shape 10166">
                    <a:extLst>
                      <a:ext uri="{FF2B5EF4-FFF2-40B4-BE49-F238E27FC236}">
                        <a16:creationId xmlns:a16="http://schemas.microsoft.com/office/drawing/2014/main" id="{00000000-0008-0000-0B00-0000D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2" name="Shape 10167">
                    <a:extLst>
                      <a:ext uri="{FF2B5EF4-FFF2-40B4-BE49-F238E27FC236}">
                        <a16:creationId xmlns:a16="http://schemas.microsoft.com/office/drawing/2014/main" id="{00000000-0008-0000-0B00-0000D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3" name="Shape 10168">
                    <a:extLst>
                      <a:ext uri="{FF2B5EF4-FFF2-40B4-BE49-F238E27FC236}">
                        <a16:creationId xmlns:a16="http://schemas.microsoft.com/office/drawing/2014/main" id="{00000000-0008-0000-0B00-0000D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11994" name="Shape 2365">
          <a:extLst>
            <a:ext uri="{FF2B5EF4-FFF2-40B4-BE49-F238E27FC236}">
              <a16:creationId xmlns:a16="http://schemas.microsoft.com/office/drawing/2014/main" id="{00000000-0008-0000-0B00-0000D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11995" name="Shape 2365">
          <a:extLst>
            <a:ext uri="{FF2B5EF4-FFF2-40B4-BE49-F238E27FC236}">
              <a16:creationId xmlns:a16="http://schemas.microsoft.com/office/drawing/2014/main" id="{00000000-0008-0000-0B00-0000D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11996" name="Shape 2366">
          <a:extLst>
            <a:ext uri="{FF2B5EF4-FFF2-40B4-BE49-F238E27FC236}">
              <a16:creationId xmlns:a16="http://schemas.microsoft.com/office/drawing/2014/main" id="{00000000-0008-0000-0B00-0000D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11997" name="Shape 2366">
          <a:extLst>
            <a:ext uri="{FF2B5EF4-FFF2-40B4-BE49-F238E27FC236}">
              <a16:creationId xmlns:a16="http://schemas.microsoft.com/office/drawing/2014/main" id="{00000000-0008-0000-0B00-0000D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11998" name="Shape 2365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1999" name="Shape 2366">
          <a:extLst>
            <a:ext uri="{FF2B5EF4-FFF2-40B4-BE49-F238E27FC236}">
              <a16:creationId xmlns:a16="http://schemas.microsoft.com/office/drawing/2014/main" id="{00000000-0008-0000-0B00-0000D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57200" cy="352425"/>
    <xdr:sp macro="" textlink="">
      <xdr:nvSpPr>
        <xdr:cNvPr id="12000" name="Shape 10169">
          <a:extLst>
            <a:ext uri="{FF2B5EF4-FFF2-40B4-BE49-F238E27FC236}">
              <a16:creationId xmlns:a16="http://schemas.microsoft.com/office/drawing/2014/main" id="{00000000-0008-0000-0B00-0000E0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01" name="Shape 2366">
          <a:extLst>
            <a:ext uri="{FF2B5EF4-FFF2-40B4-BE49-F238E27FC236}">
              <a16:creationId xmlns:a16="http://schemas.microsoft.com/office/drawing/2014/main" id="{00000000-0008-0000-0B00-0000E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19050</xdr:rowOff>
    </xdr:from>
    <xdr:ext cx="457200" cy="352425"/>
    <xdr:sp macro="" textlink="">
      <xdr:nvSpPr>
        <xdr:cNvPr id="12002" name="Shape 10169">
          <a:extLst>
            <a:ext uri="{FF2B5EF4-FFF2-40B4-BE49-F238E27FC236}">
              <a16:creationId xmlns:a16="http://schemas.microsoft.com/office/drawing/2014/main" id="{00000000-0008-0000-0B00-0000E2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03" name="Shape 2366">
          <a:extLst>
            <a:ext uri="{FF2B5EF4-FFF2-40B4-BE49-F238E27FC236}">
              <a16:creationId xmlns:a16="http://schemas.microsoft.com/office/drawing/2014/main" id="{00000000-0008-0000-0B00-0000E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57200" cy="352425"/>
    <xdr:sp macro="" textlink="">
      <xdr:nvSpPr>
        <xdr:cNvPr id="12004" name="Shape 3383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05" name="Shape 2366">
          <a:extLst>
            <a:ext uri="{FF2B5EF4-FFF2-40B4-BE49-F238E27FC236}">
              <a16:creationId xmlns:a16="http://schemas.microsoft.com/office/drawing/2014/main" id="{00000000-0008-0000-0B00-0000E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19050</xdr:rowOff>
    </xdr:from>
    <xdr:ext cx="457200" cy="352425"/>
    <xdr:sp macro="" textlink="">
      <xdr:nvSpPr>
        <xdr:cNvPr id="12006" name="Shape 3383">
          <a:extLst>
            <a:ext uri="{FF2B5EF4-FFF2-40B4-BE49-F238E27FC236}">
              <a16:creationId xmlns:a16="http://schemas.microsoft.com/office/drawing/2014/main" id="{00000000-0008-0000-0B00-0000E6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07" name="Shape 2366">
          <a:extLst>
            <a:ext uri="{FF2B5EF4-FFF2-40B4-BE49-F238E27FC236}">
              <a16:creationId xmlns:a16="http://schemas.microsoft.com/office/drawing/2014/main" id="{00000000-0008-0000-0B00-0000E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08" name="Shape 2366">
          <a:extLst>
            <a:ext uri="{FF2B5EF4-FFF2-40B4-BE49-F238E27FC236}">
              <a16:creationId xmlns:a16="http://schemas.microsoft.com/office/drawing/2014/main" id="{00000000-0008-0000-0B00-0000E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09" name="Shape 2366">
          <a:extLst>
            <a:ext uri="{FF2B5EF4-FFF2-40B4-BE49-F238E27FC236}">
              <a16:creationId xmlns:a16="http://schemas.microsoft.com/office/drawing/2014/main" id="{00000000-0008-0000-0B00-0000E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10" name="Shape 2366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28575</xdr:rowOff>
    </xdr:from>
    <xdr:ext cx="457200" cy="352425"/>
    <xdr:sp macro="" textlink="">
      <xdr:nvSpPr>
        <xdr:cNvPr id="12011" name="Shape 10169">
          <a:extLst>
            <a:ext uri="{FF2B5EF4-FFF2-40B4-BE49-F238E27FC236}">
              <a16:creationId xmlns:a16="http://schemas.microsoft.com/office/drawing/2014/main" id="{00000000-0008-0000-0B00-0000EB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12" name="Shape 2366">
          <a:extLst>
            <a:ext uri="{FF2B5EF4-FFF2-40B4-BE49-F238E27FC236}">
              <a16:creationId xmlns:a16="http://schemas.microsoft.com/office/drawing/2014/main" id="{00000000-0008-0000-0B00-0000E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13" name="Shape 2366">
          <a:extLst>
            <a:ext uri="{FF2B5EF4-FFF2-40B4-BE49-F238E27FC236}">
              <a16:creationId xmlns:a16="http://schemas.microsoft.com/office/drawing/2014/main" id="{00000000-0008-0000-0B00-0000E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14" name="Shape 2366">
          <a:extLst>
            <a:ext uri="{FF2B5EF4-FFF2-40B4-BE49-F238E27FC236}">
              <a16:creationId xmlns:a16="http://schemas.microsoft.com/office/drawing/2014/main" id="{00000000-0008-0000-0B00-0000E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2015" name="Shape 2366">
          <a:extLst>
            <a:ext uri="{FF2B5EF4-FFF2-40B4-BE49-F238E27FC236}">
              <a16:creationId xmlns:a16="http://schemas.microsoft.com/office/drawing/2014/main" id="{00000000-0008-0000-0B00-0000E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16" name="Shape 2366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17" name="Shape 2365">
          <a:extLst>
            <a:ext uri="{FF2B5EF4-FFF2-40B4-BE49-F238E27FC236}">
              <a16:creationId xmlns:a16="http://schemas.microsoft.com/office/drawing/2014/main" id="{00000000-0008-0000-0B00-0000F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18" name="Shape 2366">
          <a:extLst>
            <a:ext uri="{FF2B5EF4-FFF2-40B4-BE49-F238E27FC236}">
              <a16:creationId xmlns:a16="http://schemas.microsoft.com/office/drawing/2014/main" id="{00000000-0008-0000-0B00-0000F2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19" name="Shape 2366">
          <a:extLst>
            <a:ext uri="{FF2B5EF4-FFF2-40B4-BE49-F238E27FC236}">
              <a16:creationId xmlns:a16="http://schemas.microsoft.com/office/drawing/2014/main" id="{00000000-0008-0000-0B00-0000F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20" name="Shape 2366">
          <a:extLst>
            <a:ext uri="{FF2B5EF4-FFF2-40B4-BE49-F238E27FC236}">
              <a16:creationId xmlns:a16="http://schemas.microsoft.com/office/drawing/2014/main" id="{00000000-0008-0000-0B00-0000F4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21" name="Shape 2366">
          <a:extLst>
            <a:ext uri="{FF2B5EF4-FFF2-40B4-BE49-F238E27FC236}">
              <a16:creationId xmlns:a16="http://schemas.microsoft.com/office/drawing/2014/main" id="{00000000-0008-0000-0B00-0000F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22" name="Shape 2366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23" name="Shape 2706">
          <a:extLst>
            <a:ext uri="{FF2B5EF4-FFF2-40B4-BE49-F238E27FC236}">
              <a16:creationId xmlns:a16="http://schemas.microsoft.com/office/drawing/2014/main" id="{00000000-0008-0000-0B00-0000F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24" name="Shape 2366">
          <a:extLst>
            <a:ext uri="{FF2B5EF4-FFF2-40B4-BE49-F238E27FC236}">
              <a16:creationId xmlns:a16="http://schemas.microsoft.com/office/drawing/2014/main" id="{00000000-0008-0000-0B00-0000F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25" name="Shape 2365">
          <a:extLst>
            <a:ext uri="{FF2B5EF4-FFF2-40B4-BE49-F238E27FC236}">
              <a16:creationId xmlns:a16="http://schemas.microsoft.com/office/drawing/2014/main" id="{00000000-0008-0000-0B00-0000F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12026" name="Shape 2365">
          <a:extLst>
            <a:ext uri="{FF2B5EF4-FFF2-40B4-BE49-F238E27FC236}">
              <a16:creationId xmlns:a16="http://schemas.microsoft.com/office/drawing/2014/main" id="{00000000-0008-0000-0B00-0000F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12027" name="Shape 2365">
          <a:extLst>
            <a:ext uri="{FF2B5EF4-FFF2-40B4-BE49-F238E27FC236}">
              <a16:creationId xmlns:a16="http://schemas.microsoft.com/office/drawing/2014/main" id="{00000000-0008-0000-0B00-0000F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12028" name="Shape 2366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12029" name="Shape 2366">
          <a:extLst>
            <a:ext uri="{FF2B5EF4-FFF2-40B4-BE49-F238E27FC236}">
              <a16:creationId xmlns:a16="http://schemas.microsoft.com/office/drawing/2014/main" id="{00000000-0008-0000-0B00-0000F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12030" name="Shape 2366">
          <a:extLst>
            <a:ext uri="{FF2B5EF4-FFF2-40B4-BE49-F238E27FC236}">
              <a16:creationId xmlns:a16="http://schemas.microsoft.com/office/drawing/2014/main" id="{00000000-0008-0000-0B00-0000F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-19050</xdr:colOff>
      <xdr:row>43</xdr:row>
      <xdr:rowOff>38100</xdr:rowOff>
    </xdr:from>
    <xdr:ext cx="457200" cy="466725"/>
    <xdr:sp macro="" textlink="">
      <xdr:nvSpPr>
        <xdr:cNvPr id="12031" name="Shape 10170">
          <a:extLst>
            <a:ext uri="{FF2B5EF4-FFF2-40B4-BE49-F238E27FC236}">
              <a16:creationId xmlns:a16="http://schemas.microsoft.com/office/drawing/2014/main" id="{00000000-0008-0000-0B00-0000FF2E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63</xdr:row>
      <xdr:rowOff>-38100</xdr:rowOff>
    </xdr:from>
    <xdr:ext cx="457200" cy="466725"/>
    <xdr:sp macro="" textlink="">
      <xdr:nvSpPr>
        <xdr:cNvPr id="12032" name="Shape 10170">
          <a:extLst>
            <a:ext uri="{FF2B5EF4-FFF2-40B4-BE49-F238E27FC236}">
              <a16:creationId xmlns:a16="http://schemas.microsoft.com/office/drawing/2014/main" id="{00000000-0008-0000-0B00-000000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-19050</xdr:colOff>
      <xdr:row>63</xdr:row>
      <xdr:rowOff>-28575</xdr:rowOff>
    </xdr:from>
    <xdr:ext cx="457200" cy="466725"/>
    <xdr:sp macro="" textlink="">
      <xdr:nvSpPr>
        <xdr:cNvPr id="12033" name="Shape 10170">
          <a:extLst>
            <a:ext uri="{FF2B5EF4-FFF2-40B4-BE49-F238E27FC236}">
              <a16:creationId xmlns:a16="http://schemas.microsoft.com/office/drawing/2014/main" id="{00000000-0008-0000-0B00-000001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-66675</xdr:colOff>
      <xdr:row>53</xdr:row>
      <xdr:rowOff>-19050</xdr:rowOff>
    </xdr:from>
    <xdr:ext cx="609600" cy="571500"/>
    <xdr:sp macro="" textlink="">
      <xdr:nvSpPr>
        <xdr:cNvPr id="12034" name="Shape 10171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72</xdr:row>
      <xdr:rowOff>0</xdr:rowOff>
    </xdr:from>
    <xdr:ext cx="457200" cy="466725"/>
    <xdr:sp macro="" textlink="">
      <xdr:nvSpPr>
        <xdr:cNvPr id="12035" name="Shape 10172">
          <a:extLst>
            <a:ext uri="{FF2B5EF4-FFF2-40B4-BE49-F238E27FC236}">
              <a16:creationId xmlns:a16="http://schemas.microsoft.com/office/drawing/2014/main" id="{00000000-0008-0000-0B00-000003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9525</xdr:colOff>
      <xdr:row>122</xdr:row>
      <xdr:rowOff>-28575</xdr:rowOff>
    </xdr:from>
    <xdr:ext cx="457200" cy="466725"/>
    <xdr:sp macro="" textlink="">
      <xdr:nvSpPr>
        <xdr:cNvPr id="12036" name="Shape 10173">
          <a:extLst>
            <a:ext uri="{FF2B5EF4-FFF2-40B4-BE49-F238E27FC236}">
              <a16:creationId xmlns:a16="http://schemas.microsoft.com/office/drawing/2014/main" id="{00000000-0008-0000-0B00-000004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11</xdr:row>
      <xdr:rowOff>85725</xdr:rowOff>
    </xdr:from>
    <xdr:ext cx="542925" cy="476250"/>
    <xdr:sp macro="" textlink="">
      <xdr:nvSpPr>
        <xdr:cNvPr id="12037" name="Shape 10174">
          <a:extLst>
            <a:ext uri="{FF2B5EF4-FFF2-40B4-BE49-F238E27FC236}">
              <a16:creationId xmlns:a16="http://schemas.microsoft.com/office/drawing/2014/main" id="{00000000-0008-0000-0B00-0000052F0000}"/>
            </a:ext>
          </a:extLst>
        </xdr:cNvPr>
        <xdr:cNvSpPr/>
      </xdr:nvSpPr>
      <xdr:spPr>
        <a:xfrm>
          <a:off x="5088825" y="3556163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419100</xdr:colOff>
      <xdr:row>53</xdr:row>
      <xdr:rowOff>-9525</xdr:rowOff>
    </xdr:from>
    <xdr:ext cx="1628775" cy="2257425"/>
    <xdr:sp macro="" textlink="">
      <xdr:nvSpPr>
        <xdr:cNvPr id="12038" name="Shape 10175">
          <a:extLst>
            <a:ext uri="{FF2B5EF4-FFF2-40B4-BE49-F238E27FC236}">
              <a16:creationId xmlns:a16="http://schemas.microsoft.com/office/drawing/2014/main" id="{00000000-0008-0000-0B00-0000062F0000}"/>
            </a:ext>
          </a:extLst>
        </xdr:cNvPr>
        <xdr:cNvSpPr/>
      </xdr:nvSpPr>
      <xdr:spPr>
        <a:xfrm>
          <a:off x="4545900" y="266557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19050</xdr:rowOff>
    </xdr:from>
    <xdr:ext cx="447675" cy="352425"/>
    <xdr:sp macro="" textlink="">
      <xdr:nvSpPr>
        <xdr:cNvPr id="12040" name="Shape 3385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19050</xdr:rowOff>
    </xdr:from>
    <xdr:ext cx="447675" cy="352425"/>
    <xdr:sp macro="" textlink="">
      <xdr:nvSpPr>
        <xdr:cNvPr id="12041" name="Shape 3385">
          <a:extLst>
            <a:ext uri="{FF2B5EF4-FFF2-40B4-BE49-F238E27FC236}">
              <a16:creationId xmlns:a16="http://schemas.microsoft.com/office/drawing/2014/main" id="{00000000-0008-0000-0B00-000009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-66675</xdr:colOff>
      <xdr:row>11</xdr:row>
      <xdr:rowOff>-76200</xdr:rowOff>
    </xdr:from>
    <xdr:ext cx="609600" cy="571500"/>
    <xdr:sp macro="" textlink="">
      <xdr:nvSpPr>
        <xdr:cNvPr id="12042" name="Shape 10177">
          <a:extLst>
            <a:ext uri="{FF2B5EF4-FFF2-40B4-BE49-F238E27FC236}">
              <a16:creationId xmlns:a16="http://schemas.microsoft.com/office/drawing/2014/main" id="{00000000-0008-0000-0B00-00000A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17</xdr:row>
      <xdr:rowOff>0</xdr:rowOff>
    </xdr:from>
    <xdr:ext cx="390525" cy="200025"/>
    <xdr:grpSp>
      <xdr:nvGrpSpPr>
        <xdr:cNvPr id="12044" name="Shape 2">
          <a:extLst>
            <a:ext uri="{FF2B5EF4-FFF2-40B4-BE49-F238E27FC236}">
              <a16:creationId xmlns:a16="http://schemas.microsoft.com/office/drawing/2014/main" id="{00000000-0008-0000-0B00-00000C2F0000}"/>
            </a:ext>
          </a:extLst>
        </xdr:cNvPr>
        <xdr:cNvGrpSpPr/>
      </xdr:nvGrpSpPr>
      <xdr:grpSpPr>
        <a:xfrm>
          <a:off x="12220575" y="3743325"/>
          <a:ext cx="390525" cy="200025"/>
          <a:chOff x="5150738" y="3679988"/>
          <a:chExt cx="390525" cy="200025"/>
        </a:xfrm>
      </xdr:grpSpPr>
      <xdr:grpSp>
        <xdr:nvGrpSpPr>
          <xdr:cNvPr id="12045" name="Shape 10179">
            <a:extLst>
              <a:ext uri="{FF2B5EF4-FFF2-40B4-BE49-F238E27FC236}">
                <a16:creationId xmlns:a16="http://schemas.microsoft.com/office/drawing/2014/main" id="{00000000-0008-0000-0B00-00000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46" name="Shape 6">
              <a:extLst>
                <a:ext uri="{FF2B5EF4-FFF2-40B4-BE49-F238E27FC236}">
                  <a16:creationId xmlns:a16="http://schemas.microsoft.com/office/drawing/2014/main" id="{00000000-0008-0000-0B00-00000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7" name="Shape 10180">
              <a:extLst>
                <a:ext uri="{FF2B5EF4-FFF2-40B4-BE49-F238E27FC236}">
                  <a16:creationId xmlns:a16="http://schemas.microsoft.com/office/drawing/2014/main" id="{00000000-0008-0000-0B00-00000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48" name="Shape 10181">
                <a:extLst>
                  <a:ext uri="{FF2B5EF4-FFF2-40B4-BE49-F238E27FC236}">
                    <a16:creationId xmlns:a16="http://schemas.microsoft.com/office/drawing/2014/main" id="{00000000-0008-0000-0B00-00001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49" name="Shape 10182">
                <a:extLst>
                  <a:ext uri="{FF2B5EF4-FFF2-40B4-BE49-F238E27FC236}">
                    <a16:creationId xmlns:a16="http://schemas.microsoft.com/office/drawing/2014/main" id="{00000000-0008-0000-0B00-00001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0" name="Shape 10183">
                  <a:extLst>
                    <a:ext uri="{FF2B5EF4-FFF2-40B4-BE49-F238E27FC236}">
                      <a16:creationId xmlns:a16="http://schemas.microsoft.com/office/drawing/2014/main" id="{00000000-0008-0000-0B00-00001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1" name="Shape 10184">
                  <a:extLst>
                    <a:ext uri="{FF2B5EF4-FFF2-40B4-BE49-F238E27FC236}">
                      <a16:creationId xmlns:a16="http://schemas.microsoft.com/office/drawing/2014/main" id="{00000000-0008-0000-0B00-00001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17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13154025" y="3743325"/>
          <a:ext cx="390525" cy="200025"/>
          <a:chOff x="5150738" y="3679988"/>
          <a:chExt cx="390525" cy="200025"/>
        </a:xfrm>
      </xdr:grpSpPr>
      <xdr:grpSp>
        <xdr:nvGrpSpPr>
          <xdr:cNvPr id="12053" name="Shape 1018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1018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56" name="Shape 1018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57" name="Shape 1018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8" name="Shape 10189">
                  <a:extLst>
                    <a:ext uri="{FF2B5EF4-FFF2-40B4-BE49-F238E27FC236}">
                      <a16:creationId xmlns:a16="http://schemas.microsoft.com/office/drawing/2014/main" id="{00000000-0008-0000-0B00-00001A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9" name="Shape 10190">
                  <a:extLst>
                    <a:ext uri="{FF2B5EF4-FFF2-40B4-BE49-F238E27FC236}">
                      <a16:creationId xmlns:a16="http://schemas.microsoft.com/office/drawing/2014/main" id="{00000000-0008-0000-0B00-00001B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17</xdr:row>
      <xdr:rowOff>0</xdr:rowOff>
    </xdr:from>
    <xdr:ext cx="390525" cy="200025"/>
    <xdr:grpSp>
      <xdr:nvGrpSpPr>
        <xdr:cNvPr id="12060" name="Shape 2">
          <a:extLst>
            <a:ext uri="{FF2B5EF4-FFF2-40B4-BE49-F238E27FC236}">
              <a16:creationId xmlns:a16="http://schemas.microsoft.com/office/drawing/2014/main" id="{00000000-0008-0000-0B00-00001C2F0000}"/>
            </a:ext>
          </a:extLst>
        </xdr:cNvPr>
        <xdr:cNvGrpSpPr/>
      </xdr:nvGrpSpPr>
      <xdr:grpSpPr>
        <a:xfrm>
          <a:off x="14087475" y="3743325"/>
          <a:ext cx="390525" cy="200025"/>
          <a:chOff x="5150738" y="3679988"/>
          <a:chExt cx="390525" cy="200025"/>
        </a:xfrm>
      </xdr:grpSpPr>
      <xdr:grpSp>
        <xdr:nvGrpSpPr>
          <xdr:cNvPr id="12061" name="Shape 10191">
            <a:extLst>
              <a:ext uri="{FF2B5EF4-FFF2-40B4-BE49-F238E27FC236}">
                <a16:creationId xmlns:a16="http://schemas.microsoft.com/office/drawing/2014/main" id="{00000000-0008-0000-0B00-00001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62" name="Shape 6">
              <a:extLst>
                <a:ext uri="{FF2B5EF4-FFF2-40B4-BE49-F238E27FC236}">
                  <a16:creationId xmlns:a16="http://schemas.microsoft.com/office/drawing/2014/main" id="{00000000-0008-0000-0B00-00001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3" name="Shape 10192">
              <a:extLst>
                <a:ext uri="{FF2B5EF4-FFF2-40B4-BE49-F238E27FC236}">
                  <a16:creationId xmlns:a16="http://schemas.microsoft.com/office/drawing/2014/main" id="{00000000-0008-0000-0B00-00001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64" name="Shape 10193">
                <a:extLst>
                  <a:ext uri="{FF2B5EF4-FFF2-40B4-BE49-F238E27FC236}">
                    <a16:creationId xmlns:a16="http://schemas.microsoft.com/office/drawing/2014/main" id="{00000000-0008-0000-0B00-00002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5" name="Shape 10194">
                <a:extLst>
                  <a:ext uri="{FF2B5EF4-FFF2-40B4-BE49-F238E27FC236}">
                    <a16:creationId xmlns:a16="http://schemas.microsoft.com/office/drawing/2014/main" id="{00000000-0008-0000-0B00-00002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66" name="Shape 10195">
                  <a:extLst>
                    <a:ext uri="{FF2B5EF4-FFF2-40B4-BE49-F238E27FC236}">
                      <a16:creationId xmlns:a16="http://schemas.microsoft.com/office/drawing/2014/main" id="{00000000-0008-0000-0B00-00002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67" name="Shape 10196">
                  <a:extLst>
                    <a:ext uri="{FF2B5EF4-FFF2-40B4-BE49-F238E27FC236}">
                      <a16:creationId xmlns:a16="http://schemas.microsoft.com/office/drawing/2014/main" id="{00000000-0008-0000-0B00-00002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495300</xdr:colOff>
      <xdr:row>11</xdr:row>
      <xdr:rowOff>123825</xdr:rowOff>
    </xdr:from>
    <xdr:ext cx="457200" cy="523875"/>
    <xdr:sp macro="" textlink="">
      <xdr:nvSpPr>
        <xdr:cNvPr id="12068" name="Shape 10197">
          <a:extLst>
            <a:ext uri="{FF2B5EF4-FFF2-40B4-BE49-F238E27FC236}">
              <a16:creationId xmlns:a16="http://schemas.microsoft.com/office/drawing/2014/main" id="{00000000-0008-0000-0B00-000024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2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438150</xdr:colOff>
      <xdr:row>88</xdr:row>
      <xdr:rowOff>142875</xdr:rowOff>
    </xdr:from>
    <xdr:ext cx="571500" cy="1590675"/>
    <xdr:sp macro="" textlink="">
      <xdr:nvSpPr>
        <xdr:cNvPr id="12069" name="Shape 10198">
          <a:extLst>
            <a:ext uri="{FF2B5EF4-FFF2-40B4-BE49-F238E27FC236}">
              <a16:creationId xmlns:a16="http://schemas.microsoft.com/office/drawing/2014/main" id="{00000000-0008-0000-0B00-0000252F0000}"/>
            </a:ext>
          </a:extLst>
        </xdr:cNvPr>
        <xdr:cNvSpPr/>
      </xdr:nvSpPr>
      <xdr:spPr>
        <a:xfrm>
          <a:off x="5069775" y="2994188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19050</xdr:rowOff>
    </xdr:from>
    <xdr:ext cx="428625" cy="352425"/>
    <xdr:sp macro="" textlink="">
      <xdr:nvSpPr>
        <xdr:cNvPr id="12070" name="Shape 10199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19050</xdr:rowOff>
    </xdr:from>
    <xdr:ext cx="428625" cy="352425"/>
    <xdr:sp macro="" textlink="">
      <xdr:nvSpPr>
        <xdr:cNvPr id="12071" name="Shape 10199">
          <a:extLst>
            <a:ext uri="{FF2B5EF4-FFF2-40B4-BE49-F238E27FC236}">
              <a16:creationId xmlns:a16="http://schemas.microsoft.com/office/drawing/2014/main" id="{00000000-0008-0000-0B00-000027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19050</xdr:rowOff>
    </xdr:from>
    <xdr:ext cx="438150" cy="352425"/>
    <xdr:sp macro="" textlink="">
      <xdr:nvSpPr>
        <xdr:cNvPr id="12072" name="Shape 10200">
          <a:extLst>
            <a:ext uri="{FF2B5EF4-FFF2-40B4-BE49-F238E27FC236}">
              <a16:creationId xmlns:a16="http://schemas.microsoft.com/office/drawing/2014/main" id="{00000000-0008-0000-0B00-000028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19050</xdr:rowOff>
    </xdr:from>
    <xdr:ext cx="428625" cy="352425"/>
    <xdr:sp macro="" textlink="">
      <xdr:nvSpPr>
        <xdr:cNvPr id="12073" name="Shape 10199">
          <a:extLst>
            <a:ext uri="{FF2B5EF4-FFF2-40B4-BE49-F238E27FC236}">
              <a16:creationId xmlns:a16="http://schemas.microsoft.com/office/drawing/2014/main" id="{00000000-0008-0000-0B00-00002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19050</xdr:rowOff>
    </xdr:from>
    <xdr:ext cx="438150" cy="352425"/>
    <xdr:sp macro="" textlink="">
      <xdr:nvSpPr>
        <xdr:cNvPr id="12074" name="Shape 10201">
          <a:extLst>
            <a:ext uri="{FF2B5EF4-FFF2-40B4-BE49-F238E27FC236}">
              <a16:creationId xmlns:a16="http://schemas.microsoft.com/office/drawing/2014/main" id="{00000000-0008-0000-0B00-00002A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28575</xdr:rowOff>
    </xdr:from>
    <xdr:ext cx="438150" cy="361950"/>
    <xdr:sp macro="" textlink="">
      <xdr:nvSpPr>
        <xdr:cNvPr id="12075" name="Shape 662">
          <a:extLst>
            <a:ext uri="{FF2B5EF4-FFF2-40B4-BE49-F238E27FC236}">
              <a16:creationId xmlns:a16="http://schemas.microsoft.com/office/drawing/2014/main" id="{00000000-0008-0000-0B00-00002B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19050</xdr:rowOff>
    </xdr:from>
    <xdr:ext cx="428625" cy="352425"/>
    <xdr:sp macro="" textlink="">
      <xdr:nvSpPr>
        <xdr:cNvPr id="12076" name="Shape 10199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28575</xdr:rowOff>
    </xdr:from>
    <xdr:ext cx="438150" cy="361950"/>
    <xdr:sp macro="" textlink="">
      <xdr:nvSpPr>
        <xdr:cNvPr id="12077" name="Shape 1006">
          <a:extLst>
            <a:ext uri="{FF2B5EF4-FFF2-40B4-BE49-F238E27FC236}">
              <a16:creationId xmlns:a16="http://schemas.microsoft.com/office/drawing/2014/main" id="{00000000-0008-0000-0B00-00002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28575</xdr:rowOff>
    </xdr:from>
    <xdr:ext cx="428625" cy="352425"/>
    <xdr:sp macro="" textlink="">
      <xdr:nvSpPr>
        <xdr:cNvPr id="12078" name="Shape 10199">
          <a:extLst>
            <a:ext uri="{FF2B5EF4-FFF2-40B4-BE49-F238E27FC236}">
              <a16:creationId xmlns:a16="http://schemas.microsoft.com/office/drawing/2014/main" id="{00000000-0008-0000-0B00-00002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28575</xdr:rowOff>
    </xdr:from>
    <xdr:ext cx="438150" cy="361950"/>
    <xdr:sp macro="" textlink="">
      <xdr:nvSpPr>
        <xdr:cNvPr id="12079" name="Shape 1005">
          <a:extLst>
            <a:ext uri="{FF2B5EF4-FFF2-40B4-BE49-F238E27FC236}">
              <a16:creationId xmlns:a16="http://schemas.microsoft.com/office/drawing/2014/main" id="{00000000-0008-0000-0B00-00002F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19050</xdr:rowOff>
    </xdr:from>
    <xdr:ext cx="438150" cy="361950"/>
    <xdr:sp macro="" textlink="">
      <xdr:nvSpPr>
        <xdr:cNvPr id="12080" name="Shape 662">
          <a:extLst>
            <a:ext uri="{FF2B5EF4-FFF2-40B4-BE49-F238E27FC236}">
              <a16:creationId xmlns:a16="http://schemas.microsoft.com/office/drawing/2014/main" id="{00000000-0008-0000-0B00-000030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47625</xdr:colOff>
      <xdr:row>15</xdr:row>
      <xdr:rowOff>171450</xdr:rowOff>
    </xdr:from>
    <xdr:ext cx="485775" cy="428625"/>
    <xdr:sp macro="" textlink="">
      <xdr:nvSpPr>
        <xdr:cNvPr id="12081" name="Shape 10202">
          <a:extLst>
            <a:ext uri="{FF2B5EF4-FFF2-40B4-BE49-F238E27FC236}">
              <a16:creationId xmlns:a16="http://schemas.microsoft.com/office/drawing/2014/main" id="{00000000-0008-0000-0B00-0000312F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238125</xdr:colOff>
      <xdr:row>16</xdr:row>
      <xdr:rowOff>76200</xdr:rowOff>
    </xdr:from>
    <xdr:ext cx="676275" cy="114300"/>
    <xdr:sp macro="" textlink="">
      <xdr:nvSpPr>
        <xdr:cNvPr id="12082" name="Shape 10203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514349</xdr:colOff>
      <xdr:row>11</xdr:row>
      <xdr:rowOff>104775</xdr:rowOff>
    </xdr:from>
    <xdr:ext cx="466725" cy="523875"/>
    <xdr:sp macro="" textlink="">
      <xdr:nvSpPr>
        <xdr:cNvPr id="12083" name="Shape 10204">
          <a:extLst>
            <a:ext uri="{FF2B5EF4-FFF2-40B4-BE49-F238E27FC236}">
              <a16:creationId xmlns:a16="http://schemas.microsoft.com/office/drawing/2014/main" id="{00000000-0008-0000-0B00-0000332F0000}"/>
            </a:ext>
          </a:extLst>
        </xdr:cNvPr>
        <xdr:cNvSpPr/>
      </xdr:nvSpPr>
      <xdr:spPr>
        <a:xfrm>
          <a:off x="5267324" y="2514600"/>
          <a:ext cx="466725" cy="52387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19050</xdr:rowOff>
    </xdr:from>
    <xdr:ext cx="438150" cy="361950"/>
    <xdr:sp macro="" textlink="">
      <xdr:nvSpPr>
        <xdr:cNvPr id="12084" name="Shape 662">
          <a:extLst>
            <a:ext uri="{FF2B5EF4-FFF2-40B4-BE49-F238E27FC236}">
              <a16:creationId xmlns:a16="http://schemas.microsoft.com/office/drawing/2014/main" id="{00000000-0008-0000-0B00-000034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457200</xdr:colOff>
      <xdr:row>98</xdr:row>
      <xdr:rowOff>-9525</xdr:rowOff>
    </xdr:from>
    <xdr:ext cx="581025" cy="1590675"/>
    <xdr:sp macro="" textlink="">
      <xdr:nvSpPr>
        <xdr:cNvPr id="12085" name="Shape 10205">
          <a:extLst>
            <a:ext uri="{FF2B5EF4-FFF2-40B4-BE49-F238E27FC236}">
              <a16:creationId xmlns:a16="http://schemas.microsoft.com/office/drawing/2014/main" id="{00000000-0008-0000-0B00-0000352F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19050</xdr:rowOff>
    </xdr:from>
    <xdr:ext cx="457200" cy="361950"/>
    <xdr:sp macro="" textlink="">
      <xdr:nvSpPr>
        <xdr:cNvPr id="12086" name="Shape 10206">
          <a:extLst>
            <a:ext uri="{FF2B5EF4-FFF2-40B4-BE49-F238E27FC236}">
              <a16:creationId xmlns:a16="http://schemas.microsoft.com/office/drawing/2014/main" id="{00000000-0008-0000-0B00-000036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19050</xdr:rowOff>
    </xdr:from>
    <xdr:ext cx="438150" cy="361950"/>
    <xdr:sp macro="" textlink="">
      <xdr:nvSpPr>
        <xdr:cNvPr id="12087" name="Shape 1005">
          <a:extLst>
            <a:ext uri="{FF2B5EF4-FFF2-40B4-BE49-F238E27FC236}">
              <a16:creationId xmlns:a16="http://schemas.microsoft.com/office/drawing/2014/main" id="{00000000-0008-0000-0B00-000037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438150</xdr:colOff>
      <xdr:row>88</xdr:row>
      <xdr:rowOff>142875</xdr:rowOff>
    </xdr:from>
    <xdr:ext cx="600075" cy="1600200"/>
    <xdr:sp macro="" textlink="">
      <xdr:nvSpPr>
        <xdr:cNvPr id="12088" name="Shape 10207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SpPr/>
      </xdr:nvSpPr>
      <xdr:spPr>
        <a:xfrm>
          <a:off x="5055488" y="2989425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19050</xdr:rowOff>
    </xdr:from>
    <xdr:ext cx="428625" cy="352425"/>
    <xdr:sp macro="" textlink="">
      <xdr:nvSpPr>
        <xdr:cNvPr id="12089" name="Shape 10199">
          <a:extLst>
            <a:ext uri="{FF2B5EF4-FFF2-40B4-BE49-F238E27FC236}">
              <a16:creationId xmlns:a16="http://schemas.microsoft.com/office/drawing/2014/main" id="{00000000-0008-0000-0B00-00003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28575</xdr:rowOff>
    </xdr:from>
    <xdr:ext cx="438150" cy="361950"/>
    <xdr:sp macro="" textlink="">
      <xdr:nvSpPr>
        <xdr:cNvPr id="12090" name="Shape 662">
          <a:extLst>
            <a:ext uri="{FF2B5EF4-FFF2-40B4-BE49-F238E27FC236}">
              <a16:creationId xmlns:a16="http://schemas.microsoft.com/office/drawing/2014/main" id="{00000000-0008-0000-0B00-00003A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19050</xdr:rowOff>
    </xdr:from>
    <xdr:ext cx="457200" cy="361950"/>
    <xdr:sp macro="" textlink="">
      <xdr:nvSpPr>
        <xdr:cNvPr id="12091" name="Shape 10206">
          <a:extLst>
            <a:ext uri="{FF2B5EF4-FFF2-40B4-BE49-F238E27FC236}">
              <a16:creationId xmlns:a16="http://schemas.microsoft.com/office/drawing/2014/main" id="{00000000-0008-0000-0B00-00003B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19050</xdr:rowOff>
    </xdr:from>
    <xdr:ext cx="447675" cy="361950"/>
    <xdr:sp macro="" textlink="">
      <xdr:nvSpPr>
        <xdr:cNvPr id="12092" name="Shape 2365">
          <a:extLst>
            <a:ext uri="{FF2B5EF4-FFF2-40B4-BE49-F238E27FC236}">
              <a16:creationId xmlns:a16="http://schemas.microsoft.com/office/drawing/2014/main" id="{00000000-0008-0000-0B00-00003C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19050</xdr:rowOff>
    </xdr:from>
    <xdr:ext cx="438150" cy="361950"/>
    <xdr:sp macro="" textlink="">
      <xdr:nvSpPr>
        <xdr:cNvPr id="12093" name="Shape 662">
          <a:extLst>
            <a:ext uri="{FF2B5EF4-FFF2-40B4-BE49-F238E27FC236}">
              <a16:creationId xmlns:a16="http://schemas.microsoft.com/office/drawing/2014/main" id="{00000000-0008-0000-0B00-00003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19050</xdr:rowOff>
    </xdr:from>
    <xdr:ext cx="428625" cy="352425"/>
    <xdr:sp macro="" textlink="">
      <xdr:nvSpPr>
        <xdr:cNvPr id="12094" name="Shape 10199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19050</xdr:rowOff>
    </xdr:from>
    <xdr:ext cx="447675" cy="361950"/>
    <xdr:sp macro="" textlink="">
      <xdr:nvSpPr>
        <xdr:cNvPr id="12095" name="Shape 2365">
          <a:extLst>
            <a:ext uri="{FF2B5EF4-FFF2-40B4-BE49-F238E27FC236}">
              <a16:creationId xmlns:a16="http://schemas.microsoft.com/office/drawing/2014/main" id="{00000000-0008-0000-0B00-00003F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19050</xdr:rowOff>
    </xdr:from>
    <xdr:ext cx="457200" cy="361950"/>
    <xdr:sp macro="" textlink="">
      <xdr:nvSpPr>
        <xdr:cNvPr id="12096" name="Shape 10206">
          <a:extLst>
            <a:ext uri="{FF2B5EF4-FFF2-40B4-BE49-F238E27FC236}">
              <a16:creationId xmlns:a16="http://schemas.microsoft.com/office/drawing/2014/main" id="{00000000-0008-0000-0B00-000040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2097" name="Shape 2">
          <a:extLst>
            <a:ext uri="{FF2B5EF4-FFF2-40B4-BE49-F238E27FC236}">
              <a16:creationId xmlns:a16="http://schemas.microsoft.com/office/drawing/2014/main" id="{00000000-0008-0000-0B00-0000412F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2098" name="Shape 10208">
            <a:extLst>
              <a:ext uri="{FF2B5EF4-FFF2-40B4-BE49-F238E27FC236}">
                <a16:creationId xmlns:a16="http://schemas.microsoft.com/office/drawing/2014/main" id="{00000000-0008-0000-0B00-0000422F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099" name="Shape 6">
              <a:extLst>
                <a:ext uri="{FF2B5EF4-FFF2-40B4-BE49-F238E27FC236}">
                  <a16:creationId xmlns:a16="http://schemas.microsoft.com/office/drawing/2014/main" id="{00000000-0008-0000-0B00-0000432F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0" name="Shape 10209">
              <a:extLst>
                <a:ext uri="{FF2B5EF4-FFF2-40B4-BE49-F238E27FC236}">
                  <a16:creationId xmlns:a16="http://schemas.microsoft.com/office/drawing/2014/main" id="{00000000-0008-0000-0B00-0000442F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101" name="Shape 10210">
                <a:extLst>
                  <a:ext uri="{FF2B5EF4-FFF2-40B4-BE49-F238E27FC236}">
                    <a16:creationId xmlns:a16="http://schemas.microsoft.com/office/drawing/2014/main" id="{00000000-0008-0000-0B00-0000452F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02" name="Shape 10211">
                <a:extLst>
                  <a:ext uri="{FF2B5EF4-FFF2-40B4-BE49-F238E27FC236}">
                    <a16:creationId xmlns:a16="http://schemas.microsoft.com/office/drawing/2014/main" id="{00000000-0008-0000-0B00-0000462F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103" name="Shape 10212">
                  <a:extLst>
                    <a:ext uri="{FF2B5EF4-FFF2-40B4-BE49-F238E27FC236}">
                      <a16:creationId xmlns:a16="http://schemas.microsoft.com/office/drawing/2014/main" id="{00000000-0008-0000-0B00-00004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04" name="Shape 10213">
                  <a:extLst>
                    <a:ext uri="{FF2B5EF4-FFF2-40B4-BE49-F238E27FC236}">
                      <a16:creationId xmlns:a16="http://schemas.microsoft.com/office/drawing/2014/main" id="{00000000-0008-0000-0B00-00004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2105" name="Shape 2">
          <a:extLst>
            <a:ext uri="{FF2B5EF4-FFF2-40B4-BE49-F238E27FC236}">
              <a16:creationId xmlns:a16="http://schemas.microsoft.com/office/drawing/2014/main" id="{00000000-0008-0000-0B00-0000492F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2106" name="Shape 10214">
            <a:extLst>
              <a:ext uri="{FF2B5EF4-FFF2-40B4-BE49-F238E27FC236}">
                <a16:creationId xmlns:a16="http://schemas.microsoft.com/office/drawing/2014/main" id="{00000000-0008-0000-0B00-00004A2F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107" name="Shape 6">
              <a:extLst>
                <a:ext uri="{FF2B5EF4-FFF2-40B4-BE49-F238E27FC236}">
                  <a16:creationId xmlns:a16="http://schemas.microsoft.com/office/drawing/2014/main" id="{00000000-0008-0000-0B00-00004B2F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8" name="Shape 10215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109" name="Shape 10216">
                <a:extLst>
                  <a:ext uri="{FF2B5EF4-FFF2-40B4-BE49-F238E27FC236}">
                    <a16:creationId xmlns:a16="http://schemas.microsoft.com/office/drawing/2014/main" id="{00000000-0008-0000-0B00-00004D2F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0" name="Shape 10217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0938"/>
                <a:chExt cx="419100" cy="238200"/>
              </a:xfrm>
            </xdr:grpSpPr>
            <xdr:sp macro="" textlink="">
              <xdr:nvSpPr>
                <xdr:cNvPr id="12111" name="Shape 10218">
                  <a:extLst>
                    <a:ext uri="{FF2B5EF4-FFF2-40B4-BE49-F238E27FC236}">
                      <a16:creationId xmlns:a16="http://schemas.microsoft.com/office/drawing/2014/main" id="{00000000-0008-0000-0B00-00004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12" name="Shape 10219">
                  <a:extLst>
                    <a:ext uri="{FF2B5EF4-FFF2-40B4-BE49-F238E27FC236}">
                      <a16:creationId xmlns:a16="http://schemas.microsoft.com/office/drawing/2014/main" id="{00000000-0008-0000-0B00-0000502F0000}"/>
                    </a:ext>
                  </a:extLst>
                </xdr:cNvPr>
                <xdr:cNvCxnSpPr>
                  <a:stCxn id="321" idx="4"/>
                </xdr:cNvCxnSpPr>
              </xdr:nvCxnSpPr>
              <xdr:spPr>
                <a:xfrm flipH="1">
                  <a:off x="5136450" y="3660938"/>
                  <a:ext cx="419100" cy="238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2113" name="Shape 2">
          <a:extLst>
            <a:ext uri="{FF2B5EF4-FFF2-40B4-BE49-F238E27FC236}">
              <a16:creationId xmlns:a16="http://schemas.microsoft.com/office/drawing/2014/main" id="{00000000-0008-0000-0B00-0000512F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2114" name="Shape 10220">
            <a:extLst>
              <a:ext uri="{FF2B5EF4-FFF2-40B4-BE49-F238E27FC236}">
                <a16:creationId xmlns:a16="http://schemas.microsoft.com/office/drawing/2014/main" id="{00000000-0008-0000-0B00-00005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15" name="Shape 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6" name="Shape 10221">
              <a:extLst>
                <a:ext uri="{FF2B5EF4-FFF2-40B4-BE49-F238E27FC236}">
                  <a16:creationId xmlns:a16="http://schemas.microsoft.com/office/drawing/2014/main" id="{00000000-0008-0000-0B00-00005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17" name="Shape 10222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8" name="Shape 10223">
                <a:extLst>
                  <a:ext uri="{FF2B5EF4-FFF2-40B4-BE49-F238E27FC236}">
                    <a16:creationId xmlns:a16="http://schemas.microsoft.com/office/drawing/2014/main" id="{00000000-0008-0000-0B00-00005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19" name="Shape 10224">
                  <a:extLst>
                    <a:ext uri="{FF2B5EF4-FFF2-40B4-BE49-F238E27FC236}">
                      <a16:creationId xmlns:a16="http://schemas.microsoft.com/office/drawing/2014/main" id="{00000000-0008-0000-0B00-00005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0" name="Shape 10225">
                  <a:extLst>
                    <a:ext uri="{FF2B5EF4-FFF2-40B4-BE49-F238E27FC236}">
                      <a16:creationId xmlns:a16="http://schemas.microsoft.com/office/drawing/2014/main" id="{00000000-0008-0000-0B00-00005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2121" name="Shape 2">
          <a:extLst>
            <a:ext uri="{FF2B5EF4-FFF2-40B4-BE49-F238E27FC236}">
              <a16:creationId xmlns:a16="http://schemas.microsoft.com/office/drawing/2014/main" id="{00000000-0008-0000-0B00-0000592F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2122" name="Shape 10226">
            <a:extLst>
              <a:ext uri="{FF2B5EF4-FFF2-40B4-BE49-F238E27FC236}">
                <a16:creationId xmlns:a16="http://schemas.microsoft.com/office/drawing/2014/main" id="{00000000-0008-0000-0B00-00005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23" name="Shape 6">
              <a:extLst>
                <a:ext uri="{FF2B5EF4-FFF2-40B4-BE49-F238E27FC236}">
                  <a16:creationId xmlns:a16="http://schemas.microsoft.com/office/drawing/2014/main" id="{00000000-0008-0000-0B00-00005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4" name="Shape 10227">
              <a:extLst>
                <a:ext uri="{FF2B5EF4-FFF2-40B4-BE49-F238E27FC236}">
                  <a16:creationId xmlns:a16="http://schemas.microsoft.com/office/drawing/2014/main" id="{00000000-0008-0000-0B00-00005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25" name="Shape 10228">
                <a:extLst>
                  <a:ext uri="{FF2B5EF4-FFF2-40B4-BE49-F238E27FC236}">
                    <a16:creationId xmlns:a16="http://schemas.microsoft.com/office/drawing/2014/main" id="{00000000-0008-0000-0B00-00005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6" name="Shape 10229">
                <a:extLst>
                  <a:ext uri="{FF2B5EF4-FFF2-40B4-BE49-F238E27FC236}">
                    <a16:creationId xmlns:a16="http://schemas.microsoft.com/office/drawing/2014/main" id="{00000000-0008-0000-0B00-00005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27" name="Shape 10230">
                  <a:extLst>
                    <a:ext uri="{FF2B5EF4-FFF2-40B4-BE49-F238E27FC236}">
                      <a16:creationId xmlns:a16="http://schemas.microsoft.com/office/drawing/2014/main" id="{00000000-0008-0000-0B00-00005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8" name="Shape 10231">
                  <a:extLst>
                    <a:ext uri="{FF2B5EF4-FFF2-40B4-BE49-F238E27FC236}">
                      <a16:creationId xmlns:a16="http://schemas.microsoft.com/office/drawing/2014/main" id="{00000000-0008-0000-0B00-00006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2129" name="Shape 2">
          <a:extLst>
            <a:ext uri="{FF2B5EF4-FFF2-40B4-BE49-F238E27FC236}">
              <a16:creationId xmlns:a16="http://schemas.microsoft.com/office/drawing/2014/main" id="{00000000-0008-0000-0B00-0000612F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2130" name="Shape 10232">
            <a:extLst>
              <a:ext uri="{FF2B5EF4-FFF2-40B4-BE49-F238E27FC236}">
                <a16:creationId xmlns:a16="http://schemas.microsoft.com/office/drawing/2014/main" id="{00000000-0008-0000-0B00-00006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31" name="Shape 6">
              <a:extLst>
                <a:ext uri="{FF2B5EF4-FFF2-40B4-BE49-F238E27FC236}">
                  <a16:creationId xmlns:a16="http://schemas.microsoft.com/office/drawing/2014/main" id="{00000000-0008-0000-0B00-00006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2" name="Shape 10233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33" name="Shape 10234">
                <a:extLst>
                  <a:ext uri="{FF2B5EF4-FFF2-40B4-BE49-F238E27FC236}">
                    <a16:creationId xmlns:a16="http://schemas.microsoft.com/office/drawing/2014/main" id="{00000000-0008-0000-0B00-00006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34" name="Shape 10235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35" name="Shape 10236">
                  <a:extLst>
                    <a:ext uri="{FF2B5EF4-FFF2-40B4-BE49-F238E27FC236}">
                      <a16:creationId xmlns:a16="http://schemas.microsoft.com/office/drawing/2014/main" id="{00000000-0008-0000-0B00-00006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36" name="Shape 10237">
                  <a:extLst>
                    <a:ext uri="{FF2B5EF4-FFF2-40B4-BE49-F238E27FC236}">
                      <a16:creationId xmlns:a16="http://schemas.microsoft.com/office/drawing/2014/main" id="{00000000-0008-0000-0B00-00006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2137" name="Shape 2">
          <a:extLst>
            <a:ext uri="{FF2B5EF4-FFF2-40B4-BE49-F238E27FC236}">
              <a16:creationId xmlns:a16="http://schemas.microsoft.com/office/drawing/2014/main" id="{00000000-0008-0000-0B00-0000692F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2138" name="Shape 10238">
            <a:extLst>
              <a:ext uri="{FF2B5EF4-FFF2-40B4-BE49-F238E27FC236}">
                <a16:creationId xmlns:a16="http://schemas.microsoft.com/office/drawing/2014/main" id="{00000000-0008-0000-0B00-00006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39" name="Shape 6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0" name="Shape 10239">
              <a:extLst>
                <a:ext uri="{FF2B5EF4-FFF2-40B4-BE49-F238E27FC236}">
                  <a16:creationId xmlns:a16="http://schemas.microsoft.com/office/drawing/2014/main" id="{00000000-0008-0000-0B00-00006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41" name="Shape 10240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42" name="Shape 10241">
                <a:extLst>
                  <a:ext uri="{FF2B5EF4-FFF2-40B4-BE49-F238E27FC236}">
                    <a16:creationId xmlns:a16="http://schemas.microsoft.com/office/drawing/2014/main" id="{00000000-0008-0000-0B00-00006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43" name="Shape 10242">
                  <a:extLst>
                    <a:ext uri="{FF2B5EF4-FFF2-40B4-BE49-F238E27FC236}">
                      <a16:creationId xmlns:a16="http://schemas.microsoft.com/office/drawing/2014/main" id="{00000000-0008-0000-0B00-00006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44" name="Shape 10243">
                  <a:extLst>
                    <a:ext uri="{FF2B5EF4-FFF2-40B4-BE49-F238E27FC236}">
                      <a16:creationId xmlns:a16="http://schemas.microsoft.com/office/drawing/2014/main" id="{00000000-0008-0000-0B00-00007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2145" name="Shape 2">
          <a:extLst>
            <a:ext uri="{FF2B5EF4-FFF2-40B4-BE49-F238E27FC236}">
              <a16:creationId xmlns:a16="http://schemas.microsoft.com/office/drawing/2014/main" id="{00000000-0008-0000-0B00-0000712F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2146" name="Shape 10244">
            <a:extLst>
              <a:ext uri="{FF2B5EF4-FFF2-40B4-BE49-F238E27FC236}">
                <a16:creationId xmlns:a16="http://schemas.microsoft.com/office/drawing/2014/main" id="{00000000-0008-0000-0B00-00007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47" name="Shape 6">
              <a:extLst>
                <a:ext uri="{FF2B5EF4-FFF2-40B4-BE49-F238E27FC236}">
                  <a16:creationId xmlns:a16="http://schemas.microsoft.com/office/drawing/2014/main" id="{00000000-0008-0000-0B00-00007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8" name="Shape 10245">
              <a:extLst>
                <a:ext uri="{FF2B5EF4-FFF2-40B4-BE49-F238E27FC236}">
                  <a16:creationId xmlns:a16="http://schemas.microsoft.com/office/drawing/2014/main" id="{00000000-0008-0000-0B00-00007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49" name="Shape 10246">
                <a:extLst>
                  <a:ext uri="{FF2B5EF4-FFF2-40B4-BE49-F238E27FC236}">
                    <a16:creationId xmlns:a16="http://schemas.microsoft.com/office/drawing/2014/main" id="{00000000-0008-0000-0B00-00007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0" name="Shape 10247">
                <a:extLst>
                  <a:ext uri="{FF2B5EF4-FFF2-40B4-BE49-F238E27FC236}">
                    <a16:creationId xmlns:a16="http://schemas.microsoft.com/office/drawing/2014/main" id="{00000000-0008-0000-0B00-00007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51" name="Shape 10248">
                  <a:extLst>
                    <a:ext uri="{FF2B5EF4-FFF2-40B4-BE49-F238E27FC236}">
                      <a16:creationId xmlns:a16="http://schemas.microsoft.com/office/drawing/2014/main" id="{00000000-0008-0000-0B00-00007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52" name="Shape 10249">
                  <a:extLst>
                    <a:ext uri="{FF2B5EF4-FFF2-40B4-BE49-F238E27FC236}">
                      <a16:creationId xmlns:a16="http://schemas.microsoft.com/office/drawing/2014/main" id="{00000000-0008-0000-0B00-00007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2153" name="Shape 2">
          <a:extLst>
            <a:ext uri="{FF2B5EF4-FFF2-40B4-BE49-F238E27FC236}">
              <a16:creationId xmlns:a16="http://schemas.microsoft.com/office/drawing/2014/main" id="{00000000-0008-0000-0B00-0000792F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2154" name="Shape 10250">
            <a:extLst>
              <a:ext uri="{FF2B5EF4-FFF2-40B4-BE49-F238E27FC236}">
                <a16:creationId xmlns:a16="http://schemas.microsoft.com/office/drawing/2014/main" id="{00000000-0008-0000-0B00-00007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55" name="Shape 6">
              <a:extLst>
                <a:ext uri="{FF2B5EF4-FFF2-40B4-BE49-F238E27FC236}">
                  <a16:creationId xmlns:a16="http://schemas.microsoft.com/office/drawing/2014/main" id="{00000000-0008-0000-0B00-00007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6" name="Shape 10251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57" name="Shape 10252">
                <a:extLst>
                  <a:ext uri="{FF2B5EF4-FFF2-40B4-BE49-F238E27FC236}">
                    <a16:creationId xmlns:a16="http://schemas.microsoft.com/office/drawing/2014/main" id="{00000000-0008-0000-0B00-00007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8" name="Shape 10253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59" name="Shape 10254">
                  <a:extLst>
                    <a:ext uri="{FF2B5EF4-FFF2-40B4-BE49-F238E27FC236}">
                      <a16:creationId xmlns:a16="http://schemas.microsoft.com/office/drawing/2014/main" id="{00000000-0008-0000-0B00-00007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0" name="Shape 10255">
                  <a:extLst>
                    <a:ext uri="{FF2B5EF4-FFF2-40B4-BE49-F238E27FC236}">
                      <a16:creationId xmlns:a16="http://schemas.microsoft.com/office/drawing/2014/main" id="{00000000-0008-0000-0B00-00008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2161" name="Shape 2">
          <a:extLst>
            <a:ext uri="{FF2B5EF4-FFF2-40B4-BE49-F238E27FC236}">
              <a16:creationId xmlns:a16="http://schemas.microsoft.com/office/drawing/2014/main" id="{00000000-0008-0000-0B00-0000812F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2162" name="Shape 10256">
            <a:extLst>
              <a:ext uri="{FF2B5EF4-FFF2-40B4-BE49-F238E27FC236}">
                <a16:creationId xmlns:a16="http://schemas.microsoft.com/office/drawing/2014/main" id="{00000000-0008-0000-0B00-00008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63" name="Shape 6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4" name="Shape 10257">
              <a:extLst>
                <a:ext uri="{FF2B5EF4-FFF2-40B4-BE49-F238E27FC236}">
                  <a16:creationId xmlns:a16="http://schemas.microsoft.com/office/drawing/2014/main" id="{00000000-0008-0000-0B00-00008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65" name="Shape 10258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66" name="Shape 10259">
                <a:extLst>
                  <a:ext uri="{FF2B5EF4-FFF2-40B4-BE49-F238E27FC236}">
                    <a16:creationId xmlns:a16="http://schemas.microsoft.com/office/drawing/2014/main" id="{00000000-0008-0000-0B00-00008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67" name="Shape 10260">
                  <a:extLst>
                    <a:ext uri="{FF2B5EF4-FFF2-40B4-BE49-F238E27FC236}">
                      <a16:creationId xmlns:a16="http://schemas.microsoft.com/office/drawing/2014/main" id="{00000000-0008-0000-0B00-00008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8" name="Shape 10261">
                  <a:extLst>
                    <a:ext uri="{FF2B5EF4-FFF2-40B4-BE49-F238E27FC236}">
                      <a16:creationId xmlns:a16="http://schemas.microsoft.com/office/drawing/2014/main" id="{00000000-0008-0000-0B00-00008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2169" name="Shape 2">
          <a:extLst>
            <a:ext uri="{FF2B5EF4-FFF2-40B4-BE49-F238E27FC236}">
              <a16:creationId xmlns:a16="http://schemas.microsoft.com/office/drawing/2014/main" id="{00000000-0008-0000-0B00-0000892F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2170" name="Shape 10262">
            <a:extLst>
              <a:ext uri="{FF2B5EF4-FFF2-40B4-BE49-F238E27FC236}">
                <a16:creationId xmlns:a16="http://schemas.microsoft.com/office/drawing/2014/main" id="{00000000-0008-0000-0B00-00008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71" name="Shape 6">
              <a:extLst>
                <a:ext uri="{FF2B5EF4-FFF2-40B4-BE49-F238E27FC236}">
                  <a16:creationId xmlns:a16="http://schemas.microsoft.com/office/drawing/2014/main" id="{00000000-0008-0000-0B00-00008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2" name="Shape 10263">
              <a:extLst>
                <a:ext uri="{FF2B5EF4-FFF2-40B4-BE49-F238E27FC236}">
                  <a16:creationId xmlns:a16="http://schemas.microsoft.com/office/drawing/2014/main" id="{00000000-0008-0000-0B00-00008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73" name="Shape 10264">
                <a:extLst>
                  <a:ext uri="{FF2B5EF4-FFF2-40B4-BE49-F238E27FC236}">
                    <a16:creationId xmlns:a16="http://schemas.microsoft.com/office/drawing/2014/main" id="{00000000-0008-0000-0B00-00008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74" name="Shape 10265">
                <a:extLst>
                  <a:ext uri="{FF2B5EF4-FFF2-40B4-BE49-F238E27FC236}">
                    <a16:creationId xmlns:a16="http://schemas.microsoft.com/office/drawing/2014/main" id="{00000000-0008-0000-0B00-00008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75" name="Shape 10266">
                  <a:extLst>
                    <a:ext uri="{FF2B5EF4-FFF2-40B4-BE49-F238E27FC236}">
                      <a16:creationId xmlns:a16="http://schemas.microsoft.com/office/drawing/2014/main" id="{00000000-0008-0000-0B00-00008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76" name="Shape 10267">
                  <a:extLst>
                    <a:ext uri="{FF2B5EF4-FFF2-40B4-BE49-F238E27FC236}">
                      <a16:creationId xmlns:a16="http://schemas.microsoft.com/office/drawing/2014/main" id="{00000000-0008-0000-0B00-00009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2177" name="Shape 2">
          <a:extLst>
            <a:ext uri="{FF2B5EF4-FFF2-40B4-BE49-F238E27FC236}">
              <a16:creationId xmlns:a16="http://schemas.microsoft.com/office/drawing/2014/main" id="{00000000-0008-0000-0B00-0000912F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2178" name="Shape 10268">
            <a:extLst>
              <a:ext uri="{FF2B5EF4-FFF2-40B4-BE49-F238E27FC236}">
                <a16:creationId xmlns:a16="http://schemas.microsoft.com/office/drawing/2014/main" id="{00000000-0008-0000-0B00-00009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79" name="Shape 6">
              <a:extLst>
                <a:ext uri="{FF2B5EF4-FFF2-40B4-BE49-F238E27FC236}">
                  <a16:creationId xmlns:a16="http://schemas.microsoft.com/office/drawing/2014/main" id="{00000000-0008-0000-0B00-00009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0" name="Shape 10269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81" name="Shape 10270">
                <a:extLst>
                  <a:ext uri="{FF2B5EF4-FFF2-40B4-BE49-F238E27FC236}">
                    <a16:creationId xmlns:a16="http://schemas.microsoft.com/office/drawing/2014/main" id="{00000000-0008-0000-0B00-00009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82" name="Shape 1027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83" name="Shape 10272">
                  <a:extLst>
                    <a:ext uri="{FF2B5EF4-FFF2-40B4-BE49-F238E27FC236}">
                      <a16:creationId xmlns:a16="http://schemas.microsoft.com/office/drawing/2014/main" id="{00000000-0008-0000-0B00-00009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84" name="Shape 10273">
                  <a:extLst>
                    <a:ext uri="{FF2B5EF4-FFF2-40B4-BE49-F238E27FC236}">
                      <a16:creationId xmlns:a16="http://schemas.microsoft.com/office/drawing/2014/main" id="{00000000-0008-0000-0B00-00009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2185" name="Shape 2">
          <a:extLst>
            <a:ext uri="{FF2B5EF4-FFF2-40B4-BE49-F238E27FC236}">
              <a16:creationId xmlns:a16="http://schemas.microsoft.com/office/drawing/2014/main" id="{00000000-0008-0000-0B00-0000992F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2186" name="Shape 10274">
            <a:extLst>
              <a:ext uri="{FF2B5EF4-FFF2-40B4-BE49-F238E27FC236}">
                <a16:creationId xmlns:a16="http://schemas.microsoft.com/office/drawing/2014/main" id="{00000000-0008-0000-0B00-00009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87" name="Shape 6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8" name="Shape 10275">
              <a:extLst>
                <a:ext uri="{FF2B5EF4-FFF2-40B4-BE49-F238E27FC236}">
                  <a16:creationId xmlns:a16="http://schemas.microsoft.com/office/drawing/2014/main" id="{00000000-0008-0000-0B00-00009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89" name="Shape 1027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0" name="Shape 10277">
                <a:extLst>
                  <a:ext uri="{FF2B5EF4-FFF2-40B4-BE49-F238E27FC236}">
                    <a16:creationId xmlns:a16="http://schemas.microsoft.com/office/drawing/2014/main" id="{00000000-0008-0000-0B00-00009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91" name="Shape 10278">
                  <a:extLst>
                    <a:ext uri="{FF2B5EF4-FFF2-40B4-BE49-F238E27FC236}">
                      <a16:creationId xmlns:a16="http://schemas.microsoft.com/office/drawing/2014/main" id="{00000000-0008-0000-0B00-00009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92" name="Shape 10279">
                  <a:extLst>
                    <a:ext uri="{FF2B5EF4-FFF2-40B4-BE49-F238E27FC236}">
                      <a16:creationId xmlns:a16="http://schemas.microsoft.com/office/drawing/2014/main" id="{00000000-0008-0000-0B00-0000A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2193" name="Shape 2">
          <a:extLst>
            <a:ext uri="{FF2B5EF4-FFF2-40B4-BE49-F238E27FC236}">
              <a16:creationId xmlns:a16="http://schemas.microsoft.com/office/drawing/2014/main" id="{00000000-0008-0000-0B00-0000A12F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2194" name="Shape 10280">
            <a:extLst>
              <a:ext uri="{FF2B5EF4-FFF2-40B4-BE49-F238E27FC236}">
                <a16:creationId xmlns:a16="http://schemas.microsoft.com/office/drawing/2014/main" id="{00000000-0008-0000-0B00-0000A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95" name="Shape 6">
              <a:extLst>
                <a:ext uri="{FF2B5EF4-FFF2-40B4-BE49-F238E27FC236}">
                  <a16:creationId xmlns:a16="http://schemas.microsoft.com/office/drawing/2014/main" id="{00000000-0008-0000-0B00-0000A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6" name="Shape 10281">
              <a:extLst>
                <a:ext uri="{FF2B5EF4-FFF2-40B4-BE49-F238E27FC236}">
                  <a16:creationId xmlns:a16="http://schemas.microsoft.com/office/drawing/2014/main" id="{00000000-0008-0000-0B00-0000A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97" name="Shape 10282">
                <a:extLst>
                  <a:ext uri="{FF2B5EF4-FFF2-40B4-BE49-F238E27FC236}">
                    <a16:creationId xmlns:a16="http://schemas.microsoft.com/office/drawing/2014/main" id="{00000000-0008-0000-0B00-0000A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8" name="Shape 10283">
                <a:extLst>
                  <a:ext uri="{FF2B5EF4-FFF2-40B4-BE49-F238E27FC236}">
                    <a16:creationId xmlns:a16="http://schemas.microsoft.com/office/drawing/2014/main" id="{00000000-0008-0000-0B00-0000A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99" name="Shape 10284">
                  <a:extLst>
                    <a:ext uri="{FF2B5EF4-FFF2-40B4-BE49-F238E27FC236}">
                      <a16:creationId xmlns:a16="http://schemas.microsoft.com/office/drawing/2014/main" id="{00000000-0008-0000-0B00-0000A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0" name="Shape 10285">
                  <a:extLst>
                    <a:ext uri="{FF2B5EF4-FFF2-40B4-BE49-F238E27FC236}">
                      <a16:creationId xmlns:a16="http://schemas.microsoft.com/office/drawing/2014/main" id="{00000000-0008-0000-0B00-0000A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2201" name="Shape 2">
          <a:extLst>
            <a:ext uri="{FF2B5EF4-FFF2-40B4-BE49-F238E27FC236}">
              <a16:creationId xmlns:a16="http://schemas.microsoft.com/office/drawing/2014/main" id="{00000000-0008-0000-0B00-0000A92F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2202" name="Shape 10286">
            <a:extLst>
              <a:ext uri="{FF2B5EF4-FFF2-40B4-BE49-F238E27FC236}">
                <a16:creationId xmlns:a16="http://schemas.microsoft.com/office/drawing/2014/main" id="{00000000-0008-0000-0B00-0000A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03" name="Shape 6">
              <a:extLst>
                <a:ext uri="{FF2B5EF4-FFF2-40B4-BE49-F238E27FC236}">
                  <a16:creationId xmlns:a16="http://schemas.microsoft.com/office/drawing/2014/main" id="{00000000-0008-0000-0B00-0000A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4" name="Shape 10287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05" name="Shape 10288">
                <a:extLst>
                  <a:ext uri="{FF2B5EF4-FFF2-40B4-BE49-F238E27FC236}">
                    <a16:creationId xmlns:a16="http://schemas.microsoft.com/office/drawing/2014/main" id="{00000000-0008-0000-0B00-0000A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06" name="Shape 10289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07" name="Shape 10290">
                  <a:extLst>
                    <a:ext uri="{FF2B5EF4-FFF2-40B4-BE49-F238E27FC236}">
                      <a16:creationId xmlns:a16="http://schemas.microsoft.com/office/drawing/2014/main" id="{00000000-0008-0000-0B00-0000A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8" name="Shape 10291">
                  <a:extLst>
                    <a:ext uri="{FF2B5EF4-FFF2-40B4-BE49-F238E27FC236}">
                      <a16:creationId xmlns:a16="http://schemas.microsoft.com/office/drawing/2014/main" id="{00000000-0008-0000-0B00-0000B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2209" name="Shape 2">
          <a:extLst>
            <a:ext uri="{FF2B5EF4-FFF2-40B4-BE49-F238E27FC236}">
              <a16:creationId xmlns:a16="http://schemas.microsoft.com/office/drawing/2014/main" id="{00000000-0008-0000-0B00-0000B12F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2210" name="Shape 10292">
            <a:extLst>
              <a:ext uri="{FF2B5EF4-FFF2-40B4-BE49-F238E27FC236}">
                <a16:creationId xmlns:a16="http://schemas.microsoft.com/office/drawing/2014/main" id="{00000000-0008-0000-0B00-0000B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11" name="Shape 6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2" name="Shape 10293">
              <a:extLst>
                <a:ext uri="{FF2B5EF4-FFF2-40B4-BE49-F238E27FC236}">
                  <a16:creationId xmlns:a16="http://schemas.microsoft.com/office/drawing/2014/main" id="{00000000-0008-0000-0B00-0000B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13" name="Shape 10294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14" name="Shape 10295">
                <a:extLst>
                  <a:ext uri="{FF2B5EF4-FFF2-40B4-BE49-F238E27FC236}">
                    <a16:creationId xmlns:a16="http://schemas.microsoft.com/office/drawing/2014/main" id="{00000000-0008-0000-0B00-0000B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15" name="Shape 10296">
                  <a:extLst>
                    <a:ext uri="{FF2B5EF4-FFF2-40B4-BE49-F238E27FC236}">
                      <a16:creationId xmlns:a16="http://schemas.microsoft.com/office/drawing/2014/main" id="{00000000-0008-0000-0B00-0000B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6" name="Shape 10297">
                  <a:extLst>
                    <a:ext uri="{FF2B5EF4-FFF2-40B4-BE49-F238E27FC236}">
                      <a16:creationId xmlns:a16="http://schemas.microsoft.com/office/drawing/2014/main" id="{00000000-0008-0000-0B00-0000B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2217" name="Shape 2">
          <a:extLst>
            <a:ext uri="{FF2B5EF4-FFF2-40B4-BE49-F238E27FC236}">
              <a16:creationId xmlns:a16="http://schemas.microsoft.com/office/drawing/2014/main" id="{00000000-0008-0000-0B00-0000B92F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2218" name="Shape 10298">
            <a:extLst>
              <a:ext uri="{FF2B5EF4-FFF2-40B4-BE49-F238E27FC236}">
                <a16:creationId xmlns:a16="http://schemas.microsoft.com/office/drawing/2014/main" id="{00000000-0008-0000-0B00-0000B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19" name="Shape 6">
              <a:extLst>
                <a:ext uri="{FF2B5EF4-FFF2-40B4-BE49-F238E27FC236}">
                  <a16:creationId xmlns:a16="http://schemas.microsoft.com/office/drawing/2014/main" id="{00000000-0008-0000-0B00-0000B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0" name="Shape 10299">
              <a:extLst>
                <a:ext uri="{FF2B5EF4-FFF2-40B4-BE49-F238E27FC236}">
                  <a16:creationId xmlns:a16="http://schemas.microsoft.com/office/drawing/2014/main" id="{00000000-0008-0000-0B00-0000B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21" name="Shape 10300">
                <a:extLst>
                  <a:ext uri="{FF2B5EF4-FFF2-40B4-BE49-F238E27FC236}">
                    <a16:creationId xmlns:a16="http://schemas.microsoft.com/office/drawing/2014/main" id="{00000000-0008-0000-0B00-0000B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22" name="Shape 10301">
                <a:extLst>
                  <a:ext uri="{FF2B5EF4-FFF2-40B4-BE49-F238E27FC236}">
                    <a16:creationId xmlns:a16="http://schemas.microsoft.com/office/drawing/2014/main" id="{00000000-0008-0000-0B00-0000B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23" name="Shape 10302">
                  <a:extLst>
                    <a:ext uri="{FF2B5EF4-FFF2-40B4-BE49-F238E27FC236}">
                      <a16:creationId xmlns:a16="http://schemas.microsoft.com/office/drawing/2014/main" id="{00000000-0008-0000-0B00-0000B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24" name="Shape 10303">
                  <a:extLst>
                    <a:ext uri="{FF2B5EF4-FFF2-40B4-BE49-F238E27FC236}">
                      <a16:creationId xmlns:a16="http://schemas.microsoft.com/office/drawing/2014/main" id="{00000000-0008-0000-0B00-0000C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2225" name="Shape 2">
          <a:extLst>
            <a:ext uri="{FF2B5EF4-FFF2-40B4-BE49-F238E27FC236}">
              <a16:creationId xmlns:a16="http://schemas.microsoft.com/office/drawing/2014/main" id="{00000000-0008-0000-0B00-0000C12F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2226" name="Shape 10304">
            <a:extLst>
              <a:ext uri="{FF2B5EF4-FFF2-40B4-BE49-F238E27FC236}">
                <a16:creationId xmlns:a16="http://schemas.microsoft.com/office/drawing/2014/main" id="{00000000-0008-0000-0B00-0000C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27" name="Shape 6">
              <a:extLst>
                <a:ext uri="{FF2B5EF4-FFF2-40B4-BE49-F238E27FC236}">
                  <a16:creationId xmlns:a16="http://schemas.microsoft.com/office/drawing/2014/main" id="{00000000-0008-0000-0B00-0000C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8" name="Shape 10305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29" name="Shape 10306">
                <a:extLst>
                  <a:ext uri="{FF2B5EF4-FFF2-40B4-BE49-F238E27FC236}">
                    <a16:creationId xmlns:a16="http://schemas.microsoft.com/office/drawing/2014/main" id="{00000000-0008-0000-0B00-0000C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0" name="Shape 10307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31" name="Shape 10308">
                  <a:extLst>
                    <a:ext uri="{FF2B5EF4-FFF2-40B4-BE49-F238E27FC236}">
                      <a16:creationId xmlns:a16="http://schemas.microsoft.com/office/drawing/2014/main" id="{00000000-0008-0000-0B00-0000C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32" name="Shape 10309">
                  <a:extLst>
                    <a:ext uri="{FF2B5EF4-FFF2-40B4-BE49-F238E27FC236}">
                      <a16:creationId xmlns:a16="http://schemas.microsoft.com/office/drawing/2014/main" id="{00000000-0008-0000-0B00-0000C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2233" name="Shape 2">
          <a:extLst>
            <a:ext uri="{FF2B5EF4-FFF2-40B4-BE49-F238E27FC236}">
              <a16:creationId xmlns:a16="http://schemas.microsoft.com/office/drawing/2014/main" id="{00000000-0008-0000-0B00-0000C92F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2234" name="Shape 10310">
            <a:extLst>
              <a:ext uri="{FF2B5EF4-FFF2-40B4-BE49-F238E27FC236}">
                <a16:creationId xmlns:a16="http://schemas.microsoft.com/office/drawing/2014/main" id="{00000000-0008-0000-0B00-0000C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35" name="Shape 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6" name="Shape 10311">
              <a:extLst>
                <a:ext uri="{FF2B5EF4-FFF2-40B4-BE49-F238E27FC236}">
                  <a16:creationId xmlns:a16="http://schemas.microsoft.com/office/drawing/2014/main" id="{00000000-0008-0000-0B00-0000C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37" name="Shape 10312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8" name="Shape 10313">
                <a:extLst>
                  <a:ext uri="{FF2B5EF4-FFF2-40B4-BE49-F238E27FC236}">
                    <a16:creationId xmlns:a16="http://schemas.microsoft.com/office/drawing/2014/main" id="{00000000-0008-0000-0B00-0000C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39" name="Shape 10314">
                  <a:extLst>
                    <a:ext uri="{FF2B5EF4-FFF2-40B4-BE49-F238E27FC236}">
                      <a16:creationId xmlns:a16="http://schemas.microsoft.com/office/drawing/2014/main" id="{00000000-0008-0000-0B00-0000C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0" name="Shape 10315">
                  <a:extLst>
                    <a:ext uri="{FF2B5EF4-FFF2-40B4-BE49-F238E27FC236}">
                      <a16:creationId xmlns:a16="http://schemas.microsoft.com/office/drawing/2014/main" id="{00000000-0008-0000-0B00-0000D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2241" name="Shape 2">
          <a:extLst>
            <a:ext uri="{FF2B5EF4-FFF2-40B4-BE49-F238E27FC236}">
              <a16:creationId xmlns:a16="http://schemas.microsoft.com/office/drawing/2014/main" id="{00000000-0008-0000-0B00-0000D12F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2242" name="Shape 10316">
            <a:extLst>
              <a:ext uri="{FF2B5EF4-FFF2-40B4-BE49-F238E27FC236}">
                <a16:creationId xmlns:a16="http://schemas.microsoft.com/office/drawing/2014/main" id="{00000000-0008-0000-0B00-0000D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43" name="Shape 6">
              <a:extLst>
                <a:ext uri="{FF2B5EF4-FFF2-40B4-BE49-F238E27FC236}">
                  <a16:creationId xmlns:a16="http://schemas.microsoft.com/office/drawing/2014/main" id="{00000000-0008-0000-0B00-0000D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4" name="Shape 10317">
              <a:extLst>
                <a:ext uri="{FF2B5EF4-FFF2-40B4-BE49-F238E27FC236}">
                  <a16:creationId xmlns:a16="http://schemas.microsoft.com/office/drawing/2014/main" id="{00000000-0008-0000-0B00-0000D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45" name="Shape 10318">
                <a:extLst>
                  <a:ext uri="{FF2B5EF4-FFF2-40B4-BE49-F238E27FC236}">
                    <a16:creationId xmlns:a16="http://schemas.microsoft.com/office/drawing/2014/main" id="{00000000-0008-0000-0B00-0000D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46" name="Shape 10319">
                <a:extLst>
                  <a:ext uri="{FF2B5EF4-FFF2-40B4-BE49-F238E27FC236}">
                    <a16:creationId xmlns:a16="http://schemas.microsoft.com/office/drawing/2014/main" id="{00000000-0008-0000-0B00-0000D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47" name="Shape 10320">
                  <a:extLst>
                    <a:ext uri="{FF2B5EF4-FFF2-40B4-BE49-F238E27FC236}">
                      <a16:creationId xmlns:a16="http://schemas.microsoft.com/office/drawing/2014/main" id="{00000000-0008-0000-0B00-0000D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8" name="Shape 10321">
                  <a:extLst>
                    <a:ext uri="{FF2B5EF4-FFF2-40B4-BE49-F238E27FC236}">
                      <a16:creationId xmlns:a16="http://schemas.microsoft.com/office/drawing/2014/main" id="{00000000-0008-0000-0B00-0000D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2249" name="Shape 2">
          <a:extLst>
            <a:ext uri="{FF2B5EF4-FFF2-40B4-BE49-F238E27FC236}">
              <a16:creationId xmlns:a16="http://schemas.microsoft.com/office/drawing/2014/main" id="{00000000-0008-0000-0B00-0000D92F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2250" name="Shape 10322">
            <a:extLst>
              <a:ext uri="{FF2B5EF4-FFF2-40B4-BE49-F238E27FC236}">
                <a16:creationId xmlns:a16="http://schemas.microsoft.com/office/drawing/2014/main" id="{00000000-0008-0000-0B00-0000D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51" name="Shape 6">
              <a:extLst>
                <a:ext uri="{FF2B5EF4-FFF2-40B4-BE49-F238E27FC236}">
                  <a16:creationId xmlns:a16="http://schemas.microsoft.com/office/drawing/2014/main" id="{00000000-0008-0000-0B00-0000D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2" name="Shape 10323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53" name="Shape 10324">
                <a:extLst>
                  <a:ext uri="{FF2B5EF4-FFF2-40B4-BE49-F238E27FC236}">
                    <a16:creationId xmlns:a16="http://schemas.microsoft.com/office/drawing/2014/main" id="{00000000-0008-0000-0B00-0000D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54" name="Shape 10325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55" name="Shape 10326">
                  <a:extLst>
                    <a:ext uri="{FF2B5EF4-FFF2-40B4-BE49-F238E27FC236}">
                      <a16:creationId xmlns:a16="http://schemas.microsoft.com/office/drawing/2014/main" id="{00000000-0008-0000-0B00-0000D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56" name="Shape 10327">
                  <a:extLst>
                    <a:ext uri="{FF2B5EF4-FFF2-40B4-BE49-F238E27FC236}">
                      <a16:creationId xmlns:a16="http://schemas.microsoft.com/office/drawing/2014/main" id="{00000000-0008-0000-0B00-0000E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2257" name="Shape 2">
          <a:extLst>
            <a:ext uri="{FF2B5EF4-FFF2-40B4-BE49-F238E27FC236}">
              <a16:creationId xmlns:a16="http://schemas.microsoft.com/office/drawing/2014/main" id="{00000000-0008-0000-0B00-0000E12F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2258" name="Shape 10328">
            <a:extLst>
              <a:ext uri="{FF2B5EF4-FFF2-40B4-BE49-F238E27FC236}">
                <a16:creationId xmlns:a16="http://schemas.microsoft.com/office/drawing/2014/main" id="{00000000-0008-0000-0B00-0000E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59" name="Shape 6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0" name="Shape 10329">
              <a:extLst>
                <a:ext uri="{FF2B5EF4-FFF2-40B4-BE49-F238E27FC236}">
                  <a16:creationId xmlns:a16="http://schemas.microsoft.com/office/drawing/2014/main" id="{00000000-0008-0000-0B00-0000E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61" name="Shape 10330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62" name="Shape 10331">
                <a:extLst>
                  <a:ext uri="{FF2B5EF4-FFF2-40B4-BE49-F238E27FC236}">
                    <a16:creationId xmlns:a16="http://schemas.microsoft.com/office/drawing/2014/main" id="{00000000-0008-0000-0B00-0000E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63" name="Shape 10332">
                  <a:extLst>
                    <a:ext uri="{FF2B5EF4-FFF2-40B4-BE49-F238E27FC236}">
                      <a16:creationId xmlns:a16="http://schemas.microsoft.com/office/drawing/2014/main" id="{00000000-0008-0000-0B00-0000E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64" name="Shape 10333">
                  <a:extLst>
                    <a:ext uri="{FF2B5EF4-FFF2-40B4-BE49-F238E27FC236}">
                      <a16:creationId xmlns:a16="http://schemas.microsoft.com/office/drawing/2014/main" id="{00000000-0008-0000-0B00-0000E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2265" name="Shape 2">
          <a:extLst>
            <a:ext uri="{FF2B5EF4-FFF2-40B4-BE49-F238E27FC236}">
              <a16:creationId xmlns:a16="http://schemas.microsoft.com/office/drawing/2014/main" id="{00000000-0008-0000-0B00-0000E92F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2266" name="Shape 10334">
            <a:extLst>
              <a:ext uri="{FF2B5EF4-FFF2-40B4-BE49-F238E27FC236}">
                <a16:creationId xmlns:a16="http://schemas.microsoft.com/office/drawing/2014/main" id="{00000000-0008-0000-0B00-0000E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67" name="Shape 6">
              <a:extLst>
                <a:ext uri="{FF2B5EF4-FFF2-40B4-BE49-F238E27FC236}">
                  <a16:creationId xmlns:a16="http://schemas.microsoft.com/office/drawing/2014/main" id="{00000000-0008-0000-0B00-0000E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8" name="Shape 10335">
              <a:extLst>
                <a:ext uri="{FF2B5EF4-FFF2-40B4-BE49-F238E27FC236}">
                  <a16:creationId xmlns:a16="http://schemas.microsoft.com/office/drawing/2014/main" id="{00000000-0008-0000-0B00-0000E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69" name="Shape 10336">
                <a:extLst>
                  <a:ext uri="{FF2B5EF4-FFF2-40B4-BE49-F238E27FC236}">
                    <a16:creationId xmlns:a16="http://schemas.microsoft.com/office/drawing/2014/main" id="{00000000-0008-0000-0B00-0000E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0" name="Shape 10337">
                <a:extLst>
                  <a:ext uri="{FF2B5EF4-FFF2-40B4-BE49-F238E27FC236}">
                    <a16:creationId xmlns:a16="http://schemas.microsoft.com/office/drawing/2014/main" id="{00000000-0008-0000-0B00-0000E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71" name="Shape 10338">
                  <a:extLst>
                    <a:ext uri="{FF2B5EF4-FFF2-40B4-BE49-F238E27FC236}">
                      <a16:creationId xmlns:a16="http://schemas.microsoft.com/office/drawing/2014/main" id="{00000000-0008-0000-0B00-0000E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72" name="Shape 10339">
                  <a:extLst>
                    <a:ext uri="{FF2B5EF4-FFF2-40B4-BE49-F238E27FC236}">
                      <a16:creationId xmlns:a16="http://schemas.microsoft.com/office/drawing/2014/main" id="{00000000-0008-0000-0B00-0000F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2273" name="Shape 2">
          <a:extLst>
            <a:ext uri="{FF2B5EF4-FFF2-40B4-BE49-F238E27FC236}">
              <a16:creationId xmlns:a16="http://schemas.microsoft.com/office/drawing/2014/main" id="{00000000-0008-0000-0B00-0000F12F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2274" name="Shape 10340">
            <a:extLst>
              <a:ext uri="{FF2B5EF4-FFF2-40B4-BE49-F238E27FC236}">
                <a16:creationId xmlns:a16="http://schemas.microsoft.com/office/drawing/2014/main" id="{00000000-0008-0000-0B00-0000F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75" name="Shape 6">
              <a:extLst>
                <a:ext uri="{FF2B5EF4-FFF2-40B4-BE49-F238E27FC236}">
                  <a16:creationId xmlns:a16="http://schemas.microsoft.com/office/drawing/2014/main" id="{00000000-0008-0000-0B00-0000F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6" name="Shape 10341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77" name="Shape 10342">
                <a:extLst>
                  <a:ext uri="{FF2B5EF4-FFF2-40B4-BE49-F238E27FC236}">
                    <a16:creationId xmlns:a16="http://schemas.microsoft.com/office/drawing/2014/main" id="{00000000-0008-0000-0B00-0000F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8" name="Shape 10343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79" name="Shape 10344">
                  <a:extLst>
                    <a:ext uri="{FF2B5EF4-FFF2-40B4-BE49-F238E27FC236}">
                      <a16:creationId xmlns:a16="http://schemas.microsoft.com/office/drawing/2014/main" id="{00000000-0008-0000-0B00-0000F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0" name="Shape 10345">
                  <a:extLst>
                    <a:ext uri="{FF2B5EF4-FFF2-40B4-BE49-F238E27FC236}">
                      <a16:creationId xmlns:a16="http://schemas.microsoft.com/office/drawing/2014/main" id="{00000000-0008-0000-0B00-0000F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2281" name="Shape 2">
          <a:extLst>
            <a:ext uri="{FF2B5EF4-FFF2-40B4-BE49-F238E27FC236}">
              <a16:creationId xmlns:a16="http://schemas.microsoft.com/office/drawing/2014/main" id="{00000000-0008-0000-0B00-0000F92F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2282" name="Shape 10346">
            <a:extLst>
              <a:ext uri="{FF2B5EF4-FFF2-40B4-BE49-F238E27FC236}">
                <a16:creationId xmlns:a16="http://schemas.microsoft.com/office/drawing/2014/main" id="{00000000-0008-0000-0B00-0000F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83" name="Shape 6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4" name="Shape 10347">
              <a:extLst>
                <a:ext uri="{FF2B5EF4-FFF2-40B4-BE49-F238E27FC236}">
                  <a16:creationId xmlns:a16="http://schemas.microsoft.com/office/drawing/2014/main" id="{00000000-0008-0000-0B00-0000F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85" name="Shape 10348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86" name="Shape 10349">
                <a:extLst>
                  <a:ext uri="{FF2B5EF4-FFF2-40B4-BE49-F238E27FC236}">
                    <a16:creationId xmlns:a16="http://schemas.microsoft.com/office/drawing/2014/main" id="{00000000-0008-0000-0B00-0000F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87" name="Shape 10350">
                  <a:extLst>
                    <a:ext uri="{FF2B5EF4-FFF2-40B4-BE49-F238E27FC236}">
                      <a16:creationId xmlns:a16="http://schemas.microsoft.com/office/drawing/2014/main" id="{00000000-0008-0000-0B00-0000F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8" name="Shape 10351">
                  <a:extLst>
                    <a:ext uri="{FF2B5EF4-FFF2-40B4-BE49-F238E27FC236}">
                      <a16:creationId xmlns:a16="http://schemas.microsoft.com/office/drawing/2014/main" id="{00000000-0008-0000-0B00-00000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2289" name="Shape 2">
          <a:extLst>
            <a:ext uri="{FF2B5EF4-FFF2-40B4-BE49-F238E27FC236}">
              <a16:creationId xmlns:a16="http://schemas.microsoft.com/office/drawing/2014/main" id="{00000000-0008-0000-0B00-00000130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2290" name="Shape 10352">
            <a:extLst>
              <a:ext uri="{FF2B5EF4-FFF2-40B4-BE49-F238E27FC236}">
                <a16:creationId xmlns:a16="http://schemas.microsoft.com/office/drawing/2014/main" id="{00000000-0008-0000-0B00-00000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91" name="Shape 6">
              <a:extLs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2" name="Shape 10353">
              <a:extLs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93" name="Shape 10354">
                <a:extLst>
                  <a:ext uri="{FF2B5EF4-FFF2-40B4-BE49-F238E27FC236}">
                    <a16:creationId xmlns:a16="http://schemas.microsoft.com/office/drawing/2014/main" id="{00000000-0008-0000-0B00-00000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94" name="Shape 10355">
                <a:extLst>
                  <a:ext uri="{FF2B5EF4-FFF2-40B4-BE49-F238E27FC236}">
                    <a16:creationId xmlns:a16="http://schemas.microsoft.com/office/drawing/2014/main" id="{00000000-0008-0000-0B00-00000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95" name="Shape 10356">
                  <a:extLst>
                    <a:ext uri="{FF2B5EF4-FFF2-40B4-BE49-F238E27FC236}">
                      <a16:creationId xmlns:a16="http://schemas.microsoft.com/office/drawing/2014/main" id="{00000000-0008-0000-0B00-00000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96" name="Shape 10357">
                  <a:extLst>
                    <a:ext uri="{FF2B5EF4-FFF2-40B4-BE49-F238E27FC236}">
                      <a16:creationId xmlns:a16="http://schemas.microsoft.com/office/drawing/2014/main" id="{00000000-0008-0000-0B00-00000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2297" name="Shape 2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2298" name="Shape 10358">
            <a:extLst>
              <a:ext uri="{FF2B5EF4-FFF2-40B4-BE49-F238E27FC236}">
                <a16:creationId xmlns:a16="http://schemas.microsoft.com/office/drawing/2014/main" id="{00000000-0008-0000-0B00-00000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99" name="Shape 6">
              <a:extLs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0" name="Shape 10359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01" name="Shape 10360">
                <a:extLst>
                  <a:ext uri="{FF2B5EF4-FFF2-40B4-BE49-F238E27FC236}">
                    <a16:creationId xmlns:a16="http://schemas.microsoft.com/office/drawing/2014/main" id="{00000000-0008-0000-0B00-00000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02" name="Shape 1036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03" name="Shape 10362">
                  <a:extLst>
                    <a:ext uri="{FF2B5EF4-FFF2-40B4-BE49-F238E27FC236}">
                      <a16:creationId xmlns:a16="http://schemas.microsoft.com/office/drawing/2014/main" id="{00000000-0008-0000-0B00-00000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04" name="Shape 10363">
                  <a:extLst>
                    <a:ext uri="{FF2B5EF4-FFF2-40B4-BE49-F238E27FC236}">
                      <a16:creationId xmlns:a16="http://schemas.microsoft.com/office/drawing/2014/main" id="{00000000-0008-0000-0B00-00001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2305" name="Shape 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2306" name="Shape 10364">
            <a:extLst>
              <a:ext uri="{FF2B5EF4-FFF2-40B4-BE49-F238E27FC236}">
                <a16:creationId xmlns:a16="http://schemas.microsoft.com/office/drawing/2014/main" id="{00000000-0008-0000-0B00-00001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07" name="Shape 6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8" name="Shape 10365">
              <a:extLs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09" name="Shape 1036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0" name="Shape 10367">
                <a:extLst>
                  <a:ext uri="{FF2B5EF4-FFF2-40B4-BE49-F238E27FC236}">
                    <a16:creationId xmlns:a16="http://schemas.microsoft.com/office/drawing/2014/main" id="{00000000-0008-0000-0B00-00001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11" name="Shape 10368">
                  <a:extLst>
                    <a:ext uri="{FF2B5EF4-FFF2-40B4-BE49-F238E27FC236}">
                      <a16:creationId xmlns:a16="http://schemas.microsoft.com/office/drawing/2014/main" id="{00000000-0008-0000-0B00-00001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12" name="Shape 10369">
                  <a:extLst>
                    <a:ext uri="{FF2B5EF4-FFF2-40B4-BE49-F238E27FC236}">
                      <a16:creationId xmlns:a16="http://schemas.microsoft.com/office/drawing/2014/main" id="{00000000-0008-0000-0B00-00001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2313" name="Shape 2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2314" name="Shape 10370">
            <a:extLst>
              <a:ext uri="{FF2B5EF4-FFF2-40B4-BE49-F238E27FC236}">
                <a16:creationId xmlns:a16="http://schemas.microsoft.com/office/drawing/2014/main" id="{00000000-0008-0000-0B00-00001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15" name="Shape 6">
              <a:extLst>
                <a:ext uri="{FF2B5EF4-FFF2-40B4-BE49-F238E27FC236}">
                  <a16:creationId xmlns:a16="http://schemas.microsoft.com/office/drawing/2014/main" id="{00000000-0008-0000-0B00-00001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6" name="Shape 10371">
              <a:extLst>
                <a:ext uri="{FF2B5EF4-FFF2-40B4-BE49-F238E27FC236}">
                  <a16:creationId xmlns:a16="http://schemas.microsoft.com/office/drawing/2014/main" id="{00000000-0008-0000-0B00-00001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17" name="Shape 10372">
                <a:extLst>
                  <a:ext uri="{FF2B5EF4-FFF2-40B4-BE49-F238E27FC236}">
                    <a16:creationId xmlns:a16="http://schemas.microsoft.com/office/drawing/2014/main" id="{00000000-0008-0000-0B00-00001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8" name="Shape 10373">
                <a:extLst>
                  <a:ext uri="{FF2B5EF4-FFF2-40B4-BE49-F238E27FC236}">
                    <a16:creationId xmlns:a16="http://schemas.microsoft.com/office/drawing/2014/main" id="{00000000-0008-0000-0B00-00001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19" name="Shape 10374">
                  <a:extLst>
                    <a:ext uri="{FF2B5EF4-FFF2-40B4-BE49-F238E27FC236}">
                      <a16:creationId xmlns:a16="http://schemas.microsoft.com/office/drawing/2014/main" id="{00000000-0008-0000-0B00-00001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0" name="Shape 10375">
                  <a:extLst>
                    <a:ext uri="{FF2B5EF4-FFF2-40B4-BE49-F238E27FC236}">
                      <a16:creationId xmlns:a16="http://schemas.microsoft.com/office/drawing/2014/main" id="{00000000-0008-0000-0B00-00002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2321" name="Shape 2">
          <a:extLst>
            <a:ext uri="{FF2B5EF4-FFF2-40B4-BE49-F238E27FC236}">
              <a16:creationId xmlns:a16="http://schemas.microsoft.com/office/drawing/2014/main" id="{00000000-0008-0000-0B00-00002130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2322" name="Shape 10376">
            <a:extLst>
              <a:ext uri="{FF2B5EF4-FFF2-40B4-BE49-F238E27FC236}">
                <a16:creationId xmlns:a16="http://schemas.microsoft.com/office/drawing/2014/main" id="{00000000-0008-0000-0B00-00002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23" name="Shape 6">
              <a:extLst>
                <a:ext uri="{FF2B5EF4-FFF2-40B4-BE49-F238E27FC236}">
                  <a16:creationId xmlns:a16="http://schemas.microsoft.com/office/drawing/2014/main" id="{00000000-0008-0000-0B00-00002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4" name="Shape 10377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25" name="Shape 10378">
                <a:extLst>
                  <a:ext uri="{FF2B5EF4-FFF2-40B4-BE49-F238E27FC236}">
                    <a16:creationId xmlns:a16="http://schemas.microsoft.com/office/drawing/2014/main" id="{00000000-0008-0000-0B00-00002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6" name="Shape 10379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27" name="Shape 10380">
                  <a:extLst>
                    <a:ext uri="{FF2B5EF4-FFF2-40B4-BE49-F238E27FC236}">
                      <a16:creationId xmlns:a16="http://schemas.microsoft.com/office/drawing/2014/main" id="{00000000-0008-0000-0B00-00002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8" name="Shape 10381">
                  <a:extLst>
                    <a:ext uri="{FF2B5EF4-FFF2-40B4-BE49-F238E27FC236}">
                      <a16:creationId xmlns:a16="http://schemas.microsoft.com/office/drawing/2014/main" id="{00000000-0008-0000-0B00-00002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2329" name="Shape 2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2330" name="Shape 10382">
            <a:extLst>
              <a:ext uri="{FF2B5EF4-FFF2-40B4-BE49-F238E27FC236}">
                <a16:creationId xmlns:a16="http://schemas.microsoft.com/office/drawing/2014/main" id="{00000000-0008-0000-0B00-00002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31" name="Shape 6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2" name="Shape 10383">
              <a:extLst>
                <a:ext uri="{FF2B5EF4-FFF2-40B4-BE49-F238E27FC236}">
                  <a16:creationId xmlns:a16="http://schemas.microsoft.com/office/drawing/2014/main" id="{00000000-0008-0000-0B00-00002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33" name="Shape 10384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34" name="Shape 10385">
                <a:extLst>
                  <a:ext uri="{FF2B5EF4-FFF2-40B4-BE49-F238E27FC236}">
                    <a16:creationId xmlns:a16="http://schemas.microsoft.com/office/drawing/2014/main" id="{00000000-0008-0000-0B00-00002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35" name="Shape 10386">
                  <a:extLst>
                    <a:ext uri="{FF2B5EF4-FFF2-40B4-BE49-F238E27FC236}">
                      <a16:creationId xmlns:a16="http://schemas.microsoft.com/office/drawing/2014/main" id="{00000000-0008-0000-0B00-00002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36" name="Shape 10387">
                  <a:extLst>
                    <a:ext uri="{FF2B5EF4-FFF2-40B4-BE49-F238E27FC236}">
                      <a16:creationId xmlns:a16="http://schemas.microsoft.com/office/drawing/2014/main" id="{00000000-0008-0000-0B00-00003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2337" name="Shape 2">
          <a:extLst>
            <a:ext uri="{FF2B5EF4-FFF2-40B4-BE49-F238E27FC236}">
              <a16:creationId xmlns:a16="http://schemas.microsoft.com/office/drawing/2014/main" id="{00000000-0008-0000-0B00-00003130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2338" name="Shape 10388">
            <a:extLst>
              <a:ext uri="{FF2B5EF4-FFF2-40B4-BE49-F238E27FC236}">
                <a16:creationId xmlns:a16="http://schemas.microsoft.com/office/drawing/2014/main" id="{00000000-0008-0000-0B00-00003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39" name="Shape 6">
              <a:extLst>
                <a:ext uri="{FF2B5EF4-FFF2-40B4-BE49-F238E27FC236}">
                  <a16:creationId xmlns:a16="http://schemas.microsoft.com/office/drawing/2014/main" id="{00000000-0008-0000-0B00-00003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0" name="Shape 10389">
              <a:extLst>
                <a:ext uri="{FF2B5EF4-FFF2-40B4-BE49-F238E27FC236}">
                  <a16:creationId xmlns:a16="http://schemas.microsoft.com/office/drawing/2014/main" id="{00000000-0008-0000-0B00-00003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41" name="Shape 10390">
                <a:extLst>
                  <a:ext uri="{FF2B5EF4-FFF2-40B4-BE49-F238E27FC236}">
                    <a16:creationId xmlns:a16="http://schemas.microsoft.com/office/drawing/2014/main" id="{00000000-0008-0000-0B00-00003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42" name="Shape 10391">
                <a:extLst>
                  <a:ext uri="{FF2B5EF4-FFF2-40B4-BE49-F238E27FC236}">
                    <a16:creationId xmlns:a16="http://schemas.microsoft.com/office/drawing/2014/main" id="{00000000-0008-0000-0B00-00003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43" name="Shape 10392">
                  <a:extLst>
                    <a:ext uri="{FF2B5EF4-FFF2-40B4-BE49-F238E27FC236}">
                      <a16:creationId xmlns:a16="http://schemas.microsoft.com/office/drawing/2014/main" id="{00000000-0008-0000-0B00-00003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4" name="Shape 10393">
                  <a:extLst>
                    <a:ext uri="{FF2B5EF4-FFF2-40B4-BE49-F238E27FC236}">
                      <a16:creationId xmlns:a16="http://schemas.microsoft.com/office/drawing/2014/main" id="{00000000-0008-0000-0B00-00003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2345" name="Shape 2">
          <a:extLst>
            <a:ext uri="{FF2B5EF4-FFF2-40B4-BE49-F238E27FC236}">
              <a16:creationId xmlns:a16="http://schemas.microsoft.com/office/drawing/2014/main" id="{00000000-0008-0000-0B00-00003930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2346" name="Shape 10394">
            <a:extLst>
              <a:ext uri="{FF2B5EF4-FFF2-40B4-BE49-F238E27FC236}">
                <a16:creationId xmlns:a16="http://schemas.microsoft.com/office/drawing/2014/main" id="{00000000-0008-0000-0B00-00003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47" name="Shape 6">
              <a:extLst>
                <a:ext uri="{FF2B5EF4-FFF2-40B4-BE49-F238E27FC236}">
                  <a16:creationId xmlns:a16="http://schemas.microsoft.com/office/drawing/2014/main" id="{00000000-0008-0000-0B00-00003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8" name="Shape 10395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49" name="Shape 10396">
                <a:extLst>
                  <a:ext uri="{FF2B5EF4-FFF2-40B4-BE49-F238E27FC236}">
                    <a16:creationId xmlns:a16="http://schemas.microsoft.com/office/drawing/2014/main" id="{00000000-0008-0000-0B00-00003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0" name="Shape 10397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51" name="Shape 10398">
                  <a:extLst>
                    <a:ext uri="{FF2B5EF4-FFF2-40B4-BE49-F238E27FC236}">
                      <a16:creationId xmlns:a16="http://schemas.microsoft.com/office/drawing/2014/main" id="{00000000-0008-0000-0B00-00003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52" name="Shape 10399">
                  <a:extLst>
                    <a:ext uri="{FF2B5EF4-FFF2-40B4-BE49-F238E27FC236}">
                      <a16:creationId xmlns:a16="http://schemas.microsoft.com/office/drawing/2014/main" id="{00000000-0008-0000-0B00-00004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2353" name="Shape 2">
          <a:extLst>
            <a:ext uri="{FF2B5EF4-FFF2-40B4-BE49-F238E27FC236}">
              <a16:creationId xmlns:a16="http://schemas.microsoft.com/office/drawing/2014/main" id="{00000000-0008-0000-0B00-00004130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2354" name="Shape 10400">
            <a:extLst>
              <a:ext uri="{FF2B5EF4-FFF2-40B4-BE49-F238E27FC236}">
                <a16:creationId xmlns:a16="http://schemas.microsoft.com/office/drawing/2014/main" id="{00000000-0008-0000-0B00-00004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55" name="Shape 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6" name="Shape 10401">
              <a:extLst>
                <a:ext uri="{FF2B5EF4-FFF2-40B4-BE49-F238E27FC236}">
                  <a16:creationId xmlns:a16="http://schemas.microsoft.com/office/drawing/2014/main" id="{00000000-0008-0000-0B00-00004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57" name="Shape 10402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8" name="Shape 10403">
                <a:extLst>
                  <a:ext uri="{FF2B5EF4-FFF2-40B4-BE49-F238E27FC236}">
                    <a16:creationId xmlns:a16="http://schemas.microsoft.com/office/drawing/2014/main" id="{00000000-0008-0000-0B00-00004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59" name="Shape 10404">
                  <a:extLst>
                    <a:ext uri="{FF2B5EF4-FFF2-40B4-BE49-F238E27FC236}">
                      <a16:creationId xmlns:a16="http://schemas.microsoft.com/office/drawing/2014/main" id="{00000000-0008-0000-0B00-00004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0" name="Shape 10405">
                  <a:extLst>
                    <a:ext uri="{FF2B5EF4-FFF2-40B4-BE49-F238E27FC236}">
                      <a16:creationId xmlns:a16="http://schemas.microsoft.com/office/drawing/2014/main" id="{00000000-0008-0000-0B00-00004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2361" name="Shape 2">
          <a:extLst>
            <a:ext uri="{FF2B5EF4-FFF2-40B4-BE49-F238E27FC236}">
              <a16:creationId xmlns:a16="http://schemas.microsoft.com/office/drawing/2014/main" id="{00000000-0008-0000-0B00-00004930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2362" name="Shape 10406">
            <a:extLst>
              <a:ext uri="{FF2B5EF4-FFF2-40B4-BE49-F238E27FC236}">
                <a16:creationId xmlns:a16="http://schemas.microsoft.com/office/drawing/2014/main" id="{00000000-0008-0000-0B00-00004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63" name="Shape 6">
              <a:extLst>
                <a:ext uri="{FF2B5EF4-FFF2-40B4-BE49-F238E27FC236}">
                  <a16:creationId xmlns:a16="http://schemas.microsoft.com/office/drawing/2014/main" id="{00000000-0008-0000-0B00-00004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4" name="Shape 10407">
              <a:extLst>
                <a:ext uri="{FF2B5EF4-FFF2-40B4-BE49-F238E27FC236}">
                  <a16:creationId xmlns:a16="http://schemas.microsoft.com/office/drawing/2014/main" id="{00000000-0008-0000-0B00-00004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65" name="Shape 10408">
                <a:extLst>
                  <a:ext uri="{FF2B5EF4-FFF2-40B4-BE49-F238E27FC236}">
                    <a16:creationId xmlns:a16="http://schemas.microsoft.com/office/drawing/2014/main" id="{00000000-0008-0000-0B00-00004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66" name="Shape 10409">
                <a:extLst>
                  <a:ext uri="{FF2B5EF4-FFF2-40B4-BE49-F238E27FC236}">
                    <a16:creationId xmlns:a16="http://schemas.microsoft.com/office/drawing/2014/main" id="{00000000-0008-0000-0B00-00004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67" name="Shape 10410">
                  <a:extLst>
                    <a:ext uri="{FF2B5EF4-FFF2-40B4-BE49-F238E27FC236}">
                      <a16:creationId xmlns:a16="http://schemas.microsoft.com/office/drawing/2014/main" id="{00000000-0008-0000-0B00-00004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8" name="Shape 10411">
                  <a:extLst>
                    <a:ext uri="{FF2B5EF4-FFF2-40B4-BE49-F238E27FC236}">
                      <a16:creationId xmlns:a16="http://schemas.microsoft.com/office/drawing/2014/main" id="{00000000-0008-0000-0B00-00005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2369" name="Shape 2">
          <a:extLst>
            <a:ext uri="{FF2B5EF4-FFF2-40B4-BE49-F238E27FC236}">
              <a16:creationId xmlns:a16="http://schemas.microsoft.com/office/drawing/2014/main" id="{00000000-0008-0000-0B00-00005130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2370" name="Shape 10412">
            <a:extLst>
              <a:ext uri="{FF2B5EF4-FFF2-40B4-BE49-F238E27FC236}">
                <a16:creationId xmlns:a16="http://schemas.microsoft.com/office/drawing/2014/main" id="{00000000-0008-0000-0B00-00005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71" name="Shape 6">
              <a:extLst>
                <a:ext uri="{FF2B5EF4-FFF2-40B4-BE49-F238E27FC236}">
                  <a16:creationId xmlns:a16="http://schemas.microsoft.com/office/drawing/2014/main" id="{00000000-0008-0000-0B00-00005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2" name="Shape 10413">
              <a:extLst>
                <a:ext uri="{FF2B5EF4-FFF2-40B4-BE49-F238E27FC236}">
                  <a16:creationId xmlns:a16="http://schemas.microsoft.com/office/drawing/2014/main" id="{00000000-0008-0000-0B00-00005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73" name="Shape 10414">
                <a:extLst>
                  <a:ext uri="{FF2B5EF4-FFF2-40B4-BE49-F238E27FC236}">
                    <a16:creationId xmlns:a16="http://schemas.microsoft.com/office/drawing/2014/main" id="{00000000-0008-0000-0B00-00005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74" name="Shape 10415">
                <a:extLst>
                  <a:ext uri="{FF2B5EF4-FFF2-40B4-BE49-F238E27FC236}">
                    <a16:creationId xmlns:a16="http://schemas.microsoft.com/office/drawing/2014/main" id="{00000000-0008-0000-0B00-00005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75" name="Shape 10416">
                  <a:extLst>
                    <a:ext uri="{FF2B5EF4-FFF2-40B4-BE49-F238E27FC236}">
                      <a16:creationId xmlns:a16="http://schemas.microsoft.com/office/drawing/2014/main" id="{00000000-0008-0000-0B00-00005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76" name="Shape 10417">
                  <a:extLst>
                    <a:ext uri="{FF2B5EF4-FFF2-40B4-BE49-F238E27FC236}">
                      <a16:creationId xmlns:a16="http://schemas.microsoft.com/office/drawing/2014/main" id="{00000000-0008-0000-0B00-00005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2377" name="Shape 2">
          <a:extLst>
            <a:ext uri="{FF2B5EF4-FFF2-40B4-BE49-F238E27FC236}">
              <a16:creationId xmlns:a16="http://schemas.microsoft.com/office/drawing/2014/main" id="{00000000-0008-0000-0B00-00005930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2378" name="Shape 10418">
            <a:extLst>
              <a:ext uri="{FF2B5EF4-FFF2-40B4-BE49-F238E27FC236}">
                <a16:creationId xmlns:a16="http://schemas.microsoft.com/office/drawing/2014/main" id="{00000000-0008-0000-0B00-00005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79" name="Shape 6">
              <a:extLst>
                <a:ext uri="{FF2B5EF4-FFF2-40B4-BE49-F238E27FC236}">
                  <a16:creationId xmlns:a16="http://schemas.microsoft.com/office/drawing/2014/main" id="{00000000-0008-0000-0B00-00005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0" name="Shape 10419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81" name="Shape 10420">
                <a:extLst>
                  <a:ext uri="{FF2B5EF4-FFF2-40B4-BE49-F238E27FC236}">
                    <a16:creationId xmlns:a16="http://schemas.microsoft.com/office/drawing/2014/main" id="{00000000-0008-0000-0B00-00005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2" name="Shape 10421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83" name="Shape 10422">
                  <a:extLst>
                    <a:ext uri="{FF2B5EF4-FFF2-40B4-BE49-F238E27FC236}">
                      <a16:creationId xmlns:a16="http://schemas.microsoft.com/office/drawing/2014/main" id="{00000000-0008-0000-0B00-00005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84" name="Shape 10423">
                  <a:extLst>
                    <a:ext uri="{FF2B5EF4-FFF2-40B4-BE49-F238E27FC236}">
                      <a16:creationId xmlns:a16="http://schemas.microsoft.com/office/drawing/2014/main" id="{00000000-0008-0000-0B00-00006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2385" name="Shape 2">
          <a:extLst>
            <a:ext uri="{FF2B5EF4-FFF2-40B4-BE49-F238E27FC236}">
              <a16:creationId xmlns:a16="http://schemas.microsoft.com/office/drawing/2014/main" id="{00000000-0008-0000-0B00-00006130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2386" name="Shape 10424">
            <a:extLst>
              <a:ext uri="{FF2B5EF4-FFF2-40B4-BE49-F238E27FC236}">
                <a16:creationId xmlns:a16="http://schemas.microsoft.com/office/drawing/2014/main" id="{00000000-0008-0000-0B00-00006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87" name="Shape 6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8" name="Shape 10425">
              <a:extLst>
                <a:ext uri="{FF2B5EF4-FFF2-40B4-BE49-F238E27FC236}">
                  <a16:creationId xmlns:a16="http://schemas.microsoft.com/office/drawing/2014/main" id="{00000000-0008-0000-0B00-00006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89" name="Shape 10426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0" name="Shape 10427">
                <a:extLst>
                  <a:ext uri="{FF2B5EF4-FFF2-40B4-BE49-F238E27FC236}">
                    <a16:creationId xmlns:a16="http://schemas.microsoft.com/office/drawing/2014/main" id="{00000000-0008-0000-0B00-00006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91" name="Shape 10428">
                  <a:extLst>
                    <a:ext uri="{FF2B5EF4-FFF2-40B4-BE49-F238E27FC236}">
                      <a16:creationId xmlns:a16="http://schemas.microsoft.com/office/drawing/2014/main" id="{00000000-0008-0000-0B00-00006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92" name="Shape 10429">
                  <a:extLst>
                    <a:ext uri="{FF2B5EF4-FFF2-40B4-BE49-F238E27FC236}">
                      <a16:creationId xmlns:a16="http://schemas.microsoft.com/office/drawing/2014/main" id="{00000000-0008-0000-0B00-00006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2393" name="Shape 2">
          <a:extLst>
            <a:ext uri="{FF2B5EF4-FFF2-40B4-BE49-F238E27FC236}">
              <a16:creationId xmlns:a16="http://schemas.microsoft.com/office/drawing/2014/main" id="{00000000-0008-0000-0B00-00006930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2394" name="Shape 10430">
            <a:extLst>
              <a:ext uri="{FF2B5EF4-FFF2-40B4-BE49-F238E27FC236}">
                <a16:creationId xmlns:a16="http://schemas.microsoft.com/office/drawing/2014/main" id="{00000000-0008-0000-0B00-00006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95" name="Shape 6">
              <a:extLst>
                <a:ext uri="{FF2B5EF4-FFF2-40B4-BE49-F238E27FC236}">
                  <a16:creationId xmlns:a16="http://schemas.microsoft.com/office/drawing/2014/main" id="{00000000-0008-0000-0B00-00006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6" name="Shape 10431">
              <a:extLst>
                <a:ext uri="{FF2B5EF4-FFF2-40B4-BE49-F238E27FC236}">
                  <a16:creationId xmlns:a16="http://schemas.microsoft.com/office/drawing/2014/main" id="{00000000-0008-0000-0B00-00006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97" name="Shape 10432">
                <a:extLst>
                  <a:ext uri="{FF2B5EF4-FFF2-40B4-BE49-F238E27FC236}">
                    <a16:creationId xmlns:a16="http://schemas.microsoft.com/office/drawing/2014/main" id="{00000000-0008-0000-0B00-00006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8" name="Shape 10433">
                <a:extLst>
                  <a:ext uri="{FF2B5EF4-FFF2-40B4-BE49-F238E27FC236}">
                    <a16:creationId xmlns:a16="http://schemas.microsoft.com/office/drawing/2014/main" id="{00000000-0008-0000-0B00-00006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99" name="Shape 10434">
                  <a:extLst>
                    <a:ext uri="{FF2B5EF4-FFF2-40B4-BE49-F238E27FC236}">
                      <a16:creationId xmlns:a16="http://schemas.microsoft.com/office/drawing/2014/main" id="{00000000-0008-0000-0B00-00006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0" name="Shape 10435">
                  <a:extLst>
                    <a:ext uri="{FF2B5EF4-FFF2-40B4-BE49-F238E27FC236}">
                      <a16:creationId xmlns:a16="http://schemas.microsoft.com/office/drawing/2014/main" id="{00000000-0008-0000-0B00-00007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2401" name="Shape 2">
          <a:extLst>
            <a:ext uri="{FF2B5EF4-FFF2-40B4-BE49-F238E27FC236}">
              <a16:creationId xmlns:a16="http://schemas.microsoft.com/office/drawing/2014/main" id="{00000000-0008-0000-0B00-00007130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2402" name="Shape 10436">
            <a:extLst>
              <a:ext uri="{FF2B5EF4-FFF2-40B4-BE49-F238E27FC236}">
                <a16:creationId xmlns:a16="http://schemas.microsoft.com/office/drawing/2014/main" id="{00000000-0008-0000-0B00-00007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03" name="Shape 6">
              <a:extLst>
                <a:ext uri="{FF2B5EF4-FFF2-40B4-BE49-F238E27FC236}">
                  <a16:creationId xmlns:a16="http://schemas.microsoft.com/office/drawing/2014/main" id="{00000000-0008-0000-0B00-00007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4" name="Shape 10437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05" name="Shape 10438">
                <a:extLst>
                  <a:ext uri="{FF2B5EF4-FFF2-40B4-BE49-F238E27FC236}">
                    <a16:creationId xmlns:a16="http://schemas.microsoft.com/office/drawing/2014/main" id="{00000000-0008-0000-0B00-00007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06" name="Shape 10439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07" name="Shape 10440">
                  <a:extLst>
                    <a:ext uri="{FF2B5EF4-FFF2-40B4-BE49-F238E27FC236}">
                      <a16:creationId xmlns:a16="http://schemas.microsoft.com/office/drawing/2014/main" id="{00000000-0008-0000-0B00-00007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8" name="Shape 10441">
                  <a:extLst>
                    <a:ext uri="{FF2B5EF4-FFF2-40B4-BE49-F238E27FC236}">
                      <a16:creationId xmlns:a16="http://schemas.microsoft.com/office/drawing/2014/main" id="{00000000-0008-0000-0B00-00007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2409" name="Shape 2">
          <a:extLst>
            <a:ext uri="{FF2B5EF4-FFF2-40B4-BE49-F238E27FC236}">
              <a16:creationId xmlns:a16="http://schemas.microsoft.com/office/drawing/2014/main" id="{00000000-0008-0000-0B00-00007930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2410" name="Shape 10442">
            <a:extLst>
              <a:ext uri="{FF2B5EF4-FFF2-40B4-BE49-F238E27FC236}">
                <a16:creationId xmlns:a16="http://schemas.microsoft.com/office/drawing/2014/main" id="{00000000-0008-0000-0B00-00007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11" name="Shape 6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2" name="Shape 10443">
              <a:extLst>
                <a:ext uri="{FF2B5EF4-FFF2-40B4-BE49-F238E27FC236}">
                  <a16:creationId xmlns:a16="http://schemas.microsoft.com/office/drawing/2014/main" id="{00000000-0008-0000-0B00-00007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13" name="Shape 10444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14" name="Shape 10445">
                <a:extLst>
                  <a:ext uri="{FF2B5EF4-FFF2-40B4-BE49-F238E27FC236}">
                    <a16:creationId xmlns:a16="http://schemas.microsoft.com/office/drawing/2014/main" id="{00000000-0008-0000-0B00-00007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15" name="Shape 10446">
                  <a:extLst>
                    <a:ext uri="{FF2B5EF4-FFF2-40B4-BE49-F238E27FC236}">
                      <a16:creationId xmlns:a16="http://schemas.microsoft.com/office/drawing/2014/main" id="{00000000-0008-0000-0B00-00007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16" name="Shape 10447">
                  <a:extLst>
                    <a:ext uri="{FF2B5EF4-FFF2-40B4-BE49-F238E27FC236}">
                      <a16:creationId xmlns:a16="http://schemas.microsoft.com/office/drawing/2014/main" id="{00000000-0008-0000-0B00-00008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2417" name="Shape 2">
          <a:extLst>
            <a:ext uri="{FF2B5EF4-FFF2-40B4-BE49-F238E27FC236}">
              <a16:creationId xmlns:a16="http://schemas.microsoft.com/office/drawing/2014/main" id="{00000000-0008-0000-0B00-00008130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2418" name="Shape 10448">
            <a:extLst>
              <a:ext uri="{FF2B5EF4-FFF2-40B4-BE49-F238E27FC236}">
                <a16:creationId xmlns:a16="http://schemas.microsoft.com/office/drawing/2014/main" id="{00000000-0008-0000-0B00-00008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19" name="Shape 6">
              <a:extLst>
                <a:ext uri="{FF2B5EF4-FFF2-40B4-BE49-F238E27FC236}">
                  <a16:creationId xmlns:a16="http://schemas.microsoft.com/office/drawing/2014/main" id="{00000000-0008-0000-0B00-00008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0" name="Shape 10449">
              <a:extLst>
                <a:ext uri="{FF2B5EF4-FFF2-40B4-BE49-F238E27FC236}">
                  <a16:creationId xmlns:a16="http://schemas.microsoft.com/office/drawing/2014/main" id="{00000000-0008-0000-0B00-00008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21" name="Shape 10450">
                <a:extLst>
                  <a:ext uri="{FF2B5EF4-FFF2-40B4-BE49-F238E27FC236}">
                    <a16:creationId xmlns:a16="http://schemas.microsoft.com/office/drawing/2014/main" id="{00000000-0008-0000-0B00-00008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2" name="Shape 10451">
                <a:extLst>
                  <a:ext uri="{FF2B5EF4-FFF2-40B4-BE49-F238E27FC236}">
                    <a16:creationId xmlns:a16="http://schemas.microsoft.com/office/drawing/2014/main" id="{00000000-0008-0000-0B00-00008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23" name="Shape 10452">
                  <a:extLst>
                    <a:ext uri="{FF2B5EF4-FFF2-40B4-BE49-F238E27FC236}">
                      <a16:creationId xmlns:a16="http://schemas.microsoft.com/office/drawing/2014/main" id="{00000000-0008-0000-0B00-00008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24" name="Shape 10453">
                  <a:extLst>
                    <a:ext uri="{FF2B5EF4-FFF2-40B4-BE49-F238E27FC236}">
                      <a16:creationId xmlns:a16="http://schemas.microsoft.com/office/drawing/2014/main" id="{00000000-0008-0000-0B00-00008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2425" name="Shape 2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2426" name="Shape 10454">
            <a:extLst>
              <a:ext uri="{FF2B5EF4-FFF2-40B4-BE49-F238E27FC236}">
                <a16:creationId xmlns:a16="http://schemas.microsoft.com/office/drawing/2014/main" id="{00000000-0008-0000-0B00-00008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27" name="Shape 6">
              <a:extLst>
                <a:ext uri="{FF2B5EF4-FFF2-40B4-BE49-F238E27FC236}">
                  <a16:creationId xmlns:a16="http://schemas.microsoft.com/office/drawing/2014/main" id="{00000000-0008-0000-0B00-00008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8" name="Shape 10455">
              <a:extLst>
                <a:ext uri="{FF2B5EF4-FFF2-40B4-BE49-F238E27FC236}">
                  <a16:creationId xmlns:a16="http://schemas.microsoft.com/office/drawing/2014/main" id="{00000000-0008-0000-0B00-00008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29" name="Shape 10456">
                <a:extLst>
                  <a:ext uri="{FF2B5EF4-FFF2-40B4-BE49-F238E27FC236}">
                    <a16:creationId xmlns:a16="http://schemas.microsoft.com/office/drawing/2014/main" id="{00000000-0008-0000-0B00-00008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0" name="Shape 10457">
                <a:extLst>
                  <a:ext uri="{FF2B5EF4-FFF2-40B4-BE49-F238E27FC236}">
                    <a16:creationId xmlns:a16="http://schemas.microsoft.com/office/drawing/2014/main" id="{00000000-0008-0000-0B00-00008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31" name="Shape 10458">
                  <a:extLst>
                    <a:ext uri="{FF2B5EF4-FFF2-40B4-BE49-F238E27FC236}">
                      <a16:creationId xmlns:a16="http://schemas.microsoft.com/office/drawing/2014/main" id="{00000000-0008-0000-0B00-00008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32" name="Shape 10459">
                  <a:extLst>
                    <a:ext uri="{FF2B5EF4-FFF2-40B4-BE49-F238E27FC236}">
                      <a16:creationId xmlns:a16="http://schemas.microsoft.com/office/drawing/2014/main" id="{00000000-0008-0000-0B00-00009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2434" name="Shape 10460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10461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37" name="Shape 10462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8" name="Shape 10463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39" name="Shape 10464">
                  <a:extLst>
                    <a:ext uri="{FF2B5EF4-FFF2-40B4-BE49-F238E27FC236}">
                      <a16:creationId xmlns:a16="http://schemas.microsoft.com/office/drawing/2014/main" id="{00000000-0008-0000-0B00-00009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0" name="Shape 10465">
                  <a:extLst>
                    <a:ext uri="{FF2B5EF4-FFF2-40B4-BE49-F238E27FC236}">
                      <a16:creationId xmlns:a16="http://schemas.microsoft.com/office/drawing/2014/main" id="{00000000-0008-0000-0B00-00009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2441" name="Shape 2">
          <a:extLst>
            <a:ext uri="{FF2B5EF4-FFF2-40B4-BE49-F238E27FC236}">
              <a16:creationId xmlns:a16="http://schemas.microsoft.com/office/drawing/2014/main" id="{00000000-0008-0000-0B00-00009930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2442" name="Shape 10466">
            <a:extLst>
              <a:ext uri="{FF2B5EF4-FFF2-40B4-BE49-F238E27FC236}">
                <a16:creationId xmlns:a16="http://schemas.microsoft.com/office/drawing/2014/main" id="{00000000-0008-0000-0B00-00009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43" name="Shape 6">
              <a:extLst>
                <a:ext uri="{FF2B5EF4-FFF2-40B4-BE49-F238E27FC236}">
                  <a16:creationId xmlns:a16="http://schemas.microsoft.com/office/drawing/2014/main" id="{00000000-0008-0000-0B00-00009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4" name="Shape 10467">
              <a:extLst>
                <a:ext uri="{FF2B5EF4-FFF2-40B4-BE49-F238E27FC236}">
                  <a16:creationId xmlns:a16="http://schemas.microsoft.com/office/drawing/2014/main" id="{00000000-0008-0000-0B00-00009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45" name="Shape 10468">
                <a:extLst>
                  <a:ext uri="{FF2B5EF4-FFF2-40B4-BE49-F238E27FC236}">
                    <a16:creationId xmlns:a16="http://schemas.microsoft.com/office/drawing/2014/main" id="{00000000-0008-0000-0B00-00009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46" name="Shape 10469">
                <a:extLst>
                  <a:ext uri="{FF2B5EF4-FFF2-40B4-BE49-F238E27FC236}">
                    <a16:creationId xmlns:a16="http://schemas.microsoft.com/office/drawing/2014/main" id="{00000000-0008-0000-0B00-00009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47" name="Shape 10470">
                  <a:extLst>
                    <a:ext uri="{FF2B5EF4-FFF2-40B4-BE49-F238E27FC236}">
                      <a16:creationId xmlns:a16="http://schemas.microsoft.com/office/drawing/2014/main" id="{00000000-0008-0000-0B00-00009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8" name="Shape 10471">
                  <a:extLst>
                    <a:ext uri="{FF2B5EF4-FFF2-40B4-BE49-F238E27FC236}">
                      <a16:creationId xmlns:a16="http://schemas.microsoft.com/office/drawing/2014/main" id="{00000000-0008-0000-0B00-0000A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2449" name="Shape 2">
          <a:extLst>
            <a:ext uri="{FF2B5EF4-FFF2-40B4-BE49-F238E27FC236}">
              <a16:creationId xmlns:a16="http://schemas.microsoft.com/office/drawing/2014/main" id="{00000000-0008-0000-0B00-0000A130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2450" name="Shape 10472">
            <a:extLst>
              <a:ext uri="{FF2B5EF4-FFF2-40B4-BE49-F238E27FC236}">
                <a16:creationId xmlns:a16="http://schemas.microsoft.com/office/drawing/2014/main" id="{00000000-0008-0000-0B00-0000A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51" name="Shape 6">
              <a:extLst>
                <a:ext uri="{FF2B5EF4-FFF2-40B4-BE49-F238E27FC236}">
                  <a16:creationId xmlns:a16="http://schemas.microsoft.com/office/drawing/2014/main" id="{00000000-0008-0000-0B00-0000A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2" name="Shape 10473">
              <a:extLst>
                <a:ext uri="{FF2B5EF4-FFF2-40B4-BE49-F238E27FC236}">
                  <a16:creationId xmlns:a16="http://schemas.microsoft.com/office/drawing/2014/main" id="{00000000-0008-0000-0B00-0000A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53" name="Shape 10474">
                <a:extLst>
                  <a:ext uri="{FF2B5EF4-FFF2-40B4-BE49-F238E27FC236}">
                    <a16:creationId xmlns:a16="http://schemas.microsoft.com/office/drawing/2014/main" id="{00000000-0008-0000-0B00-0000A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4" name="Shape 10475">
                <a:extLst>
                  <a:ext uri="{FF2B5EF4-FFF2-40B4-BE49-F238E27FC236}">
                    <a16:creationId xmlns:a16="http://schemas.microsoft.com/office/drawing/2014/main" id="{00000000-0008-0000-0B00-0000A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55" name="Shape 10476">
                  <a:extLst>
                    <a:ext uri="{FF2B5EF4-FFF2-40B4-BE49-F238E27FC236}">
                      <a16:creationId xmlns:a16="http://schemas.microsoft.com/office/drawing/2014/main" id="{00000000-0008-0000-0B00-0000A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56" name="Shape 10477">
                  <a:extLst>
                    <a:ext uri="{FF2B5EF4-FFF2-40B4-BE49-F238E27FC236}">
                      <a16:creationId xmlns:a16="http://schemas.microsoft.com/office/drawing/2014/main" id="{00000000-0008-0000-0B00-0000A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2458" name="Shape 10478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10479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61" name="Shape 10480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62" name="Shape 10481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63" name="Shape 10482">
                  <a:extLst>
                    <a:ext uri="{FF2B5EF4-FFF2-40B4-BE49-F238E27FC236}">
                      <a16:creationId xmlns:a16="http://schemas.microsoft.com/office/drawing/2014/main" id="{00000000-0008-0000-0B00-0000A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64" name="Shape 10483">
                  <a:extLst>
                    <a:ext uri="{FF2B5EF4-FFF2-40B4-BE49-F238E27FC236}">
                      <a16:creationId xmlns:a16="http://schemas.microsoft.com/office/drawing/2014/main" id="{00000000-0008-0000-0B00-0000B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2465" name="Shape 2">
          <a:extLst>
            <a:ext uri="{FF2B5EF4-FFF2-40B4-BE49-F238E27FC236}">
              <a16:creationId xmlns:a16="http://schemas.microsoft.com/office/drawing/2014/main" id="{00000000-0008-0000-0B00-0000B130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2466" name="Shape 10484">
            <a:extLst>
              <a:ext uri="{FF2B5EF4-FFF2-40B4-BE49-F238E27FC236}">
                <a16:creationId xmlns:a16="http://schemas.microsoft.com/office/drawing/2014/main" id="{00000000-0008-0000-0B00-0000B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67" name="Shape 6">
              <a:extLst>
                <a:ext uri="{FF2B5EF4-FFF2-40B4-BE49-F238E27FC236}">
                  <a16:creationId xmlns:a16="http://schemas.microsoft.com/office/drawing/2014/main" id="{00000000-0008-0000-0B00-0000B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8" name="Shape 10485">
              <a:extLst>
                <a:ext uri="{FF2B5EF4-FFF2-40B4-BE49-F238E27FC236}">
                  <a16:creationId xmlns:a16="http://schemas.microsoft.com/office/drawing/2014/main" id="{00000000-0008-0000-0B00-0000B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69" name="Shape 10486">
                <a:extLst>
                  <a:ext uri="{FF2B5EF4-FFF2-40B4-BE49-F238E27FC236}">
                    <a16:creationId xmlns:a16="http://schemas.microsoft.com/office/drawing/2014/main" id="{00000000-0008-0000-0B00-0000B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0" name="Shape 10487">
                <a:extLst>
                  <a:ext uri="{FF2B5EF4-FFF2-40B4-BE49-F238E27FC236}">
                    <a16:creationId xmlns:a16="http://schemas.microsoft.com/office/drawing/2014/main" id="{00000000-0008-0000-0B00-0000B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71" name="Shape 10488">
                  <a:extLst>
                    <a:ext uri="{FF2B5EF4-FFF2-40B4-BE49-F238E27FC236}">
                      <a16:creationId xmlns:a16="http://schemas.microsoft.com/office/drawing/2014/main" id="{00000000-0008-0000-0B00-0000B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2" name="Shape 10489">
                  <a:extLst>
                    <a:ext uri="{FF2B5EF4-FFF2-40B4-BE49-F238E27FC236}">
                      <a16:creationId xmlns:a16="http://schemas.microsoft.com/office/drawing/2014/main" id="{00000000-0008-0000-0B00-0000B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2473" name="Shape 2">
          <a:extLst>
            <a:ext uri="{FF2B5EF4-FFF2-40B4-BE49-F238E27FC236}">
              <a16:creationId xmlns:a16="http://schemas.microsoft.com/office/drawing/2014/main" id="{00000000-0008-0000-0B00-0000B930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2474" name="Shape 10490">
            <a:extLst>
              <a:ext uri="{FF2B5EF4-FFF2-40B4-BE49-F238E27FC236}">
                <a16:creationId xmlns:a16="http://schemas.microsoft.com/office/drawing/2014/main" id="{00000000-0008-0000-0B00-0000B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75" name="Shape 6">
              <a:extLst>
                <a:ext uri="{FF2B5EF4-FFF2-40B4-BE49-F238E27FC236}">
                  <a16:creationId xmlns:a16="http://schemas.microsoft.com/office/drawing/2014/main" id="{00000000-0008-0000-0B00-0000B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6" name="Shape 10491">
              <a:extLst>
                <a:ext uri="{FF2B5EF4-FFF2-40B4-BE49-F238E27FC236}">
                  <a16:creationId xmlns:a16="http://schemas.microsoft.com/office/drawing/2014/main" id="{00000000-0008-0000-0B00-0000B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77" name="Shape 10492">
                <a:extLst>
                  <a:ext uri="{FF2B5EF4-FFF2-40B4-BE49-F238E27FC236}">
                    <a16:creationId xmlns:a16="http://schemas.microsoft.com/office/drawing/2014/main" id="{00000000-0008-0000-0B00-0000B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8" name="Shape 10493">
                <a:extLst>
                  <a:ext uri="{FF2B5EF4-FFF2-40B4-BE49-F238E27FC236}">
                    <a16:creationId xmlns:a16="http://schemas.microsoft.com/office/drawing/2014/main" id="{00000000-0008-0000-0B00-0000B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79" name="Shape 10494">
                  <a:extLst>
                    <a:ext uri="{FF2B5EF4-FFF2-40B4-BE49-F238E27FC236}">
                      <a16:creationId xmlns:a16="http://schemas.microsoft.com/office/drawing/2014/main" id="{00000000-0008-0000-0B00-0000B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0" name="Shape 10495">
                  <a:extLst>
                    <a:ext uri="{FF2B5EF4-FFF2-40B4-BE49-F238E27FC236}">
                      <a16:creationId xmlns:a16="http://schemas.microsoft.com/office/drawing/2014/main" id="{00000000-0008-0000-0B00-0000C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2482" name="Shape 10496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10497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85" name="Shape 10498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86" name="Shape 10499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87" name="Shape 10500">
                  <a:extLst>
                    <a:ext uri="{FF2B5EF4-FFF2-40B4-BE49-F238E27FC236}">
                      <a16:creationId xmlns:a16="http://schemas.microsoft.com/office/drawing/2014/main" id="{00000000-0008-0000-0B00-0000C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8" name="Shape 10501">
                  <a:extLst>
                    <a:ext uri="{FF2B5EF4-FFF2-40B4-BE49-F238E27FC236}">
                      <a16:creationId xmlns:a16="http://schemas.microsoft.com/office/drawing/2014/main" id="{00000000-0008-0000-0B00-0000C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2489" name="Shape 2">
          <a:extLst>
            <a:ext uri="{FF2B5EF4-FFF2-40B4-BE49-F238E27FC236}">
              <a16:creationId xmlns:a16="http://schemas.microsoft.com/office/drawing/2014/main" id="{00000000-0008-0000-0B00-0000C930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2490" name="Shape 10502">
            <a:extLst>
              <a:ext uri="{FF2B5EF4-FFF2-40B4-BE49-F238E27FC236}">
                <a16:creationId xmlns:a16="http://schemas.microsoft.com/office/drawing/2014/main" id="{00000000-0008-0000-0B00-0000C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91" name="Shape 6">
              <a:extLst>
                <a:ext uri="{FF2B5EF4-FFF2-40B4-BE49-F238E27FC236}">
                  <a16:creationId xmlns:a16="http://schemas.microsoft.com/office/drawing/2014/main" id="{00000000-0008-0000-0B00-0000C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2" name="Shape 10503">
              <a:extLst>
                <a:ext uri="{FF2B5EF4-FFF2-40B4-BE49-F238E27FC236}">
                  <a16:creationId xmlns:a16="http://schemas.microsoft.com/office/drawing/2014/main" id="{00000000-0008-0000-0B00-0000C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93" name="Shape 10504">
                <a:extLst>
                  <a:ext uri="{FF2B5EF4-FFF2-40B4-BE49-F238E27FC236}">
                    <a16:creationId xmlns:a16="http://schemas.microsoft.com/office/drawing/2014/main" id="{00000000-0008-0000-0B00-0000C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94" name="Shape 10505">
                <a:extLst>
                  <a:ext uri="{FF2B5EF4-FFF2-40B4-BE49-F238E27FC236}">
                    <a16:creationId xmlns:a16="http://schemas.microsoft.com/office/drawing/2014/main" id="{00000000-0008-0000-0B00-0000C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95" name="Shape 10506">
                  <a:extLst>
                    <a:ext uri="{FF2B5EF4-FFF2-40B4-BE49-F238E27FC236}">
                      <a16:creationId xmlns:a16="http://schemas.microsoft.com/office/drawing/2014/main" id="{00000000-0008-0000-0B00-0000C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96" name="Shape 10507">
                  <a:extLst>
                    <a:ext uri="{FF2B5EF4-FFF2-40B4-BE49-F238E27FC236}">
                      <a16:creationId xmlns:a16="http://schemas.microsoft.com/office/drawing/2014/main" id="{00000000-0008-0000-0B00-0000D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2497" name="Shape 2">
          <a:extLst>
            <a:ext uri="{FF2B5EF4-FFF2-40B4-BE49-F238E27FC236}">
              <a16:creationId xmlns:a16="http://schemas.microsoft.com/office/drawing/2014/main" id="{00000000-0008-0000-0B00-0000D130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2498" name="Shape 10508">
            <a:extLst>
              <a:ext uri="{FF2B5EF4-FFF2-40B4-BE49-F238E27FC236}">
                <a16:creationId xmlns:a16="http://schemas.microsoft.com/office/drawing/2014/main" id="{00000000-0008-0000-0B00-0000D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99" name="Shape 6">
              <a:extLst>
                <a:ext uri="{FF2B5EF4-FFF2-40B4-BE49-F238E27FC236}">
                  <a16:creationId xmlns:a16="http://schemas.microsoft.com/office/drawing/2014/main" id="{00000000-0008-0000-0B00-0000D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0" name="Shape 10509">
              <a:extLst>
                <a:ext uri="{FF2B5EF4-FFF2-40B4-BE49-F238E27FC236}">
                  <a16:creationId xmlns:a16="http://schemas.microsoft.com/office/drawing/2014/main" id="{00000000-0008-0000-0B00-0000D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01" name="Shape 10510">
                <a:extLst>
                  <a:ext uri="{FF2B5EF4-FFF2-40B4-BE49-F238E27FC236}">
                    <a16:creationId xmlns:a16="http://schemas.microsoft.com/office/drawing/2014/main" id="{00000000-0008-0000-0B00-0000D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02" name="Shape 10511">
                <a:extLst>
                  <a:ext uri="{FF2B5EF4-FFF2-40B4-BE49-F238E27FC236}">
                    <a16:creationId xmlns:a16="http://schemas.microsoft.com/office/drawing/2014/main" id="{00000000-0008-0000-0B00-0000D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03" name="Shape 10512">
                  <a:extLst>
                    <a:ext uri="{FF2B5EF4-FFF2-40B4-BE49-F238E27FC236}">
                      <a16:creationId xmlns:a16="http://schemas.microsoft.com/office/drawing/2014/main" id="{00000000-0008-0000-0B00-0000D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04" name="Shape 10513">
                  <a:extLst>
                    <a:ext uri="{FF2B5EF4-FFF2-40B4-BE49-F238E27FC236}">
                      <a16:creationId xmlns:a16="http://schemas.microsoft.com/office/drawing/2014/main" id="{00000000-0008-0000-0B00-0000D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2506" name="Shape 10514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10515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09" name="Shape 10516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0" name="Shape 10517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11" name="Shape 10518">
                  <a:extLst>
               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12" name="Shape 10519">
                  <a:extLst>
                    <a:ext uri="{FF2B5EF4-FFF2-40B4-BE49-F238E27FC236}">
                      <a16:creationId xmlns:a16="http://schemas.microsoft.com/office/drawing/2014/main" id="{00000000-0008-0000-0B00-0000E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2513" name="Shape 2">
          <a:extLst>
            <a:ext uri="{FF2B5EF4-FFF2-40B4-BE49-F238E27FC236}">
              <a16:creationId xmlns:a16="http://schemas.microsoft.com/office/drawing/2014/main" id="{00000000-0008-0000-0B00-0000E130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2514" name="Shape 10520">
            <a:extLst>
              <a:ext uri="{FF2B5EF4-FFF2-40B4-BE49-F238E27FC236}">
                <a16:creationId xmlns:a16="http://schemas.microsoft.com/office/drawing/2014/main" id="{00000000-0008-0000-0B00-0000E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15" name="Shape 6">
              <a:extLst>
                <a:ext uri="{FF2B5EF4-FFF2-40B4-BE49-F238E27FC236}">
                  <a16:creationId xmlns:a16="http://schemas.microsoft.com/office/drawing/2014/main" id="{00000000-0008-0000-0B00-0000E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6" name="Shape 10521">
              <a:extLst>
                <a:ext uri="{FF2B5EF4-FFF2-40B4-BE49-F238E27FC236}">
                  <a16:creationId xmlns:a16="http://schemas.microsoft.com/office/drawing/2014/main" id="{00000000-0008-0000-0B00-0000E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17" name="Shape 10522">
                <a:extLst>
                  <a:ext uri="{FF2B5EF4-FFF2-40B4-BE49-F238E27FC236}">
                    <a16:creationId xmlns:a16="http://schemas.microsoft.com/office/drawing/2014/main" id="{00000000-0008-0000-0B00-0000E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8" name="Shape 10523">
                <a:extLst>
                  <a:ext uri="{FF2B5EF4-FFF2-40B4-BE49-F238E27FC236}">
                    <a16:creationId xmlns:a16="http://schemas.microsoft.com/office/drawing/2014/main" id="{00000000-0008-0000-0B00-0000E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19" name="Shape 10524">
                  <a:extLst>
                    <a:ext uri="{FF2B5EF4-FFF2-40B4-BE49-F238E27FC236}">
                      <a16:creationId xmlns:a16="http://schemas.microsoft.com/office/drawing/2014/main" id="{00000000-0008-0000-0B00-0000E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0" name="Shape 10525">
                  <a:extLst>
                    <a:ext uri="{FF2B5EF4-FFF2-40B4-BE49-F238E27FC236}">
                      <a16:creationId xmlns:a16="http://schemas.microsoft.com/office/drawing/2014/main" id="{00000000-0008-0000-0B00-0000E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2521" name="Shape 2">
          <a:extLst>
            <a:ext uri="{FF2B5EF4-FFF2-40B4-BE49-F238E27FC236}">
              <a16:creationId xmlns:a16="http://schemas.microsoft.com/office/drawing/2014/main" id="{00000000-0008-0000-0B00-0000E930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2522" name="Shape 10526">
            <a:extLst>
              <a:ext uri="{FF2B5EF4-FFF2-40B4-BE49-F238E27FC236}">
                <a16:creationId xmlns:a16="http://schemas.microsoft.com/office/drawing/2014/main" id="{00000000-0008-0000-0B00-0000E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23" name="Shape 6">
              <a:extLst>
                <a:ext uri="{FF2B5EF4-FFF2-40B4-BE49-F238E27FC236}">
                  <a16:creationId xmlns:a16="http://schemas.microsoft.com/office/drawing/2014/main" id="{00000000-0008-0000-0B00-0000E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4" name="Shape 10527">
              <a:extLst>
                <a:ext uri="{FF2B5EF4-FFF2-40B4-BE49-F238E27FC236}">
                  <a16:creationId xmlns:a16="http://schemas.microsoft.com/office/drawing/2014/main" id="{00000000-0008-0000-0B00-0000E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25" name="Shape 10528">
                <a:extLst>
                  <a:ext uri="{FF2B5EF4-FFF2-40B4-BE49-F238E27FC236}">
                    <a16:creationId xmlns:a16="http://schemas.microsoft.com/office/drawing/2014/main" id="{00000000-0008-0000-0B00-0000E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26" name="Shape 10529">
                <a:extLst>
                  <a:ext uri="{FF2B5EF4-FFF2-40B4-BE49-F238E27FC236}">
                    <a16:creationId xmlns:a16="http://schemas.microsoft.com/office/drawing/2014/main" id="{00000000-0008-0000-0B00-0000E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27" name="Shape 10530">
                  <a:extLst>
                    <a:ext uri="{FF2B5EF4-FFF2-40B4-BE49-F238E27FC236}">
                      <a16:creationId xmlns:a16="http://schemas.microsoft.com/office/drawing/2014/main" id="{00000000-0008-0000-0B00-0000E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8" name="Shape 10531">
                  <a:extLst>
                    <a:ext uri="{FF2B5EF4-FFF2-40B4-BE49-F238E27FC236}">
                      <a16:creationId xmlns:a16="http://schemas.microsoft.com/office/drawing/2014/main" id="{00000000-0008-0000-0B00-0000F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2530" name="Shape 10532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10533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33" name="Shape 10534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34" name="Shape 10535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35" name="Shape 10536">
                  <a:extLst>
                    <a:ext uri="{FF2B5EF4-FFF2-40B4-BE49-F238E27FC236}">
                      <a16:creationId xmlns:a16="http://schemas.microsoft.com/office/drawing/2014/main" id="{00000000-0008-0000-0B00-0000F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36" name="Shape 10537">
                  <a:extLst>
                    <a:ext uri="{FF2B5EF4-FFF2-40B4-BE49-F238E27FC236}">
                      <a16:creationId xmlns:a16="http://schemas.microsoft.com/office/drawing/2014/main" id="{00000000-0008-0000-0B00-0000F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2537" name="Shape 2">
          <a:extLst>
            <a:ext uri="{FF2B5EF4-FFF2-40B4-BE49-F238E27FC236}">
              <a16:creationId xmlns:a16="http://schemas.microsoft.com/office/drawing/2014/main" id="{00000000-0008-0000-0B00-0000F930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2538" name="Shape 10538">
            <a:extLst>
              <a:ext uri="{FF2B5EF4-FFF2-40B4-BE49-F238E27FC236}">
                <a16:creationId xmlns:a16="http://schemas.microsoft.com/office/drawing/2014/main" id="{00000000-0008-0000-0B00-0000F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39" name="Shape 6">
              <a:extLst>
                <a:ext uri="{FF2B5EF4-FFF2-40B4-BE49-F238E27FC236}">
                  <a16:creationId xmlns:a16="http://schemas.microsoft.com/office/drawing/2014/main" id="{00000000-0008-0000-0B00-0000F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0" name="Shape 10539">
              <a:extLst>
                <a:ext uri="{FF2B5EF4-FFF2-40B4-BE49-F238E27FC236}">
                  <a16:creationId xmlns:a16="http://schemas.microsoft.com/office/drawing/2014/main" id="{00000000-0008-0000-0B00-0000F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41" name="Shape 10540">
                <a:extLst>
                  <a:ext uri="{FF2B5EF4-FFF2-40B4-BE49-F238E27FC236}">
                    <a16:creationId xmlns:a16="http://schemas.microsoft.com/office/drawing/2014/main" id="{00000000-0008-0000-0B00-0000F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42" name="Shape 10541">
                <a:extLst>
                  <a:ext uri="{FF2B5EF4-FFF2-40B4-BE49-F238E27FC236}">
                    <a16:creationId xmlns:a16="http://schemas.microsoft.com/office/drawing/2014/main" id="{00000000-0008-0000-0B00-0000F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43" name="Shape 10542">
                  <a:extLst>
                    <a:ext uri="{FF2B5EF4-FFF2-40B4-BE49-F238E27FC236}">
                      <a16:creationId xmlns:a16="http://schemas.microsoft.com/office/drawing/2014/main" id="{00000000-0008-0000-0B00-0000F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44" name="Shape 10543">
                  <a:extLst>
                    <a:ext uri="{FF2B5EF4-FFF2-40B4-BE49-F238E27FC236}">
                      <a16:creationId xmlns:a16="http://schemas.microsoft.com/office/drawing/2014/main" id="{00000000-0008-0000-0B00-00000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2545" name="Shape 2">
          <a:extLst>
            <a:ext uri="{FF2B5EF4-FFF2-40B4-BE49-F238E27FC236}">
              <a16:creationId xmlns:a16="http://schemas.microsoft.com/office/drawing/2014/main" id="{00000000-0008-0000-0B00-00000131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2546" name="Shape 10544">
            <a:extLst>
              <a:ext uri="{FF2B5EF4-FFF2-40B4-BE49-F238E27FC236}">
                <a16:creationId xmlns:a16="http://schemas.microsoft.com/office/drawing/2014/main" id="{00000000-0008-0000-0B00-00000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47" name="Shape 6">
              <a:extLst>
                <a:ext uri="{FF2B5EF4-FFF2-40B4-BE49-F238E27FC236}">
                  <a16:creationId xmlns:a16="http://schemas.microsoft.com/office/drawing/2014/main" id="{00000000-0008-0000-0B00-00000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8" name="Shape 10545">
              <a:extLst>
                <a:ext uri="{FF2B5EF4-FFF2-40B4-BE49-F238E27FC236}">
                  <a16:creationId xmlns:a16="http://schemas.microsoft.com/office/drawing/2014/main" id="{00000000-0008-0000-0B00-00000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49" name="Shape 10546">
                <a:extLst>
                  <a:ext uri="{FF2B5EF4-FFF2-40B4-BE49-F238E27FC236}">
                    <a16:creationId xmlns:a16="http://schemas.microsoft.com/office/drawing/2014/main" id="{00000000-0008-0000-0B00-00000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0" name="Shape 10547">
                <a:extLst>
                  <a:ext uri="{FF2B5EF4-FFF2-40B4-BE49-F238E27FC236}">
                    <a16:creationId xmlns:a16="http://schemas.microsoft.com/office/drawing/2014/main" id="{00000000-0008-0000-0B00-00000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51" name="Shape 10548">
                  <a:extLst>
                    <a:ext uri="{FF2B5EF4-FFF2-40B4-BE49-F238E27FC236}">
                      <a16:creationId xmlns:a16="http://schemas.microsoft.com/office/drawing/2014/main" id="{00000000-0008-0000-0B00-00000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52" name="Shape 10549">
                  <a:extLst>
                    <a:ext uri="{FF2B5EF4-FFF2-40B4-BE49-F238E27FC236}">
                      <a16:creationId xmlns:a16="http://schemas.microsoft.com/office/drawing/2014/main" id="{00000000-0008-0000-0B00-00000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2554" name="Shape 10550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10551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57" name="Shape 10552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8" name="Shape 10553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59" name="Shape 10554">
                  <a:extLst>
                    <a:ext uri="{FF2B5EF4-FFF2-40B4-BE49-F238E27FC236}">
                      <a16:creationId xmlns:a16="http://schemas.microsoft.com/office/drawing/2014/main" id="{00000000-0008-0000-0B00-00000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0" name="Shape 10555">
                  <a:extLst>
                    <a:ext uri="{FF2B5EF4-FFF2-40B4-BE49-F238E27FC236}">
                      <a16:creationId xmlns:a16="http://schemas.microsoft.com/office/drawing/2014/main" id="{00000000-0008-0000-0B00-00001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2561" name="Shape 2">
          <a:extLst>
            <a:ext uri="{FF2B5EF4-FFF2-40B4-BE49-F238E27FC236}">
              <a16:creationId xmlns:a16="http://schemas.microsoft.com/office/drawing/2014/main" id="{00000000-0008-0000-0B00-00001131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2562" name="Shape 10556">
            <a:extLst>
              <a:ext uri="{FF2B5EF4-FFF2-40B4-BE49-F238E27FC236}">
                <a16:creationId xmlns:a16="http://schemas.microsoft.com/office/drawing/2014/main" id="{00000000-0008-0000-0B00-00001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63" name="Shape 6">
              <a:extLst>
                <a:ext uri="{FF2B5EF4-FFF2-40B4-BE49-F238E27FC236}">
                  <a16:creationId xmlns:a16="http://schemas.microsoft.com/office/drawing/2014/main" id="{00000000-0008-0000-0B00-00001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4" name="Shape 10557">
              <a:extLst>
                <a:ext uri="{FF2B5EF4-FFF2-40B4-BE49-F238E27FC236}">
                  <a16:creationId xmlns:a16="http://schemas.microsoft.com/office/drawing/2014/main" id="{00000000-0008-0000-0B00-00001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65" name="Shape 10558">
                <a:extLst>
                  <a:ext uri="{FF2B5EF4-FFF2-40B4-BE49-F238E27FC236}">
                    <a16:creationId xmlns:a16="http://schemas.microsoft.com/office/drawing/2014/main" id="{00000000-0008-0000-0B00-00001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66" name="Shape 10559">
                <a:extLst>
                  <a:ext uri="{FF2B5EF4-FFF2-40B4-BE49-F238E27FC236}">
                    <a16:creationId xmlns:a16="http://schemas.microsoft.com/office/drawing/2014/main" id="{00000000-0008-0000-0B00-00001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67" name="Shape 10560">
                  <a:extLst>
                    <a:ext uri="{FF2B5EF4-FFF2-40B4-BE49-F238E27FC236}">
                      <a16:creationId xmlns:a16="http://schemas.microsoft.com/office/drawing/2014/main" id="{00000000-0008-0000-0B00-00001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8" name="Shape 10561">
                  <a:extLst>
                    <a:ext uri="{FF2B5EF4-FFF2-40B4-BE49-F238E27FC236}">
                      <a16:creationId xmlns:a16="http://schemas.microsoft.com/office/drawing/2014/main" id="{00000000-0008-0000-0B00-00001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2569" name="Shape 2">
          <a:extLst>
            <a:ext uri="{FF2B5EF4-FFF2-40B4-BE49-F238E27FC236}">
              <a16:creationId xmlns:a16="http://schemas.microsoft.com/office/drawing/2014/main" id="{00000000-0008-0000-0B00-00001931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2570" name="Shape 10562">
            <a:extLst>
              <a:ext uri="{FF2B5EF4-FFF2-40B4-BE49-F238E27FC236}">
                <a16:creationId xmlns:a16="http://schemas.microsoft.com/office/drawing/2014/main" id="{00000000-0008-0000-0B00-00001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71" name="Shape 6">
              <a:extLst>
                <a:ext uri="{FF2B5EF4-FFF2-40B4-BE49-F238E27FC236}">
                  <a16:creationId xmlns:a16="http://schemas.microsoft.com/office/drawing/2014/main" id="{00000000-0008-0000-0B00-00001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2" name="Shape 10563">
              <a:extLst>
                <a:ext uri="{FF2B5EF4-FFF2-40B4-BE49-F238E27FC236}">
                  <a16:creationId xmlns:a16="http://schemas.microsoft.com/office/drawing/2014/main" id="{00000000-0008-0000-0B00-00001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73" name="Shape 10564">
                <a:extLst>
                  <a:ext uri="{FF2B5EF4-FFF2-40B4-BE49-F238E27FC236}">
                    <a16:creationId xmlns:a16="http://schemas.microsoft.com/office/drawing/2014/main" id="{00000000-0008-0000-0B00-00001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4" name="Shape 10565">
                <a:extLst>
                  <a:ext uri="{FF2B5EF4-FFF2-40B4-BE49-F238E27FC236}">
                    <a16:creationId xmlns:a16="http://schemas.microsoft.com/office/drawing/2014/main" id="{00000000-0008-0000-0B00-00001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75" name="Shape 10566">
                  <a:extLst>
                    <a:ext uri="{FF2B5EF4-FFF2-40B4-BE49-F238E27FC236}">
                      <a16:creationId xmlns:a16="http://schemas.microsoft.com/office/drawing/2014/main" id="{00000000-0008-0000-0B00-00001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76" name="Shape 10567">
                  <a:extLst>
                    <a:ext uri="{FF2B5EF4-FFF2-40B4-BE49-F238E27FC236}">
                      <a16:creationId xmlns:a16="http://schemas.microsoft.com/office/drawing/2014/main" id="{00000000-0008-0000-0B00-00002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2578" name="Shape 10568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569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81" name="Shape 10570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2" name="Shape 10571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83" name="Shape 10572">
                  <a:extLst>
                    <a:ext uri="{FF2B5EF4-FFF2-40B4-BE49-F238E27FC236}">
                      <a16:creationId xmlns:a16="http://schemas.microsoft.com/office/drawing/2014/main" id="{00000000-0008-0000-0B00-00002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84" name="Shape 10573">
                  <a:extLst>
                    <a:ext uri="{FF2B5EF4-FFF2-40B4-BE49-F238E27FC236}">
                      <a16:creationId xmlns:a16="http://schemas.microsoft.com/office/drawing/2014/main" id="{00000000-0008-0000-0B00-00002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2585" name="Shape 2">
          <a:extLst>
            <a:ext uri="{FF2B5EF4-FFF2-40B4-BE49-F238E27FC236}">
              <a16:creationId xmlns:a16="http://schemas.microsoft.com/office/drawing/2014/main" id="{00000000-0008-0000-0B00-00002931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2586" name="Shape 10574">
            <a:extLst>
              <a:ext uri="{FF2B5EF4-FFF2-40B4-BE49-F238E27FC236}">
                <a16:creationId xmlns:a16="http://schemas.microsoft.com/office/drawing/2014/main" id="{00000000-0008-0000-0B00-00002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87" name="Shape 6">
              <a:extLst>
                <a:ext uri="{FF2B5EF4-FFF2-40B4-BE49-F238E27FC236}">
                  <a16:creationId xmlns:a16="http://schemas.microsoft.com/office/drawing/2014/main" id="{00000000-0008-0000-0B00-00002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8" name="Shape 10575">
              <a:extLst>
                <a:ext uri="{FF2B5EF4-FFF2-40B4-BE49-F238E27FC236}">
                  <a16:creationId xmlns:a16="http://schemas.microsoft.com/office/drawing/2014/main" id="{00000000-0008-0000-0B00-00002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89" name="Shape 10576">
                <a:extLst>
                  <a:ext uri="{FF2B5EF4-FFF2-40B4-BE49-F238E27FC236}">
                    <a16:creationId xmlns:a16="http://schemas.microsoft.com/office/drawing/2014/main" id="{00000000-0008-0000-0B00-00002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0" name="Shape 10577">
                <a:extLst>
                  <a:ext uri="{FF2B5EF4-FFF2-40B4-BE49-F238E27FC236}">
                    <a16:creationId xmlns:a16="http://schemas.microsoft.com/office/drawing/2014/main" id="{00000000-0008-0000-0B00-00002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91" name="Shape 10578">
                  <a:extLst>
                    <a:ext uri="{FF2B5EF4-FFF2-40B4-BE49-F238E27FC236}">
                      <a16:creationId xmlns:a16="http://schemas.microsoft.com/office/drawing/2014/main" id="{00000000-0008-0000-0B00-00002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92" name="Shape 10579">
                  <a:extLst>
                    <a:ext uri="{FF2B5EF4-FFF2-40B4-BE49-F238E27FC236}">
                      <a16:creationId xmlns:a16="http://schemas.microsoft.com/office/drawing/2014/main" id="{00000000-0008-0000-0B00-00003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2593" name="Shape 2">
          <a:extLst>
            <a:ext uri="{FF2B5EF4-FFF2-40B4-BE49-F238E27FC236}">
              <a16:creationId xmlns:a16="http://schemas.microsoft.com/office/drawing/2014/main" id="{00000000-0008-0000-0B00-00003131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2594" name="Shape 10580">
            <a:extLst>
              <a:ext uri="{FF2B5EF4-FFF2-40B4-BE49-F238E27FC236}">
                <a16:creationId xmlns:a16="http://schemas.microsoft.com/office/drawing/2014/main" id="{00000000-0008-0000-0B00-00003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95" name="Shape 6">
              <a:extLst>
                <a:ext uri="{FF2B5EF4-FFF2-40B4-BE49-F238E27FC236}">
                  <a16:creationId xmlns:a16="http://schemas.microsoft.com/office/drawing/2014/main" id="{00000000-0008-0000-0B00-00003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6" name="Shape 10581">
              <a:extLst>
                <a:ext uri="{FF2B5EF4-FFF2-40B4-BE49-F238E27FC236}">
                  <a16:creationId xmlns:a16="http://schemas.microsoft.com/office/drawing/2014/main" id="{00000000-0008-0000-0B00-00003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97" name="Shape 10582">
                <a:extLst>
                  <a:ext uri="{FF2B5EF4-FFF2-40B4-BE49-F238E27FC236}">
                    <a16:creationId xmlns:a16="http://schemas.microsoft.com/office/drawing/2014/main" id="{00000000-0008-0000-0B00-00003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8" name="Shape 10583">
                <a:extLst>
                  <a:ext uri="{FF2B5EF4-FFF2-40B4-BE49-F238E27FC236}">
                    <a16:creationId xmlns:a16="http://schemas.microsoft.com/office/drawing/2014/main" id="{00000000-0008-0000-0B00-00003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99" name="Shape 10584">
                  <a:extLst>
                    <a:ext uri="{FF2B5EF4-FFF2-40B4-BE49-F238E27FC236}">
                      <a16:creationId xmlns:a16="http://schemas.microsoft.com/office/drawing/2014/main" id="{00000000-0008-0000-0B00-00003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0" name="Shape 10585">
                  <a:extLst>
                    <a:ext uri="{FF2B5EF4-FFF2-40B4-BE49-F238E27FC236}">
                      <a16:creationId xmlns:a16="http://schemas.microsoft.com/office/drawing/2014/main" id="{00000000-0008-0000-0B00-00003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2602" name="Shape 10586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587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05" name="Shape 10588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06" name="Shape 10589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07" name="Shape 10590">
                  <a:extLst>
                    <a:ext uri="{FF2B5EF4-FFF2-40B4-BE49-F238E27FC236}">
                      <a16:creationId xmlns:a16="http://schemas.microsoft.com/office/drawing/2014/main" id="{00000000-0008-0000-0B00-00003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8" name="Shape 10591">
                  <a:extLst>
                    <a:ext uri="{FF2B5EF4-FFF2-40B4-BE49-F238E27FC236}">
                      <a16:creationId xmlns:a16="http://schemas.microsoft.com/office/drawing/2014/main" id="{00000000-0008-0000-0B00-00004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2609" name="Shape 2">
          <a:extLst>
            <a:ext uri="{FF2B5EF4-FFF2-40B4-BE49-F238E27FC236}">
              <a16:creationId xmlns:a16="http://schemas.microsoft.com/office/drawing/2014/main" id="{00000000-0008-0000-0B00-00004131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2610" name="Shape 10592">
            <a:extLst>
              <a:ext uri="{FF2B5EF4-FFF2-40B4-BE49-F238E27FC236}">
                <a16:creationId xmlns:a16="http://schemas.microsoft.com/office/drawing/2014/main" id="{00000000-0008-0000-0B00-00004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11" name="Shape 6">
              <a:extLst>
                <a:ext uri="{FF2B5EF4-FFF2-40B4-BE49-F238E27FC236}">
                  <a16:creationId xmlns:a16="http://schemas.microsoft.com/office/drawing/2014/main" id="{00000000-0008-0000-0B00-00004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2" name="Shape 10593">
              <a:extLst>
                <a:ext uri="{FF2B5EF4-FFF2-40B4-BE49-F238E27FC236}">
                  <a16:creationId xmlns:a16="http://schemas.microsoft.com/office/drawing/2014/main" id="{00000000-0008-0000-0B00-00004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13" name="Shape 10594">
                <a:extLst>
                  <a:ext uri="{FF2B5EF4-FFF2-40B4-BE49-F238E27FC236}">
                    <a16:creationId xmlns:a16="http://schemas.microsoft.com/office/drawing/2014/main" id="{00000000-0008-0000-0B00-00004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14" name="Shape 10595">
                <a:extLst>
                  <a:ext uri="{FF2B5EF4-FFF2-40B4-BE49-F238E27FC236}">
                    <a16:creationId xmlns:a16="http://schemas.microsoft.com/office/drawing/2014/main" id="{00000000-0008-0000-0B00-00004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15" name="Shape 10596">
                  <a:extLst>
                    <a:ext uri="{FF2B5EF4-FFF2-40B4-BE49-F238E27FC236}">
                      <a16:creationId xmlns:a16="http://schemas.microsoft.com/office/drawing/2014/main" id="{00000000-0008-0000-0B00-00004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16" name="Shape 10597">
                  <a:extLst>
                    <a:ext uri="{FF2B5EF4-FFF2-40B4-BE49-F238E27FC236}">
                      <a16:creationId xmlns:a16="http://schemas.microsoft.com/office/drawing/2014/main" id="{00000000-0008-0000-0B00-00004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2617" name="Shape 2">
          <a:extLst>
            <a:ext uri="{FF2B5EF4-FFF2-40B4-BE49-F238E27FC236}">
              <a16:creationId xmlns:a16="http://schemas.microsoft.com/office/drawing/2014/main" id="{00000000-0008-0000-0B00-00004931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2618" name="Shape 10598">
            <a:extLst>
              <a:ext uri="{FF2B5EF4-FFF2-40B4-BE49-F238E27FC236}">
                <a16:creationId xmlns:a16="http://schemas.microsoft.com/office/drawing/2014/main" id="{00000000-0008-0000-0B00-00004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19" name="Shape 6">
              <a:extLst>
                <a:ext uri="{FF2B5EF4-FFF2-40B4-BE49-F238E27FC236}">
                  <a16:creationId xmlns:a16="http://schemas.microsoft.com/office/drawing/2014/main" id="{00000000-0008-0000-0B00-00004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0" name="Shape 10599">
              <a:extLst>
                <a:ext uri="{FF2B5EF4-FFF2-40B4-BE49-F238E27FC236}">
                  <a16:creationId xmlns:a16="http://schemas.microsoft.com/office/drawing/2014/main" id="{00000000-0008-0000-0B00-00004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21" name="Shape 10600">
                <a:extLst>
                  <a:ext uri="{FF2B5EF4-FFF2-40B4-BE49-F238E27FC236}">
                    <a16:creationId xmlns:a16="http://schemas.microsoft.com/office/drawing/2014/main" id="{00000000-0008-0000-0B00-00004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22" name="Shape 10601">
                <a:extLst>
                  <a:ext uri="{FF2B5EF4-FFF2-40B4-BE49-F238E27FC236}">
                    <a16:creationId xmlns:a16="http://schemas.microsoft.com/office/drawing/2014/main" id="{00000000-0008-0000-0B00-00004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23" name="Shape 10602">
                  <a:extLst>
                    <a:ext uri="{FF2B5EF4-FFF2-40B4-BE49-F238E27FC236}">
                      <a16:creationId xmlns:a16="http://schemas.microsoft.com/office/drawing/2014/main" id="{00000000-0008-0000-0B00-00004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24" name="Shape 10603">
                  <a:extLst>
                    <a:ext uri="{FF2B5EF4-FFF2-40B4-BE49-F238E27FC236}">
                      <a16:creationId xmlns:a16="http://schemas.microsoft.com/office/drawing/2014/main" id="{00000000-0008-0000-0B00-00005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2626" name="Shape 10604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605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29" name="Shape 10606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0" name="Shape 10607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31" name="Shape 10608">
                  <a:extLst>
                    <a:ext uri="{FF2B5EF4-FFF2-40B4-BE49-F238E27FC236}">
                      <a16:creationId xmlns:a16="http://schemas.microsoft.com/office/drawing/2014/main" id="{00000000-0008-0000-0B00-00005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32" name="Shape 10609">
                  <a:extLst>
                    <a:ext uri="{FF2B5EF4-FFF2-40B4-BE49-F238E27FC236}">
                      <a16:creationId xmlns:a16="http://schemas.microsoft.com/office/drawing/2014/main" id="{00000000-0008-0000-0B00-00005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2633" name="Shape 2">
          <a:extLst>
            <a:ext uri="{FF2B5EF4-FFF2-40B4-BE49-F238E27FC236}">
              <a16:creationId xmlns:a16="http://schemas.microsoft.com/office/drawing/2014/main" id="{00000000-0008-0000-0B00-00005931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2634" name="Shape 10610">
            <a:extLst>
              <a:ext uri="{FF2B5EF4-FFF2-40B4-BE49-F238E27FC236}">
                <a16:creationId xmlns:a16="http://schemas.microsoft.com/office/drawing/2014/main" id="{00000000-0008-0000-0B00-00005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35" name="Shape 6">
              <a:extLst>
                <a:ext uri="{FF2B5EF4-FFF2-40B4-BE49-F238E27FC236}">
                  <a16:creationId xmlns:a16="http://schemas.microsoft.com/office/drawing/2014/main" id="{00000000-0008-0000-0B00-00005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6" name="Shape 10611">
              <a:extLst>
                <a:ext uri="{FF2B5EF4-FFF2-40B4-BE49-F238E27FC236}">
                  <a16:creationId xmlns:a16="http://schemas.microsoft.com/office/drawing/2014/main" id="{00000000-0008-0000-0B00-00005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37" name="Shape 10612">
                <a:extLst>
                  <a:ext uri="{FF2B5EF4-FFF2-40B4-BE49-F238E27FC236}">
                    <a16:creationId xmlns:a16="http://schemas.microsoft.com/office/drawing/2014/main" id="{00000000-0008-0000-0B00-00005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8" name="Shape 10613">
                <a:extLst>
                  <a:ext uri="{FF2B5EF4-FFF2-40B4-BE49-F238E27FC236}">
                    <a16:creationId xmlns:a16="http://schemas.microsoft.com/office/drawing/2014/main" id="{00000000-0008-0000-0B00-00005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39" name="Shape 10614">
                  <a:extLst>
                    <a:ext uri="{FF2B5EF4-FFF2-40B4-BE49-F238E27FC236}">
                      <a16:creationId xmlns:a16="http://schemas.microsoft.com/office/drawing/2014/main" id="{00000000-0008-0000-0B00-00005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0" name="Shape 10615">
                  <a:extLst>
                    <a:ext uri="{FF2B5EF4-FFF2-40B4-BE49-F238E27FC236}">
                      <a16:creationId xmlns:a16="http://schemas.microsoft.com/office/drawing/2014/main" id="{00000000-0008-0000-0B00-00006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2641" name="Shape 2">
          <a:extLst>
            <a:ext uri="{FF2B5EF4-FFF2-40B4-BE49-F238E27FC236}">
              <a16:creationId xmlns:a16="http://schemas.microsoft.com/office/drawing/2014/main" id="{00000000-0008-0000-0B00-00006131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2642" name="Shape 10616">
            <a:extLst>
              <a:ext uri="{FF2B5EF4-FFF2-40B4-BE49-F238E27FC236}">
                <a16:creationId xmlns:a16="http://schemas.microsoft.com/office/drawing/2014/main" id="{00000000-0008-0000-0B00-00006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43" name="Shape 6">
              <a:extLst>
                <a:ext uri="{FF2B5EF4-FFF2-40B4-BE49-F238E27FC236}">
                  <a16:creationId xmlns:a16="http://schemas.microsoft.com/office/drawing/2014/main" id="{00000000-0008-0000-0B00-00006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4" name="Shape 10617">
              <a:extLst>
                <a:ext uri="{FF2B5EF4-FFF2-40B4-BE49-F238E27FC236}">
                  <a16:creationId xmlns:a16="http://schemas.microsoft.com/office/drawing/2014/main" id="{00000000-0008-0000-0B00-00006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45" name="Shape 10618">
                <a:extLst>
                  <a:ext uri="{FF2B5EF4-FFF2-40B4-BE49-F238E27FC236}">
                    <a16:creationId xmlns:a16="http://schemas.microsoft.com/office/drawing/2014/main" id="{00000000-0008-0000-0B00-00006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46" name="Shape 10619">
                <a:extLst>
                  <a:ext uri="{FF2B5EF4-FFF2-40B4-BE49-F238E27FC236}">
                    <a16:creationId xmlns:a16="http://schemas.microsoft.com/office/drawing/2014/main" id="{00000000-0008-0000-0B00-00006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47" name="Shape 10620">
                  <a:extLst>
                    <a:ext uri="{FF2B5EF4-FFF2-40B4-BE49-F238E27FC236}">
                      <a16:creationId xmlns:a16="http://schemas.microsoft.com/office/drawing/2014/main" id="{00000000-0008-0000-0B00-00006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8" name="Shape 10621">
                  <a:extLst>
                    <a:ext uri="{FF2B5EF4-FFF2-40B4-BE49-F238E27FC236}">
                      <a16:creationId xmlns:a16="http://schemas.microsoft.com/office/drawing/2014/main" id="{00000000-0008-0000-0B00-00006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2650" name="Shape 10622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623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53" name="Shape 10624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54" name="Shape 10625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55" name="Shape 10626">
                  <a:extLst>
                    <a:ext uri="{FF2B5EF4-FFF2-40B4-BE49-F238E27FC236}">
                      <a16:creationId xmlns:a16="http://schemas.microsoft.com/office/drawing/2014/main" id="{00000000-0008-0000-0B00-00006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56" name="Shape 10627">
                  <a:extLst>
                    <a:ext uri="{FF2B5EF4-FFF2-40B4-BE49-F238E27FC236}">
                      <a16:creationId xmlns:a16="http://schemas.microsoft.com/office/drawing/2014/main" id="{00000000-0008-0000-0B00-00007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2657" name="Shape 2">
          <a:extLst>
            <a:ext uri="{FF2B5EF4-FFF2-40B4-BE49-F238E27FC236}">
              <a16:creationId xmlns:a16="http://schemas.microsoft.com/office/drawing/2014/main" id="{00000000-0008-0000-0B00-00007131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2658" name="Shape 10628">
            <a:extLst>
              <a:ext uri="{FF2B5EF4-FFF2-40B4-BE49-F238E27FC236}">
                <a16:creationId xmlns:a16="http://schemas.microsoft.com/office/drawing/2014/main" id="{00000000-0008-0000-0B00-00007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59" name="Shape 6">
              <a:extLst>
                <a:ext uri="{FF2B5EF4-FFF2-40B4-BE49-F238E27FC236}">
                  <a16:creationId xmlns:a16="http://schemas.microsoft.com/office/drawing/2014/main" id="{00000000-0008-0000-0B00-00007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0" name="Shape 10629">
              <a:extLst>
                <a:ext uri="{FF2B5EF4-FFF2-40B4-BE49-F238E27FC236}">
                  <a16:creationId xmlns:a16="http://schemas.microsoft.com/office/drawing/2014/main" id="{00000000-0008-0000-0B00-00007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61" name="Shape 10630">
                <a:extLst>
                  <a:ext uri="{FF2B5EF4-FFF2-40B4-BE49-F238E27FC236}">
                    <a16:creationId xmlns:a16="http://schemas.microsoft.com/office/drawing/2014/main" id="{00000000-0008-0000-0B00-00007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62" name="Shape 10631">
                <a:extLst>
                  <a:ext uri="{FF2B5EF4-FFF2-40B4-BE49-F238E27FC236}">
                    <a16:creationId xmlns:a16="http://schemas.microsoft.com/office/drawing/2014/main" id="{00000000-0008-0000-0B00-00007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63" name="Shape 10632">
                  <a:extLst>
                    <a:ext uri="{FF2B5EF4-FFF2-40B4-BE49-F238E27FC236}">
                      <a16:creationId xmlns:a16="http://schemas.microsoft.com/office/drawing/2014/main" id="{00000000-0008-0000-0B00-00007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64" name="Shape 10633">
                  <a:extLst>
                    <a:ext uri="{FF2B5EF4-FFF2-40B4-BE49-F238E27FC236}">
                      <a16:creationId xmlns:a16="http://schemas.microsoft.com/office/drawing/2014/main" id="{00000000-0008-0000-0B00-00007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2665" name="Shape 2">
          <a:extLst>
            <a:ext uri="{FF2B5EF4-FFF2-40B4-BE49-F238E27FC236}">
              <a16:creationId xmlns:a16="http://schemas.microsoft.com/office/drawing/2014/main" id="{00000000-0008-0000-0B00-00007931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2666" name="Shape 10634">
            <a:extLst>
              <a:ext uri="{FF2B5EF4-FFF2-40B4-BE49-F238E27FC236}">
                <a16:creationId xmlns:a16="http://schemas.microsoft.com/office/drawing/2014/main" id="{00000000-0008-0000-0B00-00007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67" name="Shape 6">
              <a:extLst>
                <a:ext uri="{FF2B5EF4-FFF2-40B4-BE49-F238E27FC236}">
                  <a16:creationId xmlns:a16="http://schemas.microsoft.com/office/drawing/2014/main" id="{00000000-0008-0000-0B00-00007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8" name="Shape 10635">
              <a:extLst>
                <a:ext uri="{FF2B5EF4-FFF2-40B4-BE49-F238E27FC236}">
                  <a16:creationId xmlns:a16="http://schemas.microsoft.com/office/drawing/2014/main" id="{00000000-0008-0000-0B00-00007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69" name="Shape 10636">
                <a:extLst>
                  <a:ext uri="{FF2B5EF4-FFF2-40B4-BE49-F238E27FC236}">
                    <a16:creationId xmlns:a16="http://schemas.microsoft.com/office/drawing/2014/main" id="{00000000-0008-0000-0B00-00007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0" name="Shape 10637">
                <a:extLst>
                  <a:ext uri="{FF2B5EF4-FFF2-40B4-BE49-F238E27FC236}">
                    <a16:creationId xmlns:a16="http://schemas.microsoft.com/office/drawing/2014/main" id="{00000000-0008-0000-0B00-00007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71" name="Shape 10638">
                  <a:extLst>
                    <a:ext uri="{FF2B5EF4-FFF2-40B4-BE49-F238E27FC236}">
                      <a16:creationId xmlns:a16="http://schemas.microsoft.com/office/drawing/2014/main" id="{00000000-0008-0000-0B00-00007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72" name="Shape 10639">
                  <a:extLst>
                    <a:ext uri="{FF2B5EF4-FFF2-40B4-BE49-F238E27FC236}">
                      <a16:creationId xmlns:a16="http://schemas.microsoft.com/office/drawing/2014/main" id="{00000000-0008-0000-0B00-00008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2674" name="Shape 10640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641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77" name="Shape 10642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8" name="Shape 10643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79" name="Shape 10644">
                  <a:extLst>
                    <a:ext uri="{FF2B5EF4-FFF2-40B4-BE49-F238E27FC236}">
                      <a16:creationId xmlns:a16="http://schemas.microsoft.com/office/drawing/2014/main" id="{00000000-0008-0000-0B00-00008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0" name="Shape 10645">
                  <a:extLst>
                    <a:ext uri="{FF2B5EF4-FFF2-40B4-BE49-F238E27FC236}">
                      <a16:creationId xmlns:a16="http://schemas.microsoft.com/office/drawing/2014/main" id="{00000000-0008-0000-0B00-00008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2681" name="Shape 2">
          <a:extLst>
            <a:ext uri="{FF2B5EF4-FFF2-40B4-BE49-F238E27FC236}">
              <a16:creationId xmlns:a16="http://schemas.microsoft.com/office/drawing/2014/main" id="{00000000-0008-0000-0B00-00008931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2682" name="Shape 10646">
            <a:extLst>
              <a:ext uri="{FF2B5EF4-FFF2-40B4-BE49-F238E27FC236}">
                <a16:creationId xmlns:a16="http://schemas.microsoft.com/office/drawing/2014/main" id="{00000000-0008-0000-0B00-00008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83" name="Shape 6">
              <a:extLst>
                <a:ext uri="{FF2B5EF4-FFF2-40B4-BE49-F238E27FC236}">
                  <a16:creationId xmlns:a16="http://schemas.microsoft.com/office/drawing/2014/main" id="{00000000-0008-0000-0B00-00008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4" name="Shape 10647">
              <a:extLst>
                <a:ext uri="{FF2B5EF4-FFF2-40B4-BE49-F238E27FC236}">
                  <a16:creationId xmlns:a16="http://schemas.microsoft.com/office/drawing/2014/main" id="{00000000-0008-0000-0B00-00008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85" name="Shape 10648">
                <a:extLst>
                  <a:ext uri="{FF2B5EF4-FFF2-40B4-BE49-F238E27FC236}">
                    <a16:creationId xmlns:a16="http://schemas.microsoft.com/office/drawing/2014/main" id="{00000000-0008-0000-0B00-00008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86" name="Shape 10649">
                <a:extLst>
                  <a:ext uri="{FF2B5EF4-FFF2-40B4-BE49-F238E27FC236}">
                    <a16:creationId xmlns:a16="http://schemas.microsoft.com/office/drawing/2014/main" id="{00000000-0008-0000-0B00-00008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87" name="Shape 10650">
                  <a:extLst>
                    <a:ext uri="{FF2B5EF4-FFF2-40B4-BE49-F238E27FC236}">
                      <a16:creationId xmlns:a16="http://schemas.microsoft.com/office/drawing/2014/main" id="{00000000-0008-0000-0B00-00008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8" name="Shape 10651">
                  <a:extLst>
                    <a:ext uri="{FF2B5EF4-FFF2-40B4-BE49-F238E27FC236}">
                      <a16:creationId xmlns:a16="http://schemas.microsoft.com/office/drawing/2014/main" id="{00000000-0008-0000-0B00-00009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2689" name="Shape 2">
          <a:extLst>
            <a:ext uri="{FF2B5EF4-FFF2-40B4-BE49-F238E27FC236}">
              <a16:creationId xmlns:a16="http://schemas.microsoft.com/office/drawing/2014/main" id="{00000000-0008-0000-0B00-00009131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2690" name="Shape 10652">
            <a:extLst>
              <a:ext uri="{FF2B5EF4-FFF2-40B4-BE49-F238E27FC236}">
                <a16:creationId xmlns:a16="http://schemas.microsoft.com/office/drawing/2014/main" id="{00000000-0008-0000-0B00-00009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91" name="Shape 6">
              <a:extLst>
                <a:ext uri="{FF2B5EF4-FFF2-40B4-BE49-F238E27FC236}">
                  <a16:creationId xmlns:a16="http://schemas.microsoft.com/office/drawing/2014/main" id="{00000000-0008-0000-0B00-00009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2" name="Shape 10653">
              <a:extLst>
                <a:ext uri="{FF2B5EF4-FFF2-40B4-BE49-F238E27FC236}">
                  <a16:creationId xmlns:a16="http://schemas.microsoft.com/office/drawing/2014/main" id="{00000000-0008-0000-0B00-00009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93" name="Shape 10654">
                <a:extLst>
                  <a:ext uri="{FF2B5EF4-FFF2-40B4-BE49-F238E27FC236}">
                    <a16:creationId xmlns:a16="http://schemas.microsoft.com/office/drawing/2014/main" id="{00000000-0008-0000-0B00-00009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94" name="Shape 10655">
                <a:extLst>
                  <a:ext uri="{FF2B5EF4-FFF2-40B4-BE49-F238E27FC236}">
                    <a16:creationId xmlns:a16="http://schemas.microsoft.com/office/drawing/2014/main" id="{00000000-0008-0000-0B00-00009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95" name="Shape 10656">
                  <a:extLst>
                    <a:ext uri="{FF2B5EF4-FFF2-40B4-BE49-F238E27FC236}">
                      <a16:creationId xmlns:a16="http://schemas.microsoft.com/office/drawing/2014/main" id="{00000000-0008-0000-0B00-00009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96" name="Shape 10657">
                  <a:extLst>
                    <a:ext uri="{FF2B5EF4-FFF2-40B4-BE49-F238E27FC236}">
                      <a16:creationId xmlns:a16="http://schemas.microsoft.com/office/drawing/2014/main" id="{00000000-0008-0000-0B00-00009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12734925" y="16659225"/>
          <a:ext cx="419100" cy="247650"/>
          <a:chOff x="5136450" y="3656175"/>
          <a:chExt cx="419100" cy="247650"/>
        </a:xfrm>
      </xdr:grpSpPr>
      <xdr:grpSp>
        <xdr:nvGrpSpPr>
          <xdr:cNvPr id="12698" name="Shape 10658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659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01" name="Shape 10660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02" name="Shape 10661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03" name="Shape 10662">
                  <a:extLst>
                    <a:ext uri="{FF2B5EF4-FFF2-40B4-BE49-F238E27FC236}">
                      <a16:creationId xmlns:a16="http://schemas.microsoft.com/office/drawing/2014/main" id="{00000000-0008-0000-0B00-00009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04" name="Shape 10663">
                  <a:extLst>
                    <a:ext uri="{FF2B5EF4-FFF2-40B4-BE49-F238E27FC236}">
                      <a16:creationId xmlns:a16="http://schemas.microsoft.com/office/drawing/2014/main" id="{00000000-0008-0000-0B00-0000A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2705" name="Shape 2">
          <a:extLst>
            <a:ext uri="{FF2B5EF4-FFF2-40B4-BE49-F238E27FC236}">
              <a16:creationId xmlns:a16="http://schemas.microsoft.com/office/drawing/2014/main" id="{00000000-0008-0000-0B00-0000A131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2706" name="Shape 10664">
            <a:extLst>
              <a:ext uri="{FF2B5EF4-FFF2-40B4-BE49-F238E27FC236}">
                <a16:creationId xmlns:a16="http://schemas.microsoft.com/office/drawing/2014/main" id="{00000000-0008-0000-0B00-0000A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07" name="Shape 6">
              <a:extLst>
                <a:ext uri="{FF2B5EF4-FFF2-40B4-BE49-F238E27FC236}">
                  <a16:creationId xmlns:a16="http://schemas.microsoft.com/office/drawing/2014/main" id="{00000000-0008-0000-0B00-0000A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8" name="Shape 10665">
              <a:extLst>
                <a:ext uri="{FF2B5EF4-FFF2-40B4-BE49-F238E27FC236}">
                  <a16:creationId xmlns:a16="http://schemas.microsoft.com/office/drawing/2014/main" id="{00000000-0008-0000-0B00-0000A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09" name="Shape 10666">
                <a:extLst>
                  <a:ext uri="{FF2B5EF4-FFF2-40B4-BE49-F238E27FC236}">
                    <a16:creationId xmlns:a16="http://schemas.microsoft.com/office/drawing/2014/main" id="{00000000-0008-0000-0B00-0000A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0" name="Shape 10667">
                <a:extLst>
                  <a:ext uri="{FF2B5EF4-FFF2-40B4-BE49-F238E27FC236}">
                    <a16:creationId xmlns:a16="http://schemas.microsoft.com/office/drawing/2014/main" id="{00000000-0008-0000-0B00-0000A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11" name="Shape 10668">
                  <a:extLst>
                    <a:ext uri="{FF2B5EF4-FFF2-40B4-BE49-F238E27FC236}">
                      <a16:creationId xmlns:a16="http://schemas.microsoft.com/office/drawing/2014/main" id="{00000000-0008-0000-0B00-0000A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12" name="Shape 10669">
                  <a:extLst>
                    <a:ext uri="{FF2B5EF4-FFF2-40B4-BE49-F238E27FC236}">
                      <a16:creationId xmlns:a16="http://schemas.microsoft.com/office/drawing/2014/main" id="{00000000-0008-0000-0B00-0000A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2713" name="Shape 2">
          <a:extLst>
            <a:ext uri="{FF2B5EF4-FFF2-40B4-BE49-F238E27FC236}">
              <a16:creationId xmlns:a16="http://schemas.microsoft.com/office/drawing/2014/main" id="{00000000-0008-0000-0B00-0000A931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2714" name="Shape 10670">
            <a:extLst>
              <a:ext uri="{FF2B5EF4-FFF2-40B4-BE49-F238E27FC236}">
                <a16:creationId xmlns:a16="http://schemas.microsoft.com/office/drawing/2014/main" id="{00000000-0008-0000-0B00-0000A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15" name="Shape 6">
              <a:extLst>
                <a:ext uri="{FF2B5EF4-FFF2-40B4-BE49-F238E27FC236}">
                  <a16:creationId xmlns:a16="http://schemas.microsoft.com/office/drawing/2014/main" id="{00000000-0008-0000-0B00-0000A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6" name="Shape 10671">
              <a:extLst>
                <a:ext uri="{FF2B5EF4-FFF2-40B4-BE49-F238E27FC236}">
                  <a16:creationId xmlns:a16="http://schemas.microsoft.com/office/drawing/2014/main" id="{00000000-0008-0000-0B00-0000A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17" name="Shape 10672">
                <a:extLst>
                  <a:ext uri="{FF2B5EF4-FFF2-40B4-BE49-F238E27FC236}">
                    <a16:creationId xmlns:a16="http://schemas.microsoft.com/office/drawing/2014/main" id="{00000000-0008-0000-0B00-0000A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8" name="Shape 10673">
                <a:extLst>
                  <a:ext uri="{FF2B5EF4-FFF2-40B4-BE49-F238E27FC236}">
                    <a16:creationId xmlns:a16="http://schemas.microsoft.com/office/drawing/2014/main" id="{00000000-0008-0000-0B00-0000A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19" name="Shape 10674">
                  <a:extLst>
                    <a:ext uri="{FF2B5EF4-FFF2-40B4-BE49-F238E27FC236}">
                      <a16:creationId xmlns:a16="http://schemas.microsoft.com/office/drawing/2014/main" id="{00000000-0008-0000-0B00-0000A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0" name="Shape 10675">
                  <a:extLst>
                    <a:ext uri="{FF2B5EF4-FFF2-40B4-BE49-F238E27FC236}">
                      <a16:creationId xmlns:a16="http://schemas.microsoft.com/office/drawing/2014/main" id="{00000000-0008-0000-0B00-0000B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0868025" y="18659475"/>
          <a:ext cx="419100" cy="266700"/>
          <a:chOff x="5136450" y="3646650"/>
          <a:chExt cx="419100" cy="266700"/>
        </a:xfrm>
      </xdr:grpSpPr>
      <xdr:grpSp>
        <xdr:nvGrpSpPr>
          <xdr:cNvPr id="12722" name="Shape 10676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677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25" name="Shape 10678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6" name="Shape 10679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27" name="Shape 10680">
                  <a:extLst>
                    <a:ext uri="{FF2B5EF4-FFF2-40B4-BE49-F238E27FC236}">
                      <a16:creationId xmlns:a16="http://schemas.microsoft.com/office/drawing/2014/main" id="{00000000-0008-0000-0B00-0000B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8" name="Shape 10681">
                  <a:extLst>
                    <a:ext uri="{FF2B5EF4-FFF2-40B4-BE49-F238E27FC236}">
                      <a16:creationId xmlns:a16="http://schemas.microsoft.com/office/drawing/2014/main" id="{00000000-0008-0000-0B00-0000B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2729" name="Shape 2">
          <a:extLst>
            <a:ext uri="{FF2B5EF4-FFF2-40B4-BE49-F238E27FC236}">
              <a16:creationId xmlns:a16="http://schemas.microsoft.com/office/drawing/2014/main" id="{00000000-0008-0000-0B00-0000B9310000}"/>
            </a:ext>
          </a:extLst>
        </xdr:cNvPr>
        <xdr:cNvGrpSpPr/>
      </xdr:nvGrpSpPr>
      <xdr:grpSpPr>
        <a:xfrm>
          <a:off x="10868025" y="18659475"/>
          <a:ext cx="419100" cy="247650"/>
          <a:chOff x="5136450" y="3656175"/>
          <a:chExt cx="419100" cy="247650"/>
        </a:xfrm>
      </xdr:grpSpPr>
      <xdr:grpSp>
        <xdr:nvGrpSpPr>
          <xdr:cNvPr id="12730" name="Shape 10682">
            <a:extLst>
              <a:ext uri="{FF2B5EF4-FFF2-40B4-BE49-F238E27FC236}">
                <a16:creationId xmlns:a16="http://schemas.microsoft.com/office/drawing/2014/main" id="{00000000-0008-0000-0B00-0000B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31" name="Shape 6">
              <a:extLst>
                <a:ext uri="{FF2B5EF4-FFF2-40B4-BE49-F238E27FC236}">
                  <a16:creationId xmlns:a16="http://schemas.microsoft.com/office/drawing/2014/main" id="{00000000-0008-0000-0B00-0000B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2" name="Shape 10683">
              <a:extLst>
                <a:ext uri="{FF2B5EF4-FFF2-40B4-BE49-F238E27FC236}">
                  <a16:creationId xmlns:a16="http://schemas.microsoft.com/office/drawing/2014/main" id="{00000000-0008-0000-0B00-0000B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33" name="Shape 10684">
                <a:extLst>
                  <a:ext uri="{FF2B5EF4-FFF2-40B4-BE49-F238E27FC236}">
                    <a16:creationId xmlns:a16="http://schemas.microsoft.com/office/drawing/2014/main" id="{00000000-0008-0000-0B00-0000B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34" name="Shape 10685">
                <a:extLst>
                  <a:ext uri="{FF2B5EF4-FFF2-40B4-BE49-F238E27FC236}">
                    <a16:creationId xmlns:a16="http://schemas.microsoft.com/office/drawing/2014/main" id="{00000000-0008-0000-0B00-0000B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35" name="Shape 10686">
                  <a:extLst>
                    <a:ext uri="{FF2B5EF4-FFF2-40B4-BE49-F238E27FC236}">
                      <a16:creationId xmlns:a16="http://schemas.microsoft.com/office/drawing/2014/main" id="{00000000-0008-0000-0B00-0000B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6" name="Shape 10687">
                  <a:extLst>
                    <a:ext uri="{FF2B5EF4-FFF2-40B4-BE49-F238E27FC236}">
                      <a16:creationId xmlns:a16="http://schemas.microsoft.com/office/drawing/2014/main" id="{00000000-0008-0000-0B00-0000C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2737" name="Shape 2">
          <a:extLst>
            <a:ext uri="{FF2B5EF4-FFF2-40B4-BE49-F238E27FC236}">
              <a16:creationId xmlns:a16="http://schemas.microsoft.com/office/drawing/2014/main" id="{00000000-0008-0000-0B00-0000C1310000}"/>
            </a:ext>
          </a:extLst>
        </xdr:cNvPr>
        <xdr:cNvGrpSpPr/>
      </xdr:nvGrpSpPr>
      <xdr:grpSpPr>
        <a:xfrm>
          <a:off x="600075" y="20412075"/>
          <a:ext cx="419100" cy="266700"/>
          <a:chOff x="5136450" y="3646650"/>
          <a:chExt cx="419100" cy="266700"/>
        </a:xfrm>
      </xdr:grpSpPr>
      <xdr:grpSp>
        <xdr:nvGrpSpPr>
          <xdr:cNvPr id="12738" name="Shape 10688">
            <a:extLst>
              <a:ext uri="{FF2B5EF4-FFF2-40B4-BE49-F238E27FC236}">
                <a16:creationId xmlns:a16="http://schemas.microsoft.com/office/drawing/2014/main" id="{00000000-0008-0000-0B00-0000C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39" name="Shape 6">
              <a:extLst>
                <a:ext uri="{FF2B5EF4-FFF2-40B4-BE49-F238E27FC236}">
                  <a16:creationId xmlns:a16="http://schemas.microsoft.com/office/drawing/2014/main" id="{00000000-0008-0000-0B00-0000C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0" name="Shape 10689">
              <a:extLst>
                <a:ext uri="{FF2B5EF4-FFF2-40B4-BE49-F238E27FC236}">
                  <a16:creationId xmlns:a16="http://schemas.microsoft.com/office/drawing/2014/main" id="{00000000-0008-0000-0B00-0000C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41" name="Shape 10690">
                <a:extLst>
                  <a:ext uri="{FF2B5EF4-FFF2-40B4-BE49-F238E27FC236}">
                    <a16:creationId xmlns:a16="http://schemas.microsoft.com/office/drawing/2014/main" id="{00000000-0008-0000-0B00-0000C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42" name="Shape 10691">
                <a:extLst>
                  <a:ext uri="{FF2B5EF4-FFF2-40B4-BE49-F238E27FC236}">
                    <a16:creationId xmlns:a16="http://schemas.microsoft.com/office/drawing/2014/main" id="{00000000-0008-0000-0B00-0000C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43" name="Shape 10692">
                  <a:extLst>
                    <a:ext uri="{FF2B5EF4-FFF2-40B4-BE49-F238E27FC236}">
                      <a16:creationId xmlns:a16="http://schemas.microsoft.com/office/drawing/2014/main" id="{00000000-0008-0000-0B00-0000C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44" name="Shape 10693">
                  <a:extLst>
                    <a:ext uri="{FF2B5EF4-FFF2-40B4-BE49-F238E27FC236}">
                      <a16:creationId xmlns:a16="http://schemas.microsoft.com/office/drawing/2014/main" id="{00000000-0008-0000-0B00-0000C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600075" y="20412075"/>
          <a:ext cx="419100" cy="247650"/>
          <a:chOff x="5136450" y="3656175"/>
          <a:chExt cx="419100" cy="247650"/>
        </a:xfrm>
      </xdr:grpSpPr>
      <xdr:grpSp>
        <xdr:nvGrpSpPr>
          <xdr:cNvPr id="12746" name="Shape 10694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695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49" name="Shape 10696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0" name="Shape 10697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51" name="Shape 10698">
                  <a:extLst>
                    <a:ext uri="{FF2B5EF4-FFF2-40B4-BE49-F238E27FC236}">
                      <a16:creationId xmlns:a16="http://schemas.microsoft.com/office/drawing/2014/main" id="{00000000-0008-0000-0B00-0000C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52" name="Shape 10699">
                  <a:extLst>
                    <a:ext uri="{FF2B5EF4-FFF2-40B4-BE49-F238E27FC236}">
                      <a16:creationId xmlns:a16="http://schemas.microsoft.com/office/drawing/2014/main" id="{00000000-0008-0000-0B00-0000D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2753" name="Shape 2">
          <a:extLst>
            <a:ext uri="{FF2B5EF4-FFF2-40B4-BE49-F238E27FC236}">
              <a16:creationId xmlns:a16="http://schemas.microsoft.com/office/drawing/2014/main" id="{00000000-0008-0000-0B00-0000D1310000}"/>
            </a:ext>
          </a:extLst>
        </xdr:cNvPr>
        <xdr:cNvGrpSpPr/>
      </xdr:nvGrpSpPr>
      <xdr:grpSpPr>
        <a:xfrm>
          <a:off x="9001125" y="20412075"/>
          <a:ext cx="419100" cy="266700"/>
          <a:chOff x="5136450" y="3646650"/>
          <a:chExt cx="419100" cy="266700"/>
        </a:xfrm>
      </xdr:grpSpPr>
      <xdr:grpSp>
        <xdr:nvGrpSpPr>
          <xdr:cNvPr id="12754" name="Shape 10700">
            <a:extLst>
              <a:ext uri="{FF2B5EF4-FFF2-40B4-BE49-F238E27FC236}">
                <a16:creationId xmlns:a16="http://schemas.microsoft.com/office/drawing/2014/main" id="{00000000-0008-0000-0B00-0000D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55" name="Shape 6">
              <a:extLst>
                <a:ext uri="{FF2B5EF4-FFF2-40B4-BE49-F238E27FC236}">
                  <a16:creationId xmlns:a16="http://schemas.microsoft.com/office/drawing/2014/main" id="{00000000-0008-0000-0B00-0000D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6" name="Shape 10701">
              <a:extLst>
                <a:ext uri="{FF2B5EF4-FFF2-40B4-BE49-F238E27FC236}">
                  <a16:creationId xmlns:a16="http://schemas.microsoft.com/office/drawing/2014/main" id="{00000000-0008-0000-0B00-0000D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57" name="Shape 10702">
                <a:extLst>
                  <a:ext uri="{FF2B5EF4-FFF2-40B4-BE49-F238E27FC236}">
                    <a16:creationId xmlns:a16="http://schemas.microsoft.com/office/drawing/2014/main" id="{00000000-0008-0000-0B00-0000D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8" name="Shape 10703">
                <a:extLst>
                  <a:ext uri="{FF2B5EF4-FFF2-40B4-BE49-F238E27FC236}">
                    <a16:creationId xmlns:a16="http://schemas.microsoft.com/office/drawing/2014/main" id="{00000000-0008-0000-0B00-0000D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59" name="Shape 10704">
                  <a:extLst>
                    <a:ext uri="{FF2B5EF4-FFF2-40B4-BE49-F238E27FC236}">
                      <a16:creationId xmlns:a16="http://schemas.microsoft.com/office/drawing/2014/main" id="{00000000-0008-0000-0B00-0000D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0" name="Shape 10705">
                  <a:extLst>
                    <a:ext uri="{FF2B5EF4-FFF2-40B4-BE49-F238E27FC236}">
                      <a16:creationId xmlns:a16="http://schemas.microsoft.com/office/drawing/2014/main" id="{00000000-0008-0000-0B00-0000D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2761" name="Shape 2">
          <a:extLst>
            <a:ext uri="{FF2B5EF4-FFF2-40B4-BE49-F238E27FC236}">
              <a16:creationId xmlns:a16="http://schemas.microsoft.com/office/drawing/2014/main" id="{00000000-0008-0000-0B00-0000D9310000}"/>
            </a:ext>
          </a:extLst>
        </xdr:cNvPr>
        <xdr:cNvGrpSpPr/>
      </xdr:nvGrpSpPr>
      <xdr:grpSpPr>
        <a:xfrm>
          <a:off x="9001125" y="20412075"/>
          <a:ext cx="419100" cy="247650"/>
          <a:chOff x="5136450" y="3656175"/>
          <a:chExt cx="419100" cy="247650"/>
        </a:xfrm>
      </xdr:grpSpPr>
      <xdr:grpSp>
        <xdr:nvGrpSpPr>
          <xdr:cNvPr id="12762" name="Shape 10706">
            <a:extLst>
              <a:ext uri="{FF2B5EF4-FFF2-40B4-BE49-F238E27FC236}">
                <a16:creationId xmlns:a16="http://schemas.microsoft.com/office/drawing/2014/main" id="{00000000-0008-0000-0B00-0000D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63" name="Shape 6">
              <a:extLst>
                <a:ext uri="{FF2B5EF4-FFF2-40B4-BE49-F238E27FC236}">
                  <a16:creationId xmlns:a16="http://schemas.microsoft.com/office/drawing/2014/main" id="{00000000-0008-0000-0B00-0000D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4" name="Shape 10707">
              <a:extLst>
                <a:ext uri="{FF2B5EF4-FFF2-40B4-BE49-F238E27FC236}">
                  <a16:creationId xmlns:a16="http://schemas.microsoft.com/office/drawing/2014/main" id="{00000000-0008-0000-0B00-0000D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65" name="Shape 10708">
                <a:extLst>
                  <a:ext uri="{FF2B5EF4-FFF2-40B4-BE49-F238E27FC236}">
                    <a16:creationId xmlns:a16="http://schemas.microsoft.com/office/drawing/2014/main" id="{00000000-0008-0000-0B00-0000D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66" name="Shape 10709">
                <a:extLst>
                  <a:ext uri="{FF2B5EF4-FFF2-40B4-BE49-F238E27FC236}">
                    <a16:creationId xmlns:a16="http://schemas.microsoft.com/office/drawing/2014/main" id="{00000000-0008-0000-0B00-0000D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67" name="Shape 10710">
                  <a:extLst>
                    <a:ext uri="{FF2B5EF4-FFF2-40B4-BE49-F238E27FC236}">
                      <a16:creationId xmlns:a16="http://schemas.microsoft.com/office/drawing/2014/main" id="{00000000-0008-0000-0B00-0000D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8" name="Shape 10711">
                  <a:extLst>
                    <a:ext uri="{FF2B5EF4-FFF2-40B4-BE49-F238E27FC236}">
                      <a16:creationId xmlns:a16="http://schemas.microsoft.com/office/drawing/2014/main" id="{00000000-0008-0000-0B00-0000E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6468725" y="20412075"/>
          <a:ext cx="419100" cy="266700"/>
          <a:chOff x="5136450" y="3646650"/>
          <a:chExt cx="419100" cy="266700"/>
        </a:xfrm>
      </xdr:grpSpPr>
      <xdr:grpSp>
        <xdr:nvGrpSpPr>
          <xdr:cNvPr id="12770" name="Shape 10712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713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73" name="Shape 10714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74" name="Shape 10715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75" name="Shape 10716">
                  <a:extLst>
                    <a:ext uri="{FF2B5EF4-FFF2-40B4-BE49-F238E27FC236}">
                      <a16:creationId xmlns:a16="http://schemas.microsoft.com/office/drawing/2014/main" id="{00000000-0008-0000-0B00-0000E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76" name="Shape 10717">
                  <a:extLst>
                    <a:ext uri="{FF2B5EF4-FFF2-40B4-BE49-F238E27FC236}">
                      <a16:creationId xmlns:a16="http://schemas.microsoft.com/office/drawing/2014/main" id="{00000000-0008-0000-0B00-0000E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2777" name="Shape 2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GrpSpPr/>
      </xdr:nvGrpSpPr>
      <xdr:grpSpPr>
        <a:xfrm>
          <a:off x="16468725" y="20412075"/>
          <a:ext cx="419100" cy="247650"/>
          <a:chOff x="5136450" y="3656175"/>
          <a:chExt cx="419100" cy="247650"/>
        </a:xfrm>
      </xdr:grpSpPr>
      <xdr:grpSp>
        <xdr:nvGrpSpPr>
          <xdr:cNvPr id="12778" name="Shape 10718">
            <a:extLst>
              <a:ext uri="{FF2B5EF4-FFF2-40B4-BE49-F238E27FC236}">
                <a16:creationId xmlns:a16="http://schemas.microsoft.com/office/drawing/2014/main" id="{00000000-0008-0000-0B00-0000E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79" name="Shape 6">
              <a:extLst>
                <a:ext uri="{FF2B5EF4-FFF2-40B4-BE49-F238E27FC236}">
                  <a16:creationId xmlns:a16="http://schemas.microsoft.com/office/drawing/2014/main" id="{00000000-0008-0000-0B00-0000E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0" name="Shape 10719">
              <a:extLst>
                <a:ext uri="{FF2B5EF4-FFF2-40B4-BE49-F238E27FC236}">
                  <a16:creationId xmlns:a16="http://schemas.microsoft.com/office/drawing/2014/main" id="{00000000-0008-0000-0B00-0000E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81" name="Shape 10720">
                <a:extLst>
                  <a:ext uri="{FF2B5EF4-FFF2-40B4-BE49-F238E27FC236}">
                    <a16:creationId xmlns:a16="http://schemas.microsoft.com/office/drawing/2014/main" id="{00000000-0008-0000-0B00-0000E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82" name="Shape 10721">
                <a:extLst>
                  <a:ext uri="{FF2B5EF4-FFF2-40B4-BE49-F238E27FC236}">
                    <a16:creationId xmlns:a16="http://schemas.microsoft.com/office/drawing/2014/main" id="{00000000-0008-0000-0B00-0000E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83" name="Shape 10722">
                  <a:extLst>
                    <a:ext uri="{FF2B5EF4-FFF2-40B4-BE49-F238E27FC236}">
                      <a16:creationId xmlns:a16="http://schemas.microsoft.com/office/drawing/2014/main" id="{00000000-0008-0000-0B00-0000E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84" name="Shape 10723">
                  <a:extLst>
                    <a:ext uri="{FF2B5EF4-FFF2-40B4-BE49-F238E27FC236}">
                      <a16:creationId xmlns:a16="http://schemas.microsoft.com/office/drawing/2014/main" id="{00000000-0008-0000-0B00-0000F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335625" y="20412075"/>
          <a:ext cx="419100" cy="266700"/>
          <a:chOff x="5136450" y="3646650"/>
          <a:chExt cx="419100" cy="266700"/>
        </a:xfrm>
      </xdr:grpSpPr>
      <xdr:grpSp>
        <xdr:nvGrpSpPr>
          <xdr:cNvPr id="12786" name="Shape 10724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725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89" name="Shape 10726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0" name="Shape 10727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91" name="Shape 10728">
                  <a:extLst>
                    <a:ext uri="{FF2B5EF4-FFF2-40B4-BE49-F238E27FC236}">
                      <a16:creationId xmlns:a16="http://schemas.microsoft.com/office/drawing/2014/main" id="{00000000-0008-0000-0B00-0000F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92" name="Shape 10729">
                  <a:extLst>
                    <a:ext uri="{FF2B5EF4-FFF2-40B4-BE49-F238E27FC236}">
                      <a16:creationId xmlns:a16="http://schemas.microsoft.com/office/drawing/2014/main" id="{00000000-0008-0000-0B00-0000F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2793" name="Shape 2">
          <a:extLst>
            <a:ext uri="{FF2B5EF4-FFF2-40B4-BE49-F238E27FC236}">
              <a16:creationId xmlns:a16="http://schemas.microsoft.com/office/drawing/2014/main" id="{00000000-0008-0000-0B00-0000F9310000}"/>
            </a:ext>
          </a:extLst>
        </xdr:cNvPr>
        <xdr:cNvGrpSpPr/>
      </xdr:nvGrpSpPr>
      <xdr:grpSpPr>
        <a:xfrm>
          <a:off x="18335625" y="20412075"/>
          <a:ext cx="419100" cy="247650"/>
          <a:chOff x="5136450" y="3656175"/>
          <a:chExt cx="419100" cy="247650"/>
        </a:xfrm>
      </xdr:grpSpPr>
      <xdr:grpSp>
        <xdr:nvGrpSpPr>
          <xdr:cNvPr id="12794" name="Shape 10730">
            <a:extLst>
              <a:ext uri="{FF2B5EF4-FFF2-40B4-BE49-F238E27FC236}">
                <a16:creationId xmlns:a16="http://schemas.microsoft.com/office/drawing/2014/main" id="{00000000-0008-0000-0B00-0000F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95" name="Shape 6">
              <a:extLst>
                <a:ext uri="{FF2B5EF4-FFF2-40B4-BE49-F238E27FC236}">
                  <a16:creationId xmlns:a16="http://schemas.microsoft.com/office/drawing/2014/main" id="{00000000-0008-0000-0B00-0000F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6" name="Shape 10731">
              <a:extLst>
                <a:ext uri="{FF2B5EF4-FFF2-40B4-BE49-F238E27FC236}">
                  <a16:creationId xmlns:a16="http://schemas.microsoft.com/office/drawing/2014/main" id="{00000000-0008-0000-0B00-0000F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97" name="Shape 10732">
                <a:extLst>
                  <a:ext uri="{FF2B5EF4-FFF2-40B4-BE49-F238E27FC236}">
                    <a16:creationId xmlns:a16="http://schemas.microsoft.com/office/drawing/2014/main" id="{00000000-0008-0000-0B00-0000F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8" name="Shape 10733">
                <a:extLst>
                  <a:ext uri="{FF2B5EF4-FFF2-40B4-BE49-F238E27FC236}">
                    <a16:creationId xmlns:a16="http://schemas.microsoft.com/office/drawing/2014/main" id="{00000000-0008-0000-0B00-0000F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99" name="Shape 10734">
                  <a:extLst>
                    <a:ext uri="{FF2B5EF4-FFF2-40B4-BE49-F238E27FC236}">
                      <a16:creationId xmlns:a16="http://schemas.microsoft.com/office/drawing/2014/main" id="{00000000-0008-0000-0B00-0000F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0" name="Shape 10735">
                  <a:extLst>
                    <a:ext uri="{FF2B5EF4-FFF2-40B4-BE49-F238E27FC236}">
                      <a16:creationId xmlns:a16="http://schemas.microsoft.com/office/drawing/2014/main" id="{00000000-0008-0000-0B00-00000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2801" name="Shape 2">
          <a:extLst>
            <a:ext uri="{FF2B5EF4-FFF2-40B4-BE49-F238E27FC236}">
              <a16:creationId xmlns:a16="http://schemas.microsoft.com/office/drawing/2014/main" id="{00000000-0008-0000-0B00-000001320000}"/>
            </a:ext>
          </a:extLst>
        </xdr:cNvPr>
        <xdr:cNvGrpSpPr/>
      </xdr:nvGrpSpPr>
      <xdr:grpSpPr>
        <a:xfrm>
          <a:off x="6200775" y="22393275"/>
          <a:ext cx="419100" cy="266700"/>
          <a:chOff x="5136450" y="3646650"/>
          <a:chExt cx="419100" cy="266700"/>
        </a:xfrm>
      </xdr:grpSpPr>
      <xdr:grpSp>
        <xdr:nvGrpSpPr>
          <xdr:cNvPr id="12802" name="Shape 10736">
            <a:extLst>
              <a:ext uri="{FF2B5EF4-FFF2-40B4-BE49-F238E27FC236}">
                <a16:creationId xmlns:a16="http://schemas.microsoft.com/office/drawing/2014/main" id="{00000000-0008-0000-0B00-00000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03" name="Shape 6">
              <a:extLst>
                <a:ext uri="{FF2B5EF4-FFF2-40B4-BE49-F238E27FC236}">
                  <a16:creationId xmlns:a16="http://schemas.microsoft.com/office/drawing/2014/main" id="{00000000-0008-0000-0B00-00000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4" name="Shape 10737">
              <a:extLst>
                <a:ext uri="{FF2B5EF4-FFF2-40B4-BE49-F238E27FC236}">
                  <a16:creationId xmlns:a16="http://schemas.microsoft.com/office/drawing/2014/main" id="{00000000-0008-0000-0B00-00000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05" name="Shape 10738">
                <a:extLst>
                  <a:ext uri="{FF2B5EF4-FFF2-40B4-BE49-F238E27FC236}">
                    <a16:creationId xmlns:a16="http://schemas.microsoft.com/office/drawing/2014/main" id="{00000000-0008-0000-0B00-00000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06" name="Shape 10739">
                <a:extLst>
                  <a:ext uri="{FF2B5EF4-FFF2-40B4-BE49-F238E27FC236}">
                    <a16:creationId xmlns:a16="http://schemas.microsoft.com/office/drawing/2014/main" id="{00000000-0008-0000-0B00-00000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07" name="Shape 10740">
                  <a:extLst>
                    <a:ext uri="{FF2B5EF4-FFF2-40B4-BE49-F238E27FC236}">
                      <a16:creationId xmlns:a16="http://schemas.microsoft.com/office/drawing/2014/main" id="{00000000-0008-0000-0B00-00000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8" name="Shape 10741">
                  <a:extLst>
                    <a:ext uri="{FF2B5EF4-FFF2-40B4-BE49-F238E27FC236}">
                      <a16:creationId xmlns:a16="http://schemas.microsoft.com/office/drawing/2014/main" id="{00000000-0008-0000-0B00-00000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6200775" y="22393275"/>
          <a:ext cx="419100" cy="247650"/>
          <a:chOff x="5136450" y="3656175"/>
          <a:chExt cx="419100" cy="247650"/>
        </a:xfrm>
      </xdr:grpSpPr>
      <xdr:grpSp>
        <xdr:nvGrpSpPr>
          <xdr:cNvPr id="12810" name="Shape 10742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743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13" name="Shape 10744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14" name="Shape 10745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15" name="Shape 10746">
                  <a:extLst>
                    <a:ext uri="{FF2B5EF4-FFF2-40B4-BE49-F238E27FC236}">
                      <a16:creationId xmlns:a16="http://schemas.microsoft.com/office/drawing/2014/main" id="{00000000-0008-0000-0B00-00000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16" name="Shape 10747">
                  <a:extLst>
                    <a:ext uri="{FF2B5EF4-FFF2-40B4-BE49-F238E27FC236}">
                      <a16:creationId xmlns:a16="http://schemas.microsoft.com/office/drawing/2014/main" id="{00000000-0008-0000-0B00-00001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2817" name="Shape 2">
          <a:extLst>
            <a:ext uri="{FF2B5EF4-FFF2-40B4-BE49-F238E27FC236}">
              <a16:creationId xmlns:a16="http://schemas.microsoft.com/office/drawing/2014/main" id="{00000000-0008-0000-0B00-000011320000}"/>
            </a:ext>
          </a:extLst>
        </xdr:cNvPr>
        <xdr:cNvGrpSpPr/>
      </xdr:nvGrpSpPr>
      <xdr:grpSpPr>
        <a:xfrm>
          <a:off x="14601825" y="22393275"/>
          <a:ext cx="419100" cy="266700"/>
          <a:chOff x="5136450" y="3646650"/>
          <a:chExt cx="419100" cy="266700"/>
        </a:xfrm>
      </xdr:grpSpPr>
      <xdr:grpSp>
        <xdr:nvGrpSpPr>
          <xdr:cNvPr id="12818" name="Shape 10748">
            <a:extLst>
              <a:ext uri="{FF2B5EF4-FFF2-40B4-BE49-F238E27FC236}">
                <a16:creationId xmlns:a16="http://schemas.microsoft.com/office/drawing/2014/main" id="{00000000-0008-0000-0B00-00001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19" name="Shape 6">
              <a:extLst>
                <a:ext uri="{FF2B5EF4-FFF2-40B4-BE49-F238E27FC236}">
                  <a16:creationId xmlns:a16="http://schemas.microsoft.com/office/drawing/2014/main" id="{00000000-0008-0000-0B00-00001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0" name="Shape 10749">
              <a:extLst>
                <a:ext uri="{FF2B5EF4-FFF2-40B4-BE49-F238E27FC236}">
                  <a16:creationId xmlns:a16="http://schemas.microsoft.com/office/drawing/2014/main" id="{00000000-0008-0000-0B00-00001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21" name="Shape 10750">
                <a:extLst>
                  <a:ext uri="{FF2B5EF4-FFF2-40B4-BE49-F238E27FC236}">
                    <a16:creationId xmlns:a16="http://schemas.microsoft.com/office/drawing/2014/main" id="{00000000-0008-0000-0B00-00001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22" name="Shape 10751">
                <a:extLst>
                  <a:ext uri="{FF2B5EF4-FFF2-40B4-BE49-F238E27FC236}">
                    <a16:creationId xmlns:a16="http://schemas.microsoft.com/office/drawing/2014/main" id="{00000000-0008-0000-0B00-00001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23" name="Shape 10752">
                  <a:extLst>
                    <a:ext uri="{FF2B5EF4-FFF2-40B4-BE49-F238E27FC236}">
                      <a16:creationId xmlns:a16="http://schemas.microsoft.com/office/drawing/2014/main" id="{00000000-0008-0000-0B00-00001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24" name="Shape 10753">
                  <a:extLst>
                    <a:ext uri="{FF2B5EF4-FFF2-40B4-BE49-F238E27FC236}">
                      <a16:creationId xmlns:a16="http://schemas.microsoft.com/office/drawing/2014/main" id="{00000000-0008-0000-0B00-00001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2825" name="Shape 2">
          <a:extLst>
            <a:ext uri="{FF2B5EF4-FFF2-40B4-BE49-F238E27FC236}">
              <a16:creationId xmlns:a16="http://schemas.microsoft.com/office/drawing/2014/main" id="{00000000-0008-0000-0B00-000019320000}"/>
            </a:ext>
          </a:extLst>
        </xdr:cNvPr>
        <xdr:cNvGrpSpPr/>
      </xdr:nvGrpSpPr>
      <xdr:grpSpPr>
        <a:xfrm>
          <a:off x="14601825" y="22393275"/>
          <a:ext cx="419100" cy="247650"/>
          <a:chOff x="5136450" y="3656175"/>
          <a:chExt cx="419100" cy="247650"/>
        </a:xfrm>
      </xdr:grpSpPr>
      <xdr:grpSp>
        <xdr:nvGrpSpPr>
          <xdr:cNvPr id="12826" name="Shape 10754">
            <a:extLst>
              <a:ext uri="{FF2B5EF4-FFF2-40B4-BE49-F238E27FC236}">
                <a16:creationId xmlns:a16="http://schemas.microsoft.com/office/drawing/2014/main" id="{00000000-0008-0000-0B00-00001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27" name="Shape 6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8" name="Shape 10755">
              <a:extLst>
                <a:ext uri="{FF2B5EF4-FFF2-40B4-BE49-F238E27FC236}">
                  <a16:creationId xmlns:a16="http://schemas.microsoft.com/office/drawing/2014/main" id="{00000000-0008-0000-0B00-00001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29" name="Shape 10756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0" name="Shape 10757">
                <a:extLst>
                  <a:ext uri="{FF2B5EF4-FFF2-40B4-BE49-F238E27FC236}">
                    <a16:creationId xmlns:a16="http://schemas.microsoft.com/office/drawing/2014/main" id="{00000000-0008-0000-0B00-00001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31" name="Shape 10758">
                  <a:extLst>
                    <a:ext uri="{FF2B5EF4-FFF2-40B4-BE49-F238E27FC236}">
                      <a16:creationId xmlns:a16="http://schemas.microsoft.com/office/drawing/2014/main" id="{00000000-0008-0000-0B00-00001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32" name="Shape 10759">
                  <a:extLst>
                    <a:ext uri="{FF2B5EF4-FFF2-40B4-BE49-F238E27FC236}">
                      <a16:creationId xmlns:a16="http://schemas.microsoft.com/office/drawing/2014/main" id="{00000000-0008-0000-0B00-00002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2833" name="Shape 2">
          <a:extLst>
            <a:ext uri="{FF2B5EF4-FFF2-40B4-BE49-F238E27FC236}">
              <a16:creationId xmlns:a16="http://schemas.microsoft.com/office/drawing/2014/main" id="{00000000-0008-0000-0B00-000021320000}"/>
            </a:ext>
          </a:extLst>
        </xdr:cNvPr>
        <xdr:cNvGrpSpPr/>
      </xdr:nvGrpSpPr>
      <xdr:grpSpPr>
        <a:xfrm>
          <a:off x="13668375" y="24145875"/>
          <a:ext cx="419100" cy="266700"/>
          <a:chOff x="5136450" y="3646650"/>
          <a:chExt cx="419100" cy="266700"/>
        </a:xfrm>
      </xdr:grpSpPr>
      <xdr:grpSp>
        <xdr:nvGrpSpPr>
          <xdr:cNvPr id="12834" name="Shape 10760">
            <a:extLst>
              <a:ext uri="{FF2B5EF4-FFF2-40B4-BE49-F238E27FC236}">
                <a16:creationId xmlns:a16="http://schemas.microsoft.com/office/drawing/2014/main" id="{00000000-0008-0000-0B00-00002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35" name="Shape 6">
              <a:extLst>
                <a:ext uri="{FF2B5EF4-FFF2-40B4-BE49-F238E27FC236}">
                  <a16:creationId xmlns:a16="http://schemas.microsoft.com/office/drawing/2014/main" id="{00000000-0008-0000-0B00-00002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6" name="Shape 10761">
              <a:extLst>
                <a:ext uri="{FF2B5EF4-FFF2-40B4-BE49-F238E27FC236}">
                  <a16:creationId xmlns:a16="http://schemas.microsoft.com/office/drawing/2014/main" id="{00000000-0008-0000-0B00-00002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37" name="Shape 10762">
                <a:extLst>
                  <a:ext uri="{FF2B5EF4-FFF2-40B4-BE49-F238E27FC236}">
                    <a16:creationId xmlns:a16="http://schemas.microsoft.com/office/drawing/2014/main" id="{00000000-0008-0000-0B00-00002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8" name="Shape 10763">
                <a:extLst>
                  <a:ext uri="{FF2B5EF4-FFF2-40B4-BE49-F238E27FC236}">
                    <a16:creationId xmlns:a16="http://schemas.microsoft.com/office/drawing/2014/main" id="{00000000-0008-0000-0B00-00002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39" name="Shape 10764">
                  <a:extLst>
                    <a:ext uri="{FF2B5EF4-FFF2-40B4-BE49-F238E27FC236}">
                      <a16:creationId xmlns:a16="http://schemas.microsoft.com/office/drawing/2014/main" id="{00000000-0008-0000-0B00-00002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0" name="Shape 10765">
                  <a:extLst>
                    <a:ext uri="{FF2B5EF4-FFF2-40B4-BE49-F238E27FC236}">
                      <a16:creationId xmlns:a16="http://schemas.microsoft.com/office/drawing/2014/main" id="{00000000-0008-0000-0B00-00002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2841" name="Shape 2">
          <a:extLst>
            <a:ext uri="{FF2B5EF4-FFF2-40B4-BE49-F238E27FC236}">
              <a16:creationId xmlns:a16="http://schemas.microsoft.com/office/drawing/2014/main" id="{00000000-0008-0000-0B00-000029320000}"/>
            </a:ext>
          </a:extLst>
        </xdr:cNvPr>
        <xdr:cNvGrpSpPr/>
      </xdr:nvGrpSpPr>
      <xdr:grpSpPr>
        <a:xfrm>
          <a:off x="13668375" y="24145875"/>
          <a:ext cx="419100" cy="247650"/>
          <a:chOff x="5136450" y="3656175"/>
          <a:chExt cx="419100" cy="247650"/>
        </a:xfrm>
      </xdr:grpSpPr>
      <xdr:grpSp>
        <xdr:nvGrpSpPr>
          <xdr:cNvPr id="12842" name="Shape 10766">
            <a:extLst>
              <a:ext uri="{FF2B5EF4-FFF2-40B4-BE49-F238E27FC236}">
                <a16:creationId xmlns:a16="http://schemas.microsoft.com/office/drawing/2014/main" id="{00000000-0008-0000-0B00-00002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43" name="Shape 6">
              <a:extLst>
                <a:ext uri="{FF2B5EF4-FFF2-40B4-BE49-F238E27FC236}">
                  <a16:creationId xmlns:a16="http://schemas.microsoft.com/office/drawing/2014/main" id="{00000000-0008-0000-0B00-00002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4" name="Shape 10767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45" name="Shape 10768">
                <a:extLst>
                  <a:ext uri="{FF2B5EF4-FFF2-40B4-BE49-F238E27FC236}">
                    <a16:creationId xmlns:a16="http://schemas.microsoft.com/office/drawing/2014/main" id="{00000000-0008-0000-0B00-00002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6" name="Shape 10769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47" name="Shape 10770">
                  <a:extLst>
                    <a:ext uri="{FF2B5EF4-FFF2-40B4-BE49-F238E27FC236}">
                      <a16:creationId xmlns:a16="http://schemas.microsoft.com/office/drawing/2014/main" id="{00000000-0008-0000-0B00-00002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8" name="Shape 10771">
                  <a:extLst>
                    <a:ext uri="{FF2B5EF4-FFF2-40B4-BE49-F238E27FC236}">
                      <a16:creationId xmlns:a16="http://schemas.microsoft.com/office/drawing/2014/main" id="{00000000-0008-0000-0B00-00003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2849" name="Shape 2">
          <a:extLst>
            <a:ext uri="{FF2B5EF4-FFF2-40B4-BE49-F238E27FC236}">
              <a16:creationId xmlns:a16="http://schemas.microsoft.com/office/drawing/2014/main" id="{00000000-0008-0000-0B00-000031320000}"/>
            </a:ext>
          </a:extLst>
        </xdr:cNvPr>
        <xdr:cNvGrpSpPr/>
      </xdr:nvGrpSpPr>
      <xdr:grpSpPr>
        <a:xfrm>
          <a:off x="18335625" y="24145875"/>
          <a:ext cx="419100" cy="266700"/>
          <a:chOff x="5136450" y="3646650"/>
          <a:chExt cx="419100" cy="266700"/>
        </a:xfrm>
      </xdr:grpSpPr>
      <xdr:grpSp>
        <xdr:nvGrpSpPr>
          <xdr:cNvPr id="12850" name="Shape 10772">
            <a:extLst>
              <a:ext uri="{FF2B5EF4-FFF2-40B4-BE49-F238E27FC236}">
                <a16:creationId xmlns:a16="http://schemas.microsoft.com/office/drawing/2014/main" id="{00000000-0008-0000-0B00-00003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51" name="Shape 6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2" name="Shape 10773">
              <a:extLst>
                <a:ext uri="{FF2B5EF4-FFF2-40B4-BE49-F238E27FC236}">
                  <a16:creationId xmlns:a16="http://schemas.microsoft.com/office/drawing/2014/main" id="{00000000-0008-0000-0B00-00003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53" name="Shape 10774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54" name="Shape 10775">
                <a:extLst>
                  <a:ext uri="{FF2B5EF4-FFF2-40B4-BE49-F238E27FC236}">
                    <a16:creationId xmlns:a16="http://schemas.microsoft.com/office/drawing/2014/main" id="{00000000-0008-0000-0B00-00003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55" name="Shape 10776">
                  <a:extLst>
                    <a:ext uri="{FF2B5EF4-FFF2-40B4-BE49-F238E27FC236}">
                      <a16:creationId xmlns:a16="http://schemas.microsoft.com/office/drawing/2014/main" id="{00000000-0008-0000-0B00-00003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56" name="Shape 10777">
                  <a:extLst>
                    <a:ext uri="{FF2B5EF4-FFF2-40B4-BE49-F238E27FC236}">
                      <a16:creationId xmlns:a16="http://schemas.microsoft.com/office/drawing/2014/main" id="{00000000-0008-0000-0B00-00003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2857" name="Shape 2">
          <a:extLst>
            <a:ext uri="{FF2B5EF4-FFF2-40B4-BE49-F238E27FC236}">
              <a16:creationId xmlns:a16="http://schemas.microsoft.com/office/drawing/2014/main" id="{00000000-0008-0000-0B00-000039320000}"/>
            </a:ext>
          </a:extLst>
        </xdr:cNvPr>
        <xdr:cNvGrpSpPr/>
      </xdr:nvGrpSpPr>
      <xdr:grpSpPr>
        <a:xfrm>
          <a:off x="18335625" y="24145875"/>
          <a:ext cx="419100" cy="247650"/>
          <a:chOff x="5136450" y="3656175"/>
          <a:chExt cx="419100" cy="247650"/>
        </a:xfrm>
      </xdr:grpSpPr>
      <xdr:grpSp>
        <xdr:nvGrpSpPr>
          <xdr:cNvPr id="12858" name="Shape 10778">
            <a:extLst>
              <a:ext uri="{FF2B5EF4-FFF2-40B4-BE49-F238E27FC236}">
                <a16:creationId xmlns:a16="http://schemas.microsoft.com/office/drawing/2014/main" id="{00000000-0008-0000-0B00-00003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59" name="Shape 6">
              <a:extLst>
                <a:ext uri="{FF2B5EF4-FFF2-40B4-BE49-F238E27FC236}">
                  <a16:creationId xmlns:a16="http://schemas.microsoft.com/office/drawing/2014/main" id="{00000000-0008-0000-0B00-00003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0" name="Shape 10779">
              <a:extLst>
                <a:ext uri="{FF2B5EF4-FFF2-40B4-BE49-F238E27FC236}">
                  <a16:creationId xmlns:a16="http://schemas.microsoft.com/office/drawing/2014/main" id="{00000000-0008-0000-0B00-00003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61" name="Shape 10780">
                <a:extLst>
                  <a:ext uri="{FF2B5EF4-FFF2-40B4-BE49-F238E27FC236}">
                    <a16:creationId xmlns:a16="http://schemas.microsoft.com/office/drawing/2014/main" id="{00000000-0008-0000-0B00-00003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62" name="Shape 10781">
                <a:extLst>
                  <a:ext uri="{FF2B5EF4-FFF2-40B4-BE49-F238E27FC236}">
                    <a16:creationId xmlns:a16="http://schemas.microsoft.com/office/drawing/2014/main" id="{00000000-0008-0000-0B00-00003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63" name="Shape 10782">
                  <a:extLst>
                    <a:ext uri="{FF2B5EF4-FFF2-40B4-BE49-F238E27FC236}">
                      <a16:creationId xmlns:a16="http://schemas.microsoft.com/office/drawing/2014/main" id="{00000000-0008-0000-0B00-00003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4" name="Shape 10783">
                  <a:extLst>
                    <a:ext uri="{FF2B5EF4-FFF2-40B4-BE49-F238E27FC236}">
                      <a16:creationId xmlns:a16="http://schemas.microsoft.com/office/drawing/2014/main" id="{00000000-0008-0000-0B00-00004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2865" name="Shape 2">
          <a:extLst>
            <a:ext uri="{FF2B5EF4-FFF2-40B4-BE49-F238E27FC236}">
              <a16:creationId xmlns:a16="http://schemas.microsoft.com/office/drawing/2014/main" id="{00000000-0008-0000-0B00-000041320000}"/>
            </a:ext>
          </a:extLst>
        </xdr:cNvPr>
        <xdr:cNvGrpSpPr/>
      </xdr:nvGrpSpPr>
      <xdr:grpSpPr>
        <a:xfrm>
          <a:off x="19269075" y="24145875"/>
          <a:ext cx="419100" cy="266700"/>
          <a:chOff x="5136450" y="3646650"/>
          <a:chExt cx="419100" cy="266700"/>
        </a:xfrm>
      </xdr:grpSpPr>
      <xdr:grpSp>
        <xdr:nvGrpSpPr>
          <xdr:cNvPr id="12866" name="Shape 10784">
            <a:extLst>
              <a:ext uri="{FF2B5EF4-FFF2-40B4-BE49-F238E27FC236}">
                <a16:creationId xmlns:a16="http://schemas.microsoft.com/office/drawing/2014/main" id="{00000000-0008-0000-0B00-00004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67" name="Shape 6">
              <a:extLst>
                <a:ext uri="{FF2B5EF4-FFF2-40B4-BE49-F238E27FC236}">
                  <a16:creationId xmlns:a16="http://schemas.microsoft.com/office/drawing/2014/main" id="{00000000-0008-0000-0B00-00004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8" name="Shape 10785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69" name="Shape 10786">
                <a:extLst>
                  <a:ext uri="{FF2B5EF4-FFF2-40B4-BE49-F238E27FC236}">
                    <a16:creationId xmlns:a16="http://schemas.microsoft.com/office/drawing/2014/main" id="{00000000-0008-0000-0B00-00004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0" name="Shape 1078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71" name="Shape 10788">
                  <a:extLst>
                    <a:ext uri="{FF2B5EF4-FFF2-40B4-BE49-F238E27FC236}">
                      <a16:creationId xmlns:a16="http://schemas.microsoft.com/office/drawing/2014/main" id="{00000000-0008-0000-0B00-00004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72" name="Shape 10789">
                  <a:extLst>
                    <a:ext uri="{FF2B5EF4-FFF2-40B4-BE49-F238E27FC236}">
                      <a16:creationId xmlns:a16="http://schemas.microsoft.com/office/drawing/2014/main" id="{00000000-0008-0000-0B00-00004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2873" name="Shape 2">
          <a:extLst>
            <a:ext uri="{FF2B5EF4-FFF2-40B4-BE49-F238E27FC236}">
              <a16:creationId xmlns:a16="http://schemas.microsoft.com/office/drawing/2014/main" id="{00000000-0008-0000-0B00-000049320000}"/>
            </a:ext>
          </a:extLst>
        </xdr:cNvPr>
        <xdr:cNvGrpSpPr/>
      </xdr:nvGrpSpPr>
      <xdr:grpSpPr>
        <a:xfrm>
          <a:off x="19269075" y="24145875"/>
          <a:ext cx="419100" cy="247650"/>
          <a:chOff x="5136450" y="3656175"/>
          <a:chExt cx="419100" cy="247650"/>
        </a:xfrm>
      </xdr:grpSpPr>
      <xdr:grpSp>
        <xdr:nvGrpSpPr>
          <xdr:cNvPr id="12874" name="Shape 10790">
            <a:extLst>
              <a:ext uri="{FF2B5EF4-FFF2-40B4-BE49-F238E27FC236}">
                <a16:creationId xmlns:a16="http://schemas.microsoft.com/office/drawing/2014/main" id="{00000000-0008-0000-0B00-00004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75" name="Shape 6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6" name="Shape 10791">
              <a:extLst>
                <a:ext uri="{FF2B5EF4-FFF2-40B4-BE49-F238E27FC236}">
                  <a16:creationId xmlns:a16="http://schemas.microsoft.com/office/drawing/2014/main" id="{00000000-0008-0000-0B00-00004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77" name="Shape 1079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8" name="Shape 10793">
                <a:extLst>
                  <a:ext uri="{FF2B5EF4-FFF2-40B4-BE49-F238E27FC236}">
                    <a16:creationId xmlns:a16="http://schemas.microsoft.com/office/drawing/2014/main" id="{00000000-0008-0000-0B00-00004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79" name="Shape 10794">
                  <a:extLst>
                    <a:ext uri="{FF2B5EF4-FFF2-40B4-BE49-F238E27FC236}">
                      <a16:creationId xmlns:a16="http://schemas.microsoft.com/office/drawing/2014/main" id="{00000000-0008-0000-0B00-00004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0" name="Shape 10795">
                  <a:extLst>
                    <a:ext uri="{FF2B5EF4-FFF2-40B4-BE49-F238E27FC236}">
                      <a16:creationId xmlns:a16="http://schemas.microsoft.com/office/drawing/2014/main" id="{00000000-0008-0000-0B00-00005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2881" name="Shape 2">
          <a:extLst>
            <a:ext uri="{FF2B5EF4-FFF2-40B4-BE49-F238E27FC236}">
              <a16:creationId xmlns:a16="http://schemas.microsoft.com/office/drawing/2014/main" id="{00000000-0008-0000-0B00-000051320000}"/>
            </a:ext>
          </a:extLst>
        </xdr:cNvPr>
        <xdr:cNvGrpSpPr/>
      </xdr:nvGrpSpPr>
      <xdr:grpSpPr>
        <a:xfrm>
          <a:off x="3400425" y="24145875"/>
          <a:ext cx="419100" cy="266700"/>
          <a:chOff x="5136450" y="3646650"/>
          <a:chExt cx="419100" cy="266700"/>
        </a:xfrm>
      </xdr:grpSpPr>
      <xdr:grpSp>
        <xdr:nvGrpSpPr>
          <xdr:cNvPr id="12882" name="Shape 10796">
            <a:extLst>
              <a:ext uri="{FF2B5EF4-FFF2-40B4-BE49-F238E27FC236}">
                <a16:creationId xmlns:a16="http://schemas.microsoft.com/office/drawing/2014/main" id="{00000000-0008-0000-0B00-00005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83" name="Shape 6">
              <a:extLst>
                <a:ext uri="{FF2B5EF4-FFF2-40B4-BE49-F238E27FC236}">
                  <a16:creationId xmlns:a16="http://schemas.microsoft.com/office/drawing/2014/main" id="{00000000-0008-0000-0B00-00005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4" name="Shape 10797">
              <a:extLst>
                <a:ext uri="{FF2B5EF4-FFF2-40B4-BE49-F238E27FC236}">
                  <a16:creationId xmlns:a16="http://schemas.microsoft.com/office/drawing/2014/main" id="{00000000-0008-0000-0B00-00005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85" name="Shape 10798">
                <a:extLst>
                  <a:ext uri="{FF2B5EF4-FFF2-40B4-BE49-F238E27FC236}">
                    <a16:creationId xmlns:a16="http://schemas.microsoft.com/office/drawing/2014/main" id="{00000000-0008-0000-0B00-00005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86" name="Shape 10799">
                <a:extLst>
                  <a:ext uri="{FF2B5EF4-FFF2-40B4-BE49-F238E27FC236}">
                    <a16:creationId xmlns:a16="http://schemas.microsoft.com/office/drawing/2014/main" id="{00000000-0008-0000-0B00-00005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87" name="Shape 10800">
                  <a:extLst>
                    <a:ext uri="{FF2B5EF4-FFF2-40B4-BE49-F238E27FC236}">
                      <a16:creationId xmlns:a16="http://schemas.microsoft.com/office/drawing/2014/main" id="{00000000-0008-0000-0B00-00005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8" name="Shape 10801">
                  <a:extLst>
                    <a:ext uri="{FF2B5EF4-FFF2-40B4-BE49-F238E27FC236}">
                      <a16:creationId xmlns:a16="http://schemas.microsoft.com/office/drawing/2014/main" id="{00000000-0008-0000-0B00-00005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2889" name="Shape 2">
          <a:extLst>
            <a:ext uri="{FF2B5EF4-FFF2-40B4-BE49-F238E27FC236}">
              <a16:creationId xmlns:a16="http://schemas.microsoft.com/office/drawing/2014/main" id="{00000000-0008-0000-0B00-000059320000}"/>
            </a:ext>
          </a:extLst>
        </xdr:cNvPr>
        <xdr:cNvGrpSpPr/>
      </xdr:nvGrpSpPr>
      <xdr:grpSpPr>
        <a:xfrm>
          <a:off x="3400425" y="24136350"/>
          <a:ext cx="419100" cy="238125"/>
          <a:chOff x="5136450" y="3660938"/>
          <a:chExt cx="419100" cy="238125"/>
        </a:xfrm>
      </xdr:grpSpPr>
      <xdr:grpSp>
        <xdr:nvGrpSpPr>
          <xdr:cNvPr id="12890" name="Shape 10802">
            <a:extLst>
              <a:ext uri="{FF2B5EF4-FFF2-40B4-BE49-F238E27FC236}">
                <a16:creationId xmlns:a16="http://schemas.microsoft.com/office/drawing/2014/main" id="{00000000-0008-0000-0B00-00005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891" name="Shape 6">
              <a:extLst>
                <a:ext uri="{FF2B5EF4-FFF2-40B4-BE49-F238E27FC236}">
                  <a16:creationId xmlns:a16="http://schemas.microsoft.com/office/drawing/2014/main" id="{00000000-0008-0000-0B00-00005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2" name="Shape 10803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893" name="Shape 10804">
                <a:extLst>
                  <a:ext uri="{FF2B5EF4-FFF2-40B4-BE49-F238E27FC236}">
                    <a16:creationId xmlns:a16="http://schemas.microsoft.com/office/drawing/2014/main" id="{00000000-0008-0000-0B00-00005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94" name="Shape 10805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895" name="Shape 10806">
                  <a:extLst>
                    <a:ext uri="{FF2B5EF4-FFF2-40B4-BE49-F238E27FC236}">
                      <a16:creationId xmlns:a16="http://schemas.microsoft.com/office/drawing/2014/main" id="{00000000-0008-0000-0B00-00005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96" name="Shape 10807">
                  <a:extLst>
                    <a:ext uri="{FF2B5EF4-FFF2-40B4-BE49-F238E27FC236}">
                      <a16:creationId xmlns:a16="http://schemas.microsoft.com/office/drawing/2014/main" id="{00000000-0008-0000-0B00-00006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2897" name="Shape 2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GrpSpPr/>
      </xdr:nvGrpSpPr>
      <xdr:grpSpPr>
        <a:xfrm>
          <a:off x="9001125" y="25898475"/>
          <a:ext cx="419100" cy="266700"/>
          <a:chOff x="5136450" y="3646650"/>
          <a:chExt cx="419100" cy="266700"/>
        </a:xfrm>
      </xdr:grpSpPr>
      <xdr:grpSp>
        <xdr:nvGrpSpPr>
          <xdr:cNvPr id="12898" name="Shape 10808">
            <a:extLst>
              <a:ext uri="{FF2B5EF4-FFF2-40B4-BE49-F238E27FC236}">
                <a16:creationId xmlns:a16="http://schemas.microsoft.com/office/drawing/2014/main" id="{00000000-0008-0000-0B00-00006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99" name="Shape 6">
              <a:extLst>
                <a:ext uri="{FF2B5EF4-FFF2-40B4-BE49-F238E27FC236}">
                  <a16:creationId xmlns:a16="http://schemas.microsoft.com/office/drawing/2014/main" id="{00000000-0008-0000-0B00-00006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0" name="Shape 10809">
              <a:extLst>
                <a:ext uri="{FF2B5EF4-FFF2-40B4-BE49-F238E27FC236}">
                  <a16:creationId xmlns:a16="http://schemas.microsoft.com/office/drawing/2014/main" id="{00000000-0008-0000-0B00-00006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01" name="Shape 10810">
                <a:extLst>
                  <a:ext uri="{FF2B5EF4-FFF2-40B4-BE49-F238E27FC236}">
                    <a16:creationId xmlns:a16="http://schemas.microsoft.com/office/drawing/2014/main" id="{00000000-0008-0000-0B00-00006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02" name="Shape 10811">
                <a:extLst>
                  <a:ext uri="{FF2B5EF4-FFF2-40B4-BE49-F238E27FC236}">
                    <a16:creationId xmlns:a16="http://schemas.microsoft.com/office/drawing/2014/main" id="{00000000-0008-0000-0B00-00006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03" name="Shape 10812">
                  <a:extLst>
                    <a:ext uri="{FF2B5EF4-FFF2-40B4-BE49-F238E27FC236}">
                      <a16:creationId xmlns:a16="http://schemas.microsoft.com/office/drawing/2014/main" id="{00000000-0008-0000-0B00-00006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04" name="Shape 10813">
                  <a:extLst>
                    <a:ext uri="{FF2B5EF4-FFF2-40B4-BE49-F238E27FC236}">
                      <a16:creationId xmlns:a16="http://schemas.microsoft.com/office/drawing/2014/main" id="{00000000-0008-0000-0B00-00006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2905" name="Shape 2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GrpSpPr/>
      </xdr:nvGrpSpPr>
      <xdr:grpSpPr>
        <a:xfrm>
          <a:off x="9001125" y="25898475"/>
          <a:ext cx="419100" cy="247650"/>
          <a:chOff x="5136450" y="3656175"/>
          <a:chExt cx="419100" cy="247650"/>
        </a:xfrm>
      </xdr:grpSpPr>
      <xdr:grpSp>
        <xdr:nvGrpSpPr>
          <xdr:cNvPr id="12906" name="Shape 10814">
            <a:extLst>
              <a:ext uri="{FF2B5EF4-FFF2-40B4-BE49-F238E27FC236}">
                <a16:creationId xmlns:a16="http://schemas.microsoft.com/office/drawing/2014/main" id="{00000000-0008-0000-0B00-00006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07" name="Shape 6">
              <a:extLst>
                <a:ext uri="{FF2B5EF4-FFF2-40B4-BE49-F238E27FC236}">
                  <a16:creationId xmlns:a16="http://schemas.microsoft.com/office/drawing/2014/main" id="{00000000-0008-0000-0B00-00006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8" name="Shape 10815">
              <a:extLst>
                <a:ext uri="{FF2B5EF4-FFF2-40B4-BE49-F238E27FC236}">
                  <a16:creationId xmlns:a16="http://schemas.microsoft.com/office/drawing/2014/main" id="{00000000-0008-0000-0B00-00006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09" name="Shape 10816">
                <a:extLst>
                  <a:ext uri="{FF2B5EF4-FFF2-40B4-BE49-F238E27FC236}">
                    <a16:creationId xmlns:a16="http://schemas.microsoft.com/office/drawing/2014/main" id="{00000000-0008-0000-0B00-00006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0" name="Shape 10817">
                <a:extLst>
                  <a:ext uri="{FF2B5EF4-FFF2-40B4-BE49-F238E27FC236}">
                    <a16:creationId xmlns:a16="http://schemas.microsoft.com/office/drawing/2014/main" id="{00000000-0008-0000-0B00-00006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11" name="Shape 10818">
                  <a:extLst>
                    <a:ext uri="{FF2B5EF4-FFF2-40B4-BE49-F238E27FC236}">
                      <a16:creationId xmlns:a16="http://schemas.microsoft.com/office/drawing/2014/main" id="{00000000-0008-0000-0B00-00006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12" name="Shape 10819">
                  <a:extLst>
                    <a:ext uri="{FF2B5EF4-FFF2-40B4-BE49-F238E27FC236}">
                      <a16:creationId xmlns:a16="http://schemas.microsoft.com/office/drawing/2014/main" id="{00000000-0008-0000-0B00-00007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2913" name="Shape 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GrpSpPr/>
      </xdr:nvGrpSpPr>
      <xdr:grpSpPr>
        <a:xfrm>
          <a:off x="18335625" y="25898475"/>
          <a:ext cx="419100" cy="266700"/>
          <a:chOff x="5136450" y="3646650"/>
          <a:chExt cx="419100" cy="266700"/>
        </a:xfrm>
      </xdr:grpSpPr>
      <xdr:grpSp>
        <xdr:nvGrpSpPr>
          <xdr:cNvPr id="12914" name="Shape 10820">
            <a:extLst>
              <a:ext uri="{FF2B5EF4-FFF2-40B4-BE49-F238E27FC236}">
                <a16:creationId xmlns:a16="http://schemas.microsoft.com/office/drawing/2014/main" id="{00000000-0008-0000-0B00-00007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15" name="Shape 6">
              <a:extLst>
                <a:ext uri="{FF2B5EF4-FFF2-40B4-BE49-F238E27FC236}">
                  <a16:creationId xmlns:a16="http://schemas.microsoft.com/office/drawing/2014/main" id="{00000000-0008-0000-0B00-00007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6" name="Shape 10821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17" name="Shape 10822">
                <a:extLst>
                  <a:ext uri="{FF2B5EF4-FFF2-40B4-BE49-F238E27FC236}">
                    <a16:creationId xmlns:a16="http://schemas.microsoft.com/office/drawing/2014/main" id="{00000000-0008-0000-0B00-00007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8" name="Shape 10823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19" name="Shape 10824">
                  <a:extLst>
                    <a:ext uri="{FF2B5EF4-FFF2-40B4-BE49-F238E27FC236}">
                      <a16:creationId xmlns:a16="http://schemas.microsoft.com/office/drawing/2014/main" id="{00000000-0008-0000-0B00-00007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0" name="Shape 10825">
                  <a:extLst>
                    <a:ext uri="{FF2B5EF4-FFF2-40B4-BE49-F238E27FC236}">
                      <a16:creationId xmlns:a16="http://schemas.microsoft.com/office/drawing/2014/main" id="{00000000-0008-0000-0B00-00007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2921" name="Shape 2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GrpSpPr/>
      </xdr:nvGrpSpPr>
      <xdr:grpSpPr>
        <a:xfrm>
          <a:off x="18335625" y="25898475"/>
          <a:ext cx="419100" cy="247650"/>
          <a:chOff x="5136450" y="3656175"/>
          <a:chExt cx="419100" cy="247650"/>
        </a:xfrm>
      </xdr:grpSpPr>
      <xdr:grpSp>
        <xdr:nvGrpSpPr>
          <xdr:cNvPr id="12922" name="Shape 10826">
            <a:extLst>
              <a:ext uri="{FF2B5EF4-FFF2-40B4-BE49-F238E27FC236}">
                <a16:creationId xmlns:a16="http://schemas.microsoft.com/office/drawing/2014/main" id="{00000000-0008-0000-0B00-00007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23" name="Shape 6">
              <a:extLst>
                <a:ext uri="{FF2B5EF4-FFF2-40B4-BE49-F238E27FC236}">
                  <a16:creationId xmlns:a16="http://schemas.microsoft.com/office/drawing/2014/main" id="{00000000-0008-0000-0B00-00007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24" name="Shape 10827">
              <a:extLst>
                <a:ext uri="{FF2B5EF4-FFF2-40B4-BE49-F238E27FC236}">
                  <a16:creationId xmlns:a16="http://schemas.microsoft.com/office/drawing/2014/main" id="{00000000-0008-0000-0B00-00007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25" name="Shape 10828">
                <a:extLst>
                  <a:ext uri="{FF2B5EF4-FFF2-40B4-BE49-F238E27FC236}">
                    <a16:creationId xmlns:a16="http://schemas.microsoft.com/office/drawing/2014/main" id="{00000000-0008-0000-0B00-00007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26" name="Shape 10829">
                <a:extLst>
                  <a:ext uri="{FF2B5EF4-FFF2-40B4-BE49-F238E27FC236}">
                    <a16:creationId xmlns:a16="http://schemas.microsoft.com/office/drawing/2014/main" id="{00000000-0008-0000-0B00-00007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27" name="Shape 10830">
                  <a:extLst>
                    <a:ext uri="{FF2B5EF4-FFF2-40B4-BE49-F238E27FC236}">
                      <a16:creationId xmlns:a16="http://schemas.microsoft.com/office/drawing/2014/main" id="{00000000-0008-0000-0B00-00007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8" name="Shape 10831">
                  <a:extLst>
                    <a:ext uri="{FF2B5EF4-FFF2-40B4-BE49-F238E27FC236}">
                      <a16:creationId xmlns:a16="http://schemas.microsoft.com/office/drawing/2014/main" id="{00000000-0008-0000-0B00-00008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2929" name="Shape 2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GrpSpPr/>
      </xdr:nvGrpSpPr>
      <xdr:grpSpPr>
        <a:xfrm>
          <a:off x="7134225" y="27651075"/>
          <a:ext cx="419100" cy="266700"/>
          <a:chOff x="5136450" y="3646650"/>
          <a:chExt cx="419100" cy="266700"/>
        </a:xfrm>
      </xdr:grpSpPr>
      <xdr:grpSp>
        <xdr:nvGrpSpPr>
          <xdr:cNvPr id="12930" name="Shape 10832">
            <a:extLst>
              <a:ext uri="{FF2B5EF4-FFF2-40B4-BE49-F238E27FC236}">
                <a16:creationId xmlns:a16="http://schemas.microsoft.com/office/drawing/2014/main" id="{00000000-0008-0000-0B00-00008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31" name="Shape 6">
              <a:extLst>
                <a:ext uri="{FF2B5EF4-FFF2-40B4-BE49-F238E27FC236}">
                  <a16:creationId xmlns:a16="http://schemas.microsoft.com/office/drawing/2014/main" id="{00000000-0008-0000-0B00-00008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32" name="Shape 10833">
              <a:extLst>
                <a:ext uri="{FF2B5EF4-FFF2-40B4-BE49-F238E27FC236}">
                  <a16:creationId xmlns:a16="http://schemas.microsoft.com/office/drawing/2014/main" id="{00000000-0008-0000-0B00-00008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33" name="Shape 10834">
                <a:extLst>
                  <a:ext uri="{FF2B5EF4-FFF2-40B4-BE49-F238E27FC236}">
                    <a16:creationId xmlns:a16="http://schemas.microsoft.com/office/drawing/2014/main" id="{00000000-0008-0000-0B00-00008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34" name="Shape 10835">
                <a:extLst>
                  <a:ext uri="{FF2B5EF4-FFF2-40B4-BE49-F238E27FC236}">
                    <a16:creationId xmlns:a16="http://schemas.microsoft.com/office/drawing/2014/main" id="{00000000-0008-0000-0B00-00008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35" name="Shape 10836">
                  <a:extLst>
                    <a:ext uri="{FF2B5EF4-FFF2-40B4-BE49-F238E27FC236}">
                      <a16:creationId xmlns:a16="http://schemas.microsoft.com/office/drawing/2014/main" id="{00000000-0008-0000-0B00-00008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36" name="Shape 10837">
                  <a:extLst>
                    <a:ext uri="{FF2B5EF4-FFF2-40B4-BE49-F238E27FC236}">
                      <a16:creationId xmlns:a16="http://schemas.microsoft.com/office/drawing/2014/main" id="{00000000-0008-0000-0B00-00008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2937" name="Shape 2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GrpSpPr/>
      </xdr:nvGrpSpPr>
      <xdr:grpSpPr>
        <a:xfrm>
          <a:off x="7134225" y="27651075"/>
          <a:ext cx="419100" cy="247650"/>
          <a:chOff x="5136450" y="3656175"/>
          <a:chExt cx="419100" cy="247650"/>
        </a:xfrm>
      </xdr:grpSpPr>
      <xdr:grpSp>
        <xdr:nvGrpSpPr>
          <xdr:cNvPr id="12938" name="Shape 10838">
            <a:extLst>
              <a:ext uri="{FF2B5EF4-FFF2-40B4-BE49-F238E27FC236}">
                <a16:creationId xmlns:a16="http://schemas.microsoft.com/office/drawing/2014/main" id="{00000000-0008-0000-0B00-00008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39" name="Shape 6">
              <a:extLst>
                <a:ext uri="{FF2B5EF4-FFF2-40B4-BE49-F238E27FC236}">
                  <a16:creationId xmlns:a16="http://schemas.microsoft.com/office/drawing/2014/main" id="{00000000-0008-0000-0B00-00008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0" name="Shape 10839">
              <a:extLst>
                <a:ext uri="{FF2B5EF4-FFF2-40B4-BE49-F238E27FC236}">
                  <a16:creationId xmlns:a16="http://schemas.microsoft.com/office/drawing/2014/main" id="{00000000-0008-0000-0B00-00008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41" name="Shape 10840">
                <a:extLst>
                  <a:ext uri="{FF2B5EF4-FFF2-40B4-BE49-F238E27FC236}">
                    <a16:creationId xmlns:a16="http://schemas.microsoft.com/office/drawing/2014/main" id="{00000000-0008-0000-0B00-00008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42" name="Shape 10841">
                <a:extLst>
                  <a:ext uri="{FF2B5EF4-FFF2-40B4-BE49-F238E27FC236}">
                    <a16:creationId xmlns:a16="http://schemas.microsoft.com/office/drawing/2014/main" id="{00000000-0008-0000-0B00-00008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43" name="Shape 10842">
                  <a:extLst>
                    <a:ext uri="{FF2B5EF4-FFF2-40B4-BE49-F238E27FC236}">
                      <a16:creationId xmlns:a16="http://schemas.microsoft.com/office/drawing/2014/main" id="{00000000-0008-0000-0B00-00008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44" name="Shape 10843">
                  <a:extLst>
                    <a:ext uri="{FF2B5EF4-FFF2-40B4-BE49-F238E27FC236}">
                      <a16:creationId xmlns:a16="http://schemas.microsoft.com/office/drawing/2014/main" id="{00000000-0008-0000-0B00-00009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2945" name="Shape 2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GrpSpPr/>
      </xdr:nvGrpSpPr>
      <xdr:grpSpPr>
        <a:xfrm>
          <a:off x="17402175" y="27651075"/>
          <a:ext cx="419100" cy="266700"/>
          <a:chOff x="5136450" y="3646650"/>
          <a:chExt cx="419100" cy="266700"/>
        </a:xfrm>
      </xdr:grpSpPr>
      <xdr:grpSp>
        <xdr:nvGrpSpPr>
          <xdr:cNvPr id="12946" name="Shape 10844">
            <a:extLst>
              <a:ext uri="{FF2B5EF4-FFF2-40B4-BE49-F238E27FC236}">
                <a16:creationId xmlns:a16="http://schemas.microsoft.com/office/drawing/2014/main" id="{00000000-0008-0000-0B00-00009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47" name="Shape 6">
              <a:extLst>
                <a:ext uri="{FF2B5EF4-FFF2-40B4-BE49-F238E27FC236}">
                  <a16:creationId xmlns:a16="http://schemas.microsoft.com/office/drawing/2014/main" id="{00000000-0008-0000-0B00-00009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8" name="Shape 10845">
              <a:extLst>
                <a:ext uri="{FF2B5EF4-FFF2-40B4-BE49-F238E27FC236}">
                  <a16:creationId xmlns:a16="http://schemas.microsoft.com/office/drawing/2014/main" id="{00000000-0008-0000-0B00-00009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49" name="Shape 10846">
                <a:extLst>
                  <a:ext uri="{FF2B5EF4-FFF2-40B4-BE49-F238E27FC236}">
                    <a16:creationId xmlns:a16="http://schemas.microsoft.com/office/drawing/2014/main" id="{00000000-0008-0000-0B00-00009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0" name="Shape 10847">
                <a:extLst>
                  <a:ext uri="{FF2B5EF4-FFF2-40B4-BE49-F238E27FC236}">
                    <a16:creationId xmlns:a16="http://schemas.microsoft.com/office/drawing/2014/main" id="{00000000-0008-0000-0B00-00009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51" name="Shape 10848">
                  <a:extLst>
                    <a:ext uri="{FF2B5EF4-FFF2-40B4-BE49-F238E27FC236}">
                      <a16:creationId xmlns:a16="http://schemas.microsoft.com/office/drawing/2014/main" id="{00000000-0008-0000-0B00-00009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52" name="Shape 10849">
                  <a:extLst>
                    <a:ext uri="{FF2B5EF4-FFF2-40B4-BE49-F238E27FC236}">
                      <a16:creationId xmlns:a16="http://schemas.microsoft.com/office/drawing/2014/main" id="{00000000-0008-0000-0B00-00009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2953" name="Shape 2">
          <a:extLst>
            <a:ext uri="{FF2B5EF4-FFF2-40B4-BE49-F238E27FC236}">
              <a16:creationId xmlns:a16="http://schemas.microsoft.com/office/drawing/2014/main" id="{00000000-0008-0000-0B00-000099320000}"/>
            </a:ext>
          </a:extLst>
        </xdr:cNvPr>
        <xdr:cNvGrpSpPr/>
      </xdr:nvGrpSpPr>
      <xdr:grpSpPr>
        <a:xfrm>
          <a:off x="17402175" y="27651075"/>
          <a:ext cx="419100" cy="247650"/>
          <a:chOff x="5136450" y="3656175"/>
          <a:chExt cx="419100" cy="247650"/>
        </a:xfrm>
      </xdr:grpSpPr>
      <xdr:grpSp>
        <xdr:nvGrpSpPr>
          <xdr:cNvPr id="12954" name="Shape 10850">
            <a:extLst>
              <a:ext uri="{FF2B5EF4-FFF2-40B4-BE49-F238E27FC236}">
                <a16:creationId xmlns:a16="http://schemas.microsoft.com/office/drawing/2014/main" id="{00000000-0008-0000-0B00-00009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55" name="Shape 6">
              <a:extLst>
                <a:ext uri="{FF2B5EF4-FFF2-40B4-BE49-F238E27FC236}">
                  <a16:creationId xmlns:a16="http://schemas.microsoft.com/office/drawing/2014/main" id="{00000000-0008-0000-0B00-00009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6" name="Shape 10851">
              <a:extLst>
                <a:ext uri="{FF2B5EF4-FFF2-40B4-BE49-F238E27FC236}">
                  <a16:creationId xmlns:a16="http://schemas.microsoft.com/office/drawing/2014/main" id="{00000000-0008-0000-0B00-00009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57" name="Shape 10852">
                <a:extLst>
                  <a:ext uri="{FF2B5EF4-FFF2-40B4-BE49-F238E27FC236}">
                    <a16:creationId xmlns:a16="http://schemas.microsoft.com/office/drawing/2014/main" id="{00000000-0008-0000-0B00-00009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8" name="Shape 10853">
                <a:extLst>
                  <a:ext uri="{FF2B5EF4-FFF2-40B4-BE49-F238E27FC236}">
                    <a16:creationId xmlns:a16="http://schemas.microsoft.com/office/drawing/2014/main" id="{00000000-0008-0000-0B00-00009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59" name="Shape 10854">
                  <a:extLst>
                    <a:ext uri="{FF2B5EF4-FFF2-40B4-BE49-F238E27FC236}">
                      <a16:creationId xmlns:a16="http://schemas.microsoft.com/office/drawing/2014/main" id="{00000000-0008-0000-0B00-00009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0" name="Shape 10855">
                  <a:extLst>
                    <a:ext uri="{FF2B5EF4-FFF2-40B4-BE49-F238E27FC236}">
                      <a16:creationId xmlns:a16="http://schemas.microsoft.com/office/drawing/2014/main" id="{00000000-0008-0000-0B00-0000A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2961" name="Shape 2">
          <a:extLst>
            <a:ext uri="{FF2B5EF4-FFF2-40B4-BE49-F238E27FC236}">
              <a16:creationId xmlns:a16="http://schemas.microsoft.com/office/drawing/2014/main" id="{00000000-0008-0000-0B00-0000A1320000}"/>
            </a:ext>
          </a:extLst>
        </xdr:cNvPr>
        <xdr:cNvGrpSpPr/>
      </xdr:nvGrpSpPr>
      <xdr:grpSpPr>
        <a:xfrm>
          <a:off x="20202525" y="27632025"/>
          <a:ext cx="419100" cy="276225"/>
          <a:chOff x="5136450" y="3641888"/>
          <a:chExt cx="419100" cy="276225"/>
        </a:xfrm>
      </xdr:grpSpPr>
      <xdr:grpSp>
        <xdr:nvGrpSpPr>
          <xdr:cNvPr id="12962" name="Shape 10856">
            <a:extLst>
              <a:ext uri="{FF2B5EF4-FFF2-40B4-BE49-F238E27FC236}">
                <a16:creationId xmlns:a16="http://schemas.microsoft.com/office/drawing/2014/main" id="{00000000-0008-0000-0B00-0000A232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963" name="Shape 6">
              <a:extLst>
                <a:ext uri="{FF2B5EF4-FFF2-40B4-BE49-F238E27FC236}">
                  <a16:creationId xmlns:a16="http://schemas.microsoft.com/office/drawing/2014/main" id="{00000000-0008-0000-0B00-0000A332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4" name="Shape 10857">
              <a:extLst>
                <a:ext uri="{FF2B5EF4-FFF2-40B4-BE49-F238E27FC236}">
                  <a16:creationId xmlns:a16="http://schemas.microsoft.com/office/drawing/2014/main" id="{00000000-0008-0000-0B00-0000A432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965" name="Shape 10858">
                <a:extLst>
                  <a:ext uri="{FF2B5EF4-FFF2-40B4-BE49-F238E27FC236}">
                    <a16:creationId xmlns:a16="http://schemas.microsoft.com/office/drawing/2014/main" id="{00000000-0008-0000-0B00-0000A532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66" name="Shape 10859">
                <a:extLst>
                  <a:ext uri="{FF2B5EF4-FFF2-40B4-BE49-F238E27FC236}">
                    <a16:creationId xmlns:a16="http://schemas.microsoft.com/office/drawing/2014/main" id="{00000000-0008-0000-0B00-0000A632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967" name="Shape 10860">
                  <a:extLst>
                    <a:ext uri="{FF2B5EF4-FFF2-40B4-BE49-F238E27FC236}">
                      <a16:creationId xmlns:a16="http://schemas.microsoft.com/office/drawing/2014/main" id="{00000000-0008-0000-0B00-0000A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8" name="Shape 10861">
                  <a:extLst>
                    <a:ext uri="{FF2B5EF4-FFF2-40B4-BE49-F238E27FC236}">
                      <a16:creationId xmlns:a16="http://schemas.microsoft.com/office/drawing/2014/main" id="{00000000-0008-0000-0B00-0000A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2969" name="Shape 2">
          <a:extLst>
            <a:ext uri="{FF2B5EF4-FFF2-40B4-BE49-F238E27FC236}">
              <a16:creationId xmlns:a16="http://schemas.microsoft.com/office/drawing/2014/main" id="{00000000-0008-0000-0B00-0000A9320000}"/>
            </a:ext>
          </a:extLst>
        </xdr:cNvPr>
        <xdr:cNvGrpSpPr/>
      </xdr:nvGrpSpPr>
      <xdr:grpSpPr>
        <a:xfrm>
          <a:off x="20202525" y="27641550"/>
          <a:ext cx="419100" cy="238125"/>
          <a:chOff x="5136450" y="3660938"/>
          <a:chExt cx="419100" cy="238125"/>
        </a:xfrm>
      </xdr:grpSpPr>
      <xdr:grpSp>
        <xdr:nvGrpSpPr>
          <xdr:cNvPr id="12970" name="Shape 10862">
            <a:extLst>
              <a:ext uri="{FF2B5EF4-FFF2-40B4-BE49-F238E27FC236}">
                <a16:creationId xmlns:a16="http://schemas.microsoft.com/office/drawing/2014/main" id="{00000000-0008-0000-0B00-0000A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971" name="Shape 6">
              <a:extLst>
                <a:ext uri="{FF2B5EF4-FFF2-40B4-BE49-F238E27FC236}">
                  <a16:creationId xmlns:a16="http://schemas.microsoft.com/office/drawing/2014/main" id="{00000000-0008-0000-0B00-0000A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2" name="Shape 10863">
              <a:extLst>
                <a:ext uri="{FF2B5EF4-FFF2-40B4-BE49-F238E27FC236}">
                  <a16:creationId xmlns:a16="http://schemas.microsoft.com/office/drawing/2014/main" id="{00000000-0008-0000-0B00-0000A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973" name="Shape 10864">
                <a:extLst>
                  <a:ext uri="{FF2B5EF4-FFF2-40B4-BE49-F238E27FC236}">
                    <a16:creationId xmlns:a16="http://schemas.microsoft.com/office/drawing/2014/main" id="{00000000-0008-0000-0B00-0000A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4" name="Shape 10865">
                <a:extLst>
                  <a:ext uri="{FF2B5EF4-FFF2-40B4-BE49-F238E27FC236}">
                    <a16:creationId xmlns:a16="http://schemas.microsoft.com/office/drawing/2014/main" id="{00000000-0008-0000-0B00-0000A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975" name="Shape 10866">
                  <a:extLst>
                    <a:ext uri="{FF2B5EF4-FFF2-40B4-BE49-F238E27FC236}">
                      <a16:creationId xmlns:a16="http://schemas.microsoft.com/office/drawing/2014/main" id="{00000000-0008-0000-0B00-0000A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76" name="Shape 10867">
                  <a:extLst>
                    <a:ext uri="{FF2B5EF4-FFF2-40B4-BE49-F238E27FC236}">
                      <a16:creationId xmlns:a16="http://schemas.microsoft.com/office/drawing/2014/main" id="{00000000-0008-0000-0B00-0000B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2977" name="Shape 2">
          <a:extLst>
            <a:ext uri="{FF2B5EF4-FFF2-40B4-BE49-F238E27FC236}">
              <a16:creationId xmlns:a16="http://schemas.microsoft.com/office/drawing/2014/main" id="{00000000-0008-0000-0B00-0000B1320000}"/>
            </a:ext>
          </a:extLst>
        </xdr:cNvPr>
        <xdr:cNvGrpSpPr/>
      </xdr:nvGrpSpPr>
      <xdr:grpSpPr>
        <a:xfrm>
          <a:off x="13668375" y="29632275"/>
          <a:ext cx="419100" cy="266700"/>
          <a:chOff x="5136450" y="3646650"/>
          <a:chExt cx="419100" cy="266700"/>
        </a:xfrm>
      </xdr:grpSpPr>
      <xdr:grpSp>
        <xdr:nvGrpSpPr>
          <xdr:cNvPr id="12978" name="Shape 10868">
            <a:extLst>
              <a:ext uri="{FF2B5EF4-FFF2-40B4-BE49-F238E27FC236}">
                <a16:creationId xmlns:a16="http://schemas.microsoft.com/office/drawing/2014/main" id="{00000000-0008-0000-0B00-0000B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00000000-0008-0000-0B00-0000B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869">
              <a:extLst>
                <a:ext uri="{FF2B5EF4-FFF2-40B4-BE49-F238E27FC236}">
                  <a16:creationId xmlns:a16="http://schemas.microsoft.com/office/drawing/2014/main" id="{00000000-0008-0000-0B00-0000B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81" name="Shape 10870">
                <a:extLst>
                  <a:ext uri="{FF2B5EF4-FFF2-40B4-BE49-F238E27FC236}">
                    <a16:creationId xmlns:a16="http://schemas.microsoft.com/office/drawing/2014/main" id="{00000000-0008-0000-0B00-0000B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82" name="Shape 10871">
                <a:extLst>
                  <a:ext uri="{FF2B5EF4-FFF2-40B4-BE49-F238E27FC236}">
                    <a16:creationId xmlns:a16="http://schemas.microsoft.com/office/drawing/2014/main" id="{00000000-0008-0000-0B00-0000B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83" name="Shape 10872">
                  <a:extLst>
                    <a:ext uri="{FF2B5EF4-FFF2-40B4-BE49-F238E27FC236}">
                      <a16:creationId xmlns:a16="http://schemas.microsoft.com/office/drawing/2014/main" id="{00000000-0008-0000-0B00-0000B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84" name="Shape 10873">
                  <a:extLst>
                    <a:ext uri="{FF2B5EF4-FFF2-40B4-BE49-F238E27FC236}">
                      <a16:creationId xmlns:a16="http://schemas.microsoft.com/office/drawing/2014/main" id="{00000000-0008-0000-0B00-0000B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2985" name="Shape 2">
          <a:extLst>
            <a:ext uri="{FF2B5EF4-FFF2-40B4-BE49-F238E27FC236}">
              <a16:creationId xmlns:a16="http://schemas.microsoft.com/office/drawing/2014/main" id="{00000000-0008-0000-0B00-0000B9320000}"/>
            </a:ext>
          </a:extLst>
        </xdr:cNvPr>
        <xdr:cNvGrpSpPr/>
      </xdr:nvGrpSpPr>
      <xdr:grpSpPr>
        <a:xfrm>
          <a:off x="13668375" y="29632275"/>
          <a:ext cx="419100" cy="247650"/>
          <a:chOff x="5136450" y="3656175"/>
          <a:chExt cx="419100" cy="247650"/>
        </a:xfrm>
      </xdr:grpSpPr>
      <xdr:grpSp>
        <xdr:nvGrpSpPr>
          <xdr:cNvPr id="12986" name="Shape 10874">
            <a:extLst>
              <a:ext uri="{FF2B5EF4-FFF2-40B4-BE49-F238E27FC236}">
                <a16:creationId xmlns:a16="http://schemas.microsoft.com/office/drawing/2014/main" id="{00000000-0008-0000-0B00-0000B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87" name="Shape 6">
              <a:extLst>
                <a:ext uri="{FF2B5EF4-FFF2-40B4-BE49-F238E27FC236}">
                  <a16:creationId xmlns:a16="http://schemas.microsoft.com/office/drawing/2014/main" id="{00000000-0008-0000-0B00-0000B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8" name="Shape 10875">
              <a:extLst>
                <a:ext uri="{FF2B5EF4-FFF2-40B4-BE49-F238E27FC236}">
                  <a16:creationId xmlns:a16="http://schemas.microsoft.com/office/drawing/2014/main" id="{00000000-0008-0000-0B00-0000B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89" name="Shape 10876">
                <a:extLst>
                  <a:ext uri="{FF2B5EF4-FFF2-40B4-BE49-F238E27FC236}">
                    <a16:creationId xmlns:a16="http://schemas.microsoft.com/office/drawing/2014/main" id="{00000000-0008-0000-0B00-0000B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0" name="Shape 10877">
                <a:extLst>
                  <a:ext uri="{FF2B5EF4-FFF2-40B4-BE49-F238E27FC236}">
                    <a16:creationId xmlns:a16="http://schemas.microsoft.com/office/drawing/2014/main" id="{00000000-0008-0000-0B00-0000B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91" name="Shape 10878">
                  <a:extLst>
                    <a:ext uri="{FF2B5EF4-FFF2-40B4-BE49-F238E27FC236}">
                      <a16:creationId xmlns:a16="http://schemas.microsoft.com/office/drawing/2014/main" id="{00000000-0008-0000-0B00-0000B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2" name="Shape 10879">
                  <a:extLst>
                    <a:ext uri="{FF2B5EF4-FFF2-40B4-BE49-F238E27FC236}">
                      <a16:creationId xmlns:a16="http://schemas.microsoft.com/office/drawing/2014/main" id="{00000000-0008-0000-0B00-0000C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2993" name="Shape 2">
          <a:extLst>
            <a:ext uri="{FF2B5EF4-FFF2-40B4-BE49-F238E27FC236}">
              <a16:creationId xmlns:a16="http://schemas.microsoft.com/office/drawing/2014/main" id="{00000000-0008-0000-0B00-0000C1320000}"/>
            </a:ext>
          </a:extLst>
        </xdr:cNvPr>
        <xdr:cNvGrpSpPr/>
      </xdr:nvGrpSpPr>
      <xdr:grpSpPr>
        <a:xfrm>
          <a:off x="12734925" y="29632275"/>
          <a:ext cx="419100" cy="266700"/>
          <a:chOff x="5136450" y="3646650"/>
          <a:chExt cx="419100" cy="266700"/>
        </a:xfrm>
      </xdr:grpSpPr>
      <xdr:grpSp>
        <xdr:nvGrpSpPr>
          <xdr:cNvPr id="12994" name="Shape 10880">
            <a:extLst>
              <a:ext uri="{FF2B5EF4-FFF2-40B4-BE49-F238E27FC236}">
                <a16:creationId xmlns:a16="http://schemas.microsoft.com/office/drawing/2014/main" id="{00000000-0008-0000-0B00-0000C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95" name="Shape 6">
              <a:extLst>
                <a:ext uri="{FF2B5EF4-FFF2-40B4-BE49-F238E27FC236}">
                  <a16:creationId xmlns:a16="http://schemas.microsoft.com/office/drawing/2014/main" id="{00000000-0008-0000-0B00-0000C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6" name="Shape 10881">
              <a:extLst>
                <a:ext uri="{FF2B5EF4-FFF2-40B4-BE49-F238E27FC236}">
                  <a16:creationId xmlns:a16="http://schemas.microsoft.com/office/drawing/2014/main" id="{00000000-0008-0000-0B00-0000C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97" name="Shape 10882">
                <a:extLst>
                  <a:ext uri="{FF2B5EF4-FFF2-40B4-BE49-F238E27FC236}">
                    <a16:creationId xmlns:a16="http://schemas.microsoft.com/office/drawing/2014/main" id="{00000000-0008-0000-0B00-0000C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8" name="Shape 10883">
                <a:extLst>
                  <a:ext uri="{FF2B5EF4-FFF2-40B4-BE49-F238E27FC236}">
                    <a16:creationId xmlns:a16="http://schemas.microsoft.com/office/drawing/2014/main" id="{00000000-0008-0000-0B00-0000C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99" name="Shape 10884">
                  <a:extLst>
                    <a:ext uri="{FF2B5EF4-FFF2-40B4-BE49-F238E27FC236}">
                      <a16:creationId xmlns:a16="http://schemas.microsoft.com/office/drawing/2014/main" id="{00000000-0008-0000-0B00-0000C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0" name="Shape 10885">
                  <a:extLst>
                    <a:ext uri="{FF2B5EF4-FFF2-40B4-BE49-F238E27FC236}">
                      <a16:creationId xmlns:a16="http://schemas.microsoft.com/office/drawing/2014/main" id="{00000000-0008-0000-0B00-0000C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3001" name="Shape 2">
          <a:extLst>
            <a:ext uri="{FF2B5EF4-FFF2-40B4-BE49-F238E27FC236}">
              <a16:creationId xmlns:a16="http://schemas.microsoft.com/office/drawing/2014/main" id="{00000000-0008-0000-0B00-0000C9320000}"/>
            </a:ext>
          </a:extLst>
        </xdr:cNvPr>
        <xdr:cNvGrpSpPr/>
      </xdr:nvGrpSpPr>
      <xdr:grpSpPr>
        <a:xfrm>
          <a:off x="12734925" y="29632275"/>
          <a:ext cx="419100" cy="247650"/>
          <a:chOff x="5136450" y="3656175"/>
          <a:chExt cx="419100" cy="247650"/>
        </a:xfrm>
      </xdr:grpSpPr>
      <xdr:grpSp>
        <xdr:nvGrpSpPr>
          <xdr:cNvPr id="13002" name="Shape 10886">
            <a:extLst>
              <a:ext uri="{FF2B5EF4-FFF2-40B4-BE49-F238E27FC236}">
                <a16:creationId xmlns:a16="http://schemas.microsoft.com/office/drawing/2014/main" id="{00000000-0008-0000-0B00-0000C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00000000-0008-0000-0B00-0000C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887">
              <a:extLst>
                <a:ext uri="{FF2B5EF4-FFF2-40B4-BE49-F238E27FC236}">
                  <a16:creationId xmlns:a16="http://schemas.microsoft.com/office/drawing/2014/main" id="{00000000-0008-0000-0B00-0000C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05" name="Shape 10888">
                <a:extLst>
                  <a:ext uri="{FF2B5EF4-FFF2-40B4-BE49-F238E27FC236}">
                    <a16:creationId xmlns:a16="http://schemas.microsoft.com/office/drawing/2014/main" id="{00000000-0008-0000-0B00-0000C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06" name="Shape 10889">
                <a:extLst>
                  <a:ext uri="{FF2B5EF4-FFF2-40B4-BE49-F238E27FC236}">
                    <a16:creationId xmlns:a16="http://schemas.microsoft.com/office/drawing/2014/main" id="{00000000-0008-0000-0B00-0000C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07" name="Shape 10890">
                  <a:extLst>
                    <a:ext uri="{FF2B5EF4-FFF2-40B4-BE49-F238E27FC236}">
                      <a16:creationId xmlns:a16="http://schemas.microsoft.com/office/drawing/2014/main" id="{00000000-0008-0000-0B00-0000C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8" name="Shape 10891">
                  <a:extLst>
                    <a:ext uri="{FF2B5EF4-FFF2-40B4-BE49-F238E27FC236}">
                      <a16:creationId xmlns:a16="http://schemas.microsoft.com/office/drawing/2014/main" id="{00000000-0008-0000-0B00-0000D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3009" name="Shape 2">
          <a:extLst>
            <a:ext uri="{FF2B5EF4-FFF2-40B4-BE49-F238E27FC236}">
              <a16:creationId xmlns:a16="http://schemas.microsoft.com/office/drawing/2014/main" id="{00000000-0008-0000-0B00-0000D1320000}"/>
            </a:ext>
          </a:extLst>
        </xdr:cNvPr>
        <xdr:cNvGrpSpPr/>
      </xdr:nvGrpSpPr>
      <xdr:grpSpPr>
        <a:xfrm>
          <a:off x="11801475" y="29632275"/>
          <a:ext cx="419100" cy="266700"/>
          <a:chOff x="5136450" y="3646650"/>
          <a:chExt cx="419100" cy="266700"/>
        </a:xfrm>
      </xdr:grpSpPr>
      <xdr:grpSp>
        <xdr:nvGrpSpPr>
          <xdr:cNvPr id="13010" name="Shape 10892">
            <a:extLst>
              <a:ext uri="{FF2B5EF4-FFF2-40B4-BE49-F238E27FC236}">
                <a16:creationId xmlns:a16="http://schemas.microsoft.com/office/drawing/2014/main" id="{00000000-0008-0000-0B00-0000D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11" name="Shape 6">
              <a:extLst>
                <a:ext uri="{FF2B5EF4-FFF2-40B4-BE49-F238E27FC236}">
                  <a16:creationId xmlns:a16="http://schemas.microsoft.com/office/drawing/2014/main" id="{00000000-0008-0000-0B00-0000D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12" name="Shape 10893">
              <a:extLst>
                <a:ext uri="{FF2B5EF4-FFF2-40B4-BE49-F238E27FC236}">
                  <a16:creationId xmlns:a16="http://schemas.microsoft.com/office/drawing/2014/main" id="{00000000-0008-0000-0B00-0000D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13" name="Shape 10894">
                <a:extLst>
                  <a:ext uri="{FF2B5EF4-FFF2-40B4-BE49-F238E27FC236}">
                    <a16:creationId xmlns:a16="http://schemas.microsoft.com/office/drawing/2014/main" id="{00000000-0008-0000-0B00-0000D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14" name="Shape 10895">
                <a:extLst>
                  <a:ext uri="{FF2B5EF4-FFF2-40B4-BE49-F238E27FC236}">
                    <a16:creationId xmlns:a16="http://schemas.microsoft.com/office/drawing/2014/main" id="{00000000-0008-0000-0B00-0000D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15" name="Shape 10896">
                  <a:extLst>
                    <a:ext uri="{FF2B5EF4-FFF2-40B4-BE49-F238E27FC236}">
                      <a16:creationId xmlns:a16="http://schemas.microsoft.com/office/drawing/2014/main" id="{00000000-0008-0000-0B00-0000D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16" name="Shape 10897">
                  <a:extLst>
                    <a:ext uri="{FF2B5EF4-FFF2-40B4-BE49-F238E27FC236}">
                      <a16:creationId xmlns:a16="http://schemas.microsoft.com/office/drawing/2014/main" id="{00000000-0008-0000-0B00-0000D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3017" name="Shape 2">
          <a:extLst>
            <a:ext uri="{FF2B5EF4-FFF2-40B4-BE49-F238E27FC236}">
              <a16:creationId xmlns:a16="http://schemas.microsoft.com/office/drawing/2014/main" id="{00000000-0008-0000-0B00-0000D9320000}"/>
            </a:ext>
          </a:extLst>
        </xdr:cNvPr>
        <xdr:cNvGrpSpPr/>
      </xdr:nvGrpSpPr>
      <xdr:grpSpPr>
        <a:xfrm>
          <a:off x="11801475" y="29632275"/>
          <a:ext cx="419100" cy="247650"/>
          <a:chOff x="5136450" y="3656175"/>
          <a:chExt cx="419100" cy="247650"/>
        </a:xfrm>
      </xdr:grpSpPr>
      <xdr:grpSp>
        <xdr:nvGrpSpPr>
          <xdr:cNvPr id="13018" name="Shape 10898">
            <a:extLst>
              <a:ext uri="{FF2B5EF4-FFF2-40B4-BE49-F238E27FC236}">
                <a16:creationId xmlns:a16="http://schemas.microsoft.com/office/drawing/2014/main" id="{00000000-0008-0000-0B00-0000D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19" name="Shape 6">
              <a:extLst>
                <a:ext uri="{FF2B5EF4-FFF2-40B4-BE49-F238E27FC236}">
                  <a16:creationId xmlns:a16="http://schemas.microsoft.com/office/drawing/2014/main" id="{00000000-0008-0000-0B00-0000D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0" name="Shape 10899">
              <a:extLst>
                <a:ext uri="{FF2B5EF4-FFF2-40B4-BE49-F238E27FC236}">
                  <a16:creationId xmlns:a16="http://schemas.microsoft.com/office/drawing/2014/main" id="{00000000-0008-0000-0B00-0000D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21" name="Shape 10900">
                <a:extLst>
                  <a:ext uri="{FF2B5EF4-FFF2-40B4-BE49-F238E27FC236}">
                    <a16:creationId xmlns:a16="http://schemas.microsoft.com/office/drawing/2014/main" id="{00000000-0008-0000-0B00-0000D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2" name="Shape 10901">
                <a:extLst>
                  <a:ext uri="{FF2B5EF4-FFF2-40B4-BE49-F238E27FC236}">
                    <a16:creationId xmlns:a16="http://schemas.microsoft.com/office/drawing/2014/main" id="{00000000-0008-0000-0B00-0000D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23" name="Shape 10902">
                  <a:extLst>
                    <a:ext uri="{FF2B5EF4-FFF2-40B4-BE49-F238E27FC236}">
                      <a16:creationId xmlns:a16="http://schemas.microsoft.com/office/drawing/2014/main" id="{00000000-0008-0000-0B00-0000D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24" name="Shape 10903">
                  <a:extLst>
                    <a:ext uri="{FF2B5EF4-FFF2-40B4-BE49-F238E27FC236}">
                      <a16:creationId xmlns:a16="http://schemas.microsoft.com/office/drawing/2014/main" id="{00000000-0008-0000-0B00-0000E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3025" name="Shape 2">
          <a:extLst>
            <a:ext uri="{FF2B5EF4-FFF2-40B4-BE49-F238E27FC236}">
              <a16:creationId xmlns:a16="http://schemas.microsoft.com/office/drawing/2014/main" id="{00000000-0008-0000-0B00-0000E1320000}"/>
            </a:ext>
          </a:extLst>
        </xdr:cNvPr>
        <xdr:cNvGrpSpPr/>
      </xdr:nvGrpSpPr>
      <xdr:grpSpPr>
        <a:xfrm>
          <a:off x="5267325" y="29632275"/>
          <a:ext cx="419100" cy="266700"/>
          <a:chOff x="5136450" y="3646650"/>
          <a:chExt cx="419100" cy="266700"/>
        </a:xfrm>
      </xdr:grpSpPr>
      <xdr:grpSp>
        <xdr:nvGrpSpPr>
          <xdr:cNvPr id="13026" name="Shape 10904">
            <a:extLst>
              <a:ext uri="{FF2B5EF4-FFF2-40B4-BE49-F238E27FC236}">
                <a16:creationId xmlns:a16="http://schemas.microsoft.com/office/drawing/2014/main" id="{00000000-0008-0000-0B00-0000E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27" name="Shape 6">
              <a:extLst>
                <a:ext uri="{FF2B5EF4-FFF2-40B4-BE49-F238E27FC236}">
                  <a16:creationId xmlns:a16="http://schemas.microsoft.com/office/drawing/2014/main" id="{00000000-0008-0000-0B00-0000E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8" name="Shape 10905">
              <a:extLst>
                <a:ext uri="{FF2B5EF4-FFF2-40B4-BE49-F238E27FC236}">
                  <a16:creationId xmlns:a16="http://schemas.microsoft.com/office/drawing/2014/main" id="{00000000-0008-0000-0B00-0000E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29" name="Shape 10906">
                <a:extLst>
                  <a:ext uri="{FF2B5EF4-FFF2-40B4-BE49-F238E27FC236}">
                    <a16:creationId xmlns:a16="http://schemas.microsoft.com/office/drawing/2014/main" id="{00000000-0008-0000-0B00-0000E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0" name="Shape 10907">
                <a:extLst>
                  <a:ext uri="{FF2B5EF4-FFF2-40B4-BE49-F238E27FC236}">
                    <a16:creationId xmlns:a16="http://schemas.microsoft.com/office/drawing/2014/main" id="{00000000-0008-0000-0B00-0000E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31" name="Shape 10908">
                  <a:extLst>
                    <a:ext uri="{FF2B5EF4-FFF2-40B4-BE49-F238E27FC236}">
                      <a16:creationId xmlns:a16="http://schemas.microsoft.com/office/drawing/2014/main" id="{00000000-0008-0000-0B00-0000E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32" name="Shape 10909">
                  <a:extLst>
                    <a:ext uri="{FF2B5EF4-FFF2-40B4-BE49-F238E27FC236}">
                      <a16:creationId xmlns:a16="http://schemas.microsoft.com/office/drawing/2014/main" id="{00000000-0008-0000-0B00-0000E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3033" name="Shape 2">
          <a:extLst>
            <a:ext uri="{FF2B5EF4-FFF2-40B4-BE49-F238E27FC236}">
              <a16:creationId xmlns:a16="http://schemas.microsoft.com/office/drawing/2014/main" id="{00000000-0008-0000-0B00-0000E9320000}"/>
            </a:ext>
          </a:extLst>
        </xdr:cNvPr>
        <xdr:cNvGrpSpPr/>
      </xdr:nvGrpSpPr>
      <xdr:grpSpPr>
        <a:xfrm>
          <a:off x="5267325" y="29632275"/>
          <a:ext cx="419100" cy="247650"/>
          <a:chOff x="5136450" y="3656175"/>
          <a:chExt cx="419100" cy="247650"/>
        </a:xfrm>
      </xdr:grpSpPr>
      <xdr:grpSp>
        <xdr:nvGrpSpPr>
          <xdr:cNvPr id="13034" name="Shape 10910">
            <a:extLst>
              <a:ext uri="{FF2B5EF4-FFF2-40B4-BE49-F238E27FC236}">
                <a16:creationId xmlns:a16="http://schemas.microsoft.com/office/drawing/2014/main" id="{00000000-0008-0000-0B00-0000E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35" name="Shape 6">
              <a:extLst>
                <a:ext uri="{FF2B5EF4-FFF2-40B4-BE49-F238E27FC236}">
                  <a16:creationId xmlns:a16="http://schemas.microsoft.com/office/drawing/2014/main" id="{00000000-0008-0000-0B00-0000E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6" name="Shape 10911">
              <a:extLst>
                <a:ext uri="{FF2B5EF4-FFF2-40B4-BE49-F238E27FC236}">
                  <a16:creationId xmlns:a16="http://schemas.microsoft.com/office/drawing/2014/main" id="{00000000-0008-0000-0B00-0000E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37" name="Shape 10912">
                <a:extLst>
                  <a:ext uri="{FF2B5EF4-FFF2-40B4-BE49-F238E27FC236}">
                    <a16:creationId xmlns:a16="http://schemas.microsoft.com/office/drawing/2014/main" id="{00000000-0008-0000-0B00-0000E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8" name="Shape 10913">
                <a:extLst>
                  <a:ext uri="{FF2B5EF4-FFF2-40B4-BE49-F238E27FC236}">
                    <a16:creationId xmlns:a16="http://schemas.microsoft.com/office/drawing/2014/main" id="{00000000-0008-0000-0B00-0000E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39" name="Shape 10914">
                  <a:extLst>
                    <a:ext uri="{FF2B5EF4-FFF2-40B4-BE49-F238E27FC236}">
                      <a16:creationId xmlns:a16="http://schemas.microsoft.com/office/drawing/2014/main" id="{00000000-0008-0000-0B00-0000E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0" name="Shape 10915">
                  <a:extLst>
                    <a:ext uri="{FF2B5EF4-FFF2-40B4-BE49-F238E27FC236}">
                      <a16:creationId xmlns:a16="http://schemas.microsoft.com/office/drawing/2014/main" id="{00000000-0008-0000-0B00-0000F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3041" name="Shape 2">
          <a:extLst>
            <a:ext uri="{FF2B5EF4-FFF2-40B4-BE49-F238E27FC236}">
              <a16:creationId xmlns:a16="http://schemas.microsoft.com/office/drawing/2014/main" id="{00000000-0008-0000-0B00-0000F1320000}"/>
            </a:ext>
          </a:extLst>
        </xdr:cNvPr>
        <xdr:cNvGrpSpPr/>
      </xdr:nvGrpSpPr>
      <xdr:grpSpPr>
        <a:xfrm>
          <a:off x="600075" y="29632275"/>
          <a:ext cx="419100" cy="266700"/>
          <a:chOff x="5136450" y="3646650"/>
          <a:chExt cx="419100" cy="266700"/>
        </a:xfrm>
      </xdr:grpSpPr>
      <xdr:grpSp>
        <xdr:nvGrpSpPr>
          <xdr:cNvPr id="13042" name="Shape 10916">
            <a:extLst>
              <a:ext uri="{FF2B5EF4-FFF2-40B4-BE49-F238E27FC236}">
                <a16:creationId xmlns:a16="http://schemas.microsoft.com/office/drawing/2014/main" id="{00000000-0008-0000-0B00-0000F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43" name="Shape 6">
              <a:extLst>
                <a:ext uri="{FF2B5EF4-FFF2-40B4-BE49-F238E27FC236}">
                  <a16:creationId xmlns:a16="http://schemas.microsoft.com/office/drawing/2014/main" id="{00000000-0008-0000-0B00-0000F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44" name="Shape 10917">
              <a:extLst>
                <a:ext uri="{FF2B5EF4-FFF2-40B4-BE49-F238E27FC236}">
                  <a16:creationId xmlns:a16="http://schemas.microsoft.com/office/drawing/2014/main" id="{00000000-0008-0000-0B00-0000F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45" name="Shape 10918">
                <a:extLst>
                  <a:ext uri="{FF2B5EF4-FFF2-40B4-BE49-F238E27FC236}">
                    <a16:creationId xmlns:a16="http://schemas.microsoft.com/office/drawing/2014/main" id="{00000000-0008-0000-0B00-0000F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46" name="Shape 10919">
                <a:extLst>
                  <a:ext uri="{FF2B5EF4-FFF2-40B4-BE49-F238E27FC236}">
                    <a16:creationId xmlns:a16="http://schemas.microsoft.com/office/drawing/2014/main" id="{00000000-0008-0000-0B00-0000F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47" name="Shape 10920">
                  <a:extLst>
                    <a:ext uri="{FF2B5EF4-FFF2-40B4-BE49-F238E27FC236}">
                      <a16:creationId xmlns:a16="http://schemas.microsoft.com/office/drawing/2014/main" id="{00000000-0008-0000-0B00-0000F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8" name="Shape 10921">
                  <a:extLst>
                    <a:ext uri="{FF2B5EF4-FFF2-40B4-BE49-F238E27FC236}">
                      <a16:creationId xmlns:a16="http://schemas.microsoft.com/office/drawing/2014/main" id="{00000000-0008-0000-0B00-0000F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3049" name="Shape 2">
          <a:extLst>
            <a:ext uri="{FF2B5EF4-FFF2-40B4-BE49-F238E27FC236}">
              <a16:creationId xmlns:a16="http://schemas.microsoft.com/office/drawing/2014/main" id="{00000000-0008-0000-0B00-0000F9320000}"/>
            </a:ext>
          </a:extLst>
        </xdr:cNvPr>
        <xdr:cNvGrpSpPr/>
      </xdr:nvGrpSpPr>
      <xdr:grpSpPr>
        <a:xfrm>
          <a:off x="600075" y="29632275"/>
          <a:ext cx="419100" cy="247650"/>
          <a:chOff x="5136450" y="3656175"/>
          <a:chExt cx="419100" cy="247650"/>
        </a:xfrm>
      </xdr:grpSpPr>
      <xdr:grpSp>
        <xdr:nvGrpSpPr>
          <xdr:cNvPr id="13050" name="Shape 10922">
            <a:extLst>
              <a:ext uri="{FF2B5EF4-FFF2-40B4-BE49-F238E27FC236}">
                <a16:creationId xmlns:a16="http://schemas.microsoft.com/office/drawing/2014/main" id="{00000000-0008-0000-0B00-0000F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51" name="Shape 6">
              <a:extLst>
                <a:ext uri="{FF2B5EF4-FFF2-40B4-BE49-F238E27FC236}">
                  <a16:creationId xmlns:a16="http://schemas.microsoft.com/office/drawing/2014/main" id="{00000000-0008-0000-0B00-0000F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52" name="Shape 10923">
              <a:extLst>
                <a:ext uri="{FF2B5EF4-FFF2-40B4-BE49-F238E27FC236}">
                  <a16:creationId xmlns:a16="http://schemas.microsoft.com/office/drawing/2014/main" id="{00000000-0008-0000-0B00-0000F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53" name="Shape 10924">
                <a:extLst>
                  <a:ext uri="{FF2B5EF4-FFF2-40B4-BE49-F238E27FC236}">
                    <a16:creationId xmlns:a16="http://schemas.microsoft.com/office/drawing/2014/main" id="{00000000-0008-0000-0B00-0000F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4" name="Shape 10925">
                <a:extLst>
                  <a:ext uri="{FF2B5EF4-FFF2-40B4-BE49-F238E27FC236}">
                    <a16:creationId xmlns:a16="http://schemas.microsoft.com/office/drawing/2014/main" id="{00000000-0008-0000-0B00-0000F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55" name="Shape 10926">
                  <a:extLst>
                    <a:ext uri="{FF2B5EF4-FFF2-40B4-BE49-F238E27FC236}">
                      <a16:creationId xmlns:a16="http://schemas.microsoft.com/office/drawing/2014/main" id="{00000000-0008-0000-0B00-0000F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56" name="Shape 10927">
                  <a:extLst>
                    <a:ext uri="{FF2B5EF4-FFF2-40B4-BE49-F238E27FC236}">
                      <a16:creationId xmlns:a16="http://schemas.microsoft.com/office/drawing/2014/main" id="{00000000-0008-0000-0B00-000000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3057" name="Shape 2">
          <a:extLst>
            <a:ext uri="{FF2B5EF4-FFF2-40B4-BE49-F238E27FC236}">
              <a16:creationId xmlns:a16="http://schemas.microsoft.com/office/drawing/2014/main" id="{00000000-0008-0000-0B00-000001330000}"/>
            </a:ext>
          </a:extLst>
        </xdr:cNvPr>
        <xdr:cNvGrpSpPr/>
      </xdr:nvGrpSpPr>
      <xdr:grpSpPr>
        <a:xfrm>
          <a:off x="11801475" y="1457325"/>
          <a:ext cx="428625" cy="381000"/>
          <a:chOff x="5131688" y="3589500"/>
          <a:chExt cx="428625" cy="381000"/>
        </a:xfrm>
      </xdr:grpSpPr>
      <xdr:grpSp>
        <xdr:nvGrpSpPr>
          <xdr:cNvPr id="13058" name="Shape 10928">
            <a:extLst>
              <a:ext uri="{FF2B5EF4-FFF2-40B4-BE49-F238E27FC236}">
                <a16:creationId xmlns:a16="http://schemas.microsoft.com/office/drawing/2014/main" id="{00000000-0008-0000-0B00-000002330000}"/>
              </a:ext>
            </a:extLst>
          </xdr:cNvPr>
          <xdr:cNvGrpSpPr/>
        </xdr:nvGrpSpPr>
        <xdr:grpSpPr>
          <a:xfrm>
            <a:off x="5131688" y="3589500"/>
            <a:ext cx="428625" cy="381000"/>
            <a:chOff x="5130100" y="3589500"/>
            <a:chExt cx="431800" cy="381000"/>
          </a:xfrm>
        </xdr:grpSpPr>
        <xdr:sp macro="" textlink="">
          <xdr:nvSpPr>
            <xdr:cNvPr id="13059" name="Shape 6">
              <a:extLst>
                <a:ext uri="{FF2B5EF4-FFF2-40B4-BE49-F238E27FC236}">
                  <a16:creationId xmlns:a16="http://schemas.microsoft.com/office/drawing/2014/main" id="{00000000-0008-0000-0B00-000003330000}"/>
                </a:ext>
              </a:extLst>
            </xdr:cNvPr>
            <xdr:cNvSpPr/>
          </xdr:nvSpPr>
          <xdr:spPr>
            <a:xfrm>
              <a:off x="5130100" y="3589500"/>
              <a:ext cx="431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0" name="Shape 10929">
              <a:extLst>
                <a:ext uri="{FF2B5EF4-FFF2-40B4-BE49-F238E27FC236}">
                  <a16:creationId xmlns:a16="http://schemas.microsoft.com/office/drawing/2014/main" id="{00000000-0008-0000-0B00-000004330000}"/>
                </a:ext>
              </a:extLst>
            </xdr:cNvPr>
            <xdr:cNvGrpSpPr/>
          </xdr:nvGrpSpPr>
          <xdr:grpSpPr>
            <a:xfrm>
              <a:off x="5130100" y="3589500"/>
              <a:ext cx="431800" cy="381000"/>
              <a:chOff x="5136450" y="3579975"/>
              <a:chExt cx="419100" cy="400050"/>
            </a:xfrm>
          </xdr:grpSpPr>
          <xdr:sp macro="" textlink="">
            <xdr:nvSpPr>
              <xdr:cNvPr id="13061" name="Shape 10930">
                <a:extLst>
                  <a:ext uri="{FF2B5EF4-FFF2-40B4-BE49-F238E27FC236}">
                    <a16:creationId xmlns:a16="http://schemas.microsoft.com/office/drawing/2014/main" id="{00000000-0008-0000-0B00-00000533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62" name="Shape 10931">
                <a:extLst>
                  <a:ext uri="{FF2B5EF4-FFF2-40B4-BE49-F238E27FC236}">
                    <a16:creationId xmlns:a16="http://schemas.microsoft.com/office/drawing/2014/main" id="{00000000-0008-0000-0B00-000006330000}"/>
                  </a:ext>
                </a:extLst>
              </xdr:cNvPr>
              <xdr:cNvGrpSpPr/>
            </xdr:nvGrpSpPr>
            <xdr:grpSpPr>
              <a:xfrm>
                <a:off x="5136450" y="3579975"/>
                <a:ext cx="419100" cy="400050"/>
                <a:chOff x="5136450" y="3579975"/>
                <a:chExt cx="419100" cy="400050"/>
              </a:xfrm>
            </xdr:grpSpPr>
            <xdr:sp macro="" textlink="">
              <xdr:nvSpPr>
                <xdr:cNvPr id="13063" name="Shape 10932">
                  <a:extLst>
                    <a:ext uri="{FF2B5EF4-FFF2-40B4-BE49-F238E27FC236}">
                      <a16:creationId xmlns:a16="http://schemas.microsoft.com/office/drawing/2014/main" id="{00000000-0008-0000-0B00-000007330000}"/>
                    </a:ext>
                  </a:extLst>
                </xdr:cNvPr>
                <xdr:cNvSpPr/>
              </xdr:nvSpPr>
              <xdr:spPr>
                <a:xfrm>
                  <a:off x="5136450" y="3579975"/>
                  <a:ext cx="4191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64" name="Shape 10933">
                  <a:extLst>
                    <a:ext uri="{FF2B5EF4-FFF2-40B4-BE49-F238E27FC236}">
                      <a16:creationId xmlns:a16="http://schemas.microsoft.com/office/drawing/2014/main" id="{00000000-0008-0000-0B00-000008330000}"/>
                    </a:ext>
                  </a:extLst>
                </xdr:cNvPr>
                <xdr:cNvCxnSpPr/>
              </xdr:nvCxnSpPr>
              <xdr:spPr>
                <a:xfrm>
                  <a:off x="5136450" y="3579975"/>
                  <a:ext cx="4191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3065" name="Shape 2">
          <a:extLst>
            <a:ext uri="{FF2B5EF4-FFF2-40B4-BE49-F238E27FC236}">
              <a16:creationId xmlns:a16="http://schemas.microsoft.com/office/drawing/2014/main" id="{00000000-0008-0000-0B00-00000933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3066" name="Shape 10934">
            <a:extLst>
              <a:ext uri="{FF2B5EF4-FFF2-40B4-BE49-F238E27FC236}">
                <a16:creationId xmlns:a16="http://schemas.microsoft.com/office/drawing/2014/main" id="{00000000-0008-0000-0B00-00000A33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3067" name="Shape 6">
              <a:extLst>
                <a:ext uri="{FF2B5EF4-FFF2-40B4-BE49-F238E27FC236}">
                  <a16:creationId xmlns:a16="http://schemas.microsoft.com/office/drawing/2014/main" id="{00000000-0008-0000-0B00-00000B33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8" name="Shape 10935">
              <a:extLst>
                <a:ext uri="{FF2B5EF4-FFF2-40B4-BE49-F238E27FC236}">
                  <a16:creationId xmlns:a16="http://schemas.microsoft.com/office/drawing/2014/main" id="{00000000-0008-0000-0B00-00000C33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36450" y="3594263"/>
              <a:chExt cx="419100" cy="371475"/>
            </a:xfrm>
          </xdr:grpSpPr>
          <xdr:sp macro="" textlink="">
            <xdr:nvSpPr>
              <xdr:cNvPr id="13069" name="Shape 10936">
                <a:extLst>
                  <a:ext uri="{FF2B5EF4-FFF2-40B4-BE49-F238E27FC236}">
                    <a16:creationId xmlns:a16="http://schemas.microsoft.com/office/drawing/2014/main" id="{00000000-0008-0000-0B00-00000D330000}"/>
                  </a:ext>
                </a:extLst>
              </xdr:cNvPr>
              <xdr:cNvSpPr/>
            </xdr:nvSpPr>
            <xdr:spPr>
              <a:xfrm>
                <a:off x="5136450" y="3594263"/>
                <a:ext cx="41910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0" name="Shape 10937">
                <a:extLst>
                  <a:ext uri="{FF2B5EF4-FFF2-40B4-BE49-F238E27FC236}">
                    <a16:creationId xmlns:a16="http://schemas.microsoft.com/office/drawing/2014/main" id="{00000000-0008-0000-0B00-00000E330000}"/>
                  </a:ext>
                </a:extLst>
              </xdr:cNvPr>
              <xdr:cNvGrpSpPr/>
            </xdr:nvGrpSpPr>
            <xdr:grpSpPr>
              <a:xfrm>
                <a:off x="5136450" y="3594263"/>
                <a:ext cx="419100" cy="371475"/>
                <a:chOff x="5141213" y="3594263"/>
                <a:chExt cx="409575" cy="371475"/>
              </a:xfrm>
            </xdr:grpSpPr>
            <xdr:sp macro="" textlink="">
              <xdr:nvSpPr>
                <xdr:cNvPr id="13071" name="Shape 10938">
                  <a:extLst>
                    <a:ext uri="{FF2B5EF4-FFF2-40B4-BE49-F238E27FC236}">
                      <a16:creationId xmlns:a16="http://schemas.microsoft.com/office/drawing/2014/main" id="{00000000-0008-0000-0B00-00000F330000}"/>
                    </a:ext>
                  </a:extLst>
                </xdr:cNvPr>
                <xdr:cNvSpPr/>
              </xdr:nvSpPr>
              <xdr:spPr>
                <a:xfrm>
                  <a:off x="5141213" y="3594263"/>
                  <a:ext cx="409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72" name="Shape 10939">
                  <a:extLst>
                    <a:ext uri="{FF2B5EF4-FFF2-40B4-BE49-F238E27FC236}">
                      <a16:creationId xmlns:a16="http://schemas.microsoft.com/office/drawing/2014/main" id="{00000000-0008-0000-0B00-000010330000}"/>
                    </a:ext>
                  </a:extLst>
                </xdr:cNvPr>
                <xdr:cNvCxnSpPr/>
              </xdr:nvCxnSpPr>
              <xdr:spPr>
                <a:xfrm flipH="1">
                  <a:off x="5141213" y="3594263"/>
                  <a:ext cx="409575" cy="371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3073" name="Shape 2">
          <a:extLst>
            <a:ext uri="{FF2B5EF4-FFF2-40B4-BE49-F238E27FC236}">
              <a16:creationId xmlns:a16="http://schemas.microsoft.com/office/drawing/2014/main" id="{00000000-0008-0000-0B00-00001133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3074" name="Shape 10940">
            <a:extLst>
              <a:ext uri="{FF2B5EF4-FFF2-40B4-BE49-F238E27FC236}">
                <a16:creationId xmlns:a16="http://schemas.microsoft.com/office/drawing/2014/main" id="{00000000-0008-0000-0B00-00001233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3075" name="Shape 6">
              <a:extLst>
                <a:ext uri="{FF2B5EF4-FFF2-40B4-BE49-F238E27FC236}">
                  <a16:creationId xmlns:a16="http://schemas.microsoft.com/office/drawing/2014/main" id="{00000000-0008-0000-0B00-00001333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76" name="Shape 10941">
              <a:extLst>
                <a:ext uri="{FF2B5EF4-FFF2-40B4-BE49-F238E27FC236}">
                  <a16:creationId xmlns:a16="http://schemas.microsoft.com/office/drawing/2014/main" id="{00000000-0008-0000-0B00-00001433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3077" name="Shape 10942">
                <a:extLst>
                  <a:ext uri="{FF2B5EF4-FFF2-40B4-BE49-F238E27FC236}">
                    <a16:creationId xmlns:a16="http://schemas.microsoft.com/office/drawing/2014/main" id="{00000000-0008-0000-0B00-00001533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8" name="Shape 10943">
                <a:extLst>
                  <a:ext uri="{FF2B5EF4-FFF2-40B4-BE49-F238E27FC236}">
                    <a16:creationId xmlns:a16="http://schemas.microsoft.com/office/drawing/2014/main" id="{00000000-0008-0000-0B00-000016330000}"/>
                  </a:ext>
                </a:extLst>
              </xdr:cNvPr>
              <xdr:cNvGrpSpPr/>
            </xdr:nvGrpSpPr>
            <xdr:grpSpPr>
              <a:xfrm>
                <a:off x="5103113" y="3599025"/>
                <a:ext cx="485775" cy="361950"/>
                <a:chOff x="5103113" y="3599025"/>
                <a:chExt cx="485775" cy="361950"/>
              </a:xfrm>
            </xdr:grpSpPr>
            <xdr:sp macro="" textlink="">
              <xdr:nvSpPr>
                <xdr:cNvPr id="13079" name="Shape 10944">
                  <a:extLst>
                    <a:ext uri="{FF2B5EF4-FFF2-40B4-BE49-F238E27FC236}">
                      <a16:creationId xmlns:a16="http://schemas.microsoft.com/office/drawing/2014/main" id="{00000000-0008-0000-0B00-000017330000}"/>
                    </a:ext>
                  </a:extLst>
                </xdr:cNvPr>
                <xdr:cNvSpPr/>
              </xdr:nvSpPr>
              <xdr:spPr>
                <a:xfrm>
                  <a:off x="5103113" y="3599025"/>
                  <a:ext cx="4857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0" name="Shape 10945">
                  <a:extLst>
                    <a:ext uri="{FF2B5EF4-FFF2-40B4-BE49-F238E27FC236}">
                      <a16:creationId xmlns:a16="http://schemas.microsoft.com/office/drawing/2014/main" id="{00000000-0008-0000-0B00-000018330000}"/>
                    </a:ext>
                  </a:extLst>
                </xdr:cNvPr>
                <xdr:cNvCxnSpPr/>
              </xdr:nvCxnSpPr>
              <xdr:spPr>
                <a:xfrm>
                  <a:off x="5103113" y="3599025"/>
                  <a:ext cx="485775" cy="3619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3081" name="Shape 2">
          <a:extLst>
            <a:ext uri="{FF2B5EF4-FFF2-40B4-BE49-F238E27FC236}">
              <a16:creationId xmlns:a16="http://schemas.microsoft.com/office/drawing/2014/main" id="{00000000-0008-0000-0B00-00001933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3082" name="Shape 10946">
            <a:extLst>
              <a:ext uri="{FF2B5EF4-FFF2-40B4-BE49-F238E27FC236}">
                <a16:creationId xmlns:a16="http://schemas.microsoft.com/office/drawing/2014/main" id="{00000000-0008-0000-0B00-00001A33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3083" name="Shape 6">
              <a:extLst>
                <a:ext uri="{FF2B5EF4-FFF2-40B4-BE49-F238E27FC236}">
                  <a16:creationId xmlns:a16="http://schemas.microsoft.com/office/drawing/2014/main" id="{00000000-0008-0000-0B00-00001B33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4" name="Shape 10947">
              <a:extLst>
                <a:ext uri="{FF2B5EF4-FFF2-40B4-BE49-F238E27FC236}">
                  <a16:creationId xmlns:a16="http://schemas.microsoft.com/office/drawing/2014/main" id="{00000000-0008-0000-0B00-00001C33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825" y="3594263"/>
              <a:chExt cx="514350" cy="371475"/>
            </a:xfrm>
          </xdr:grpSpPr>
          <xdr:sp macro="" textlink="">
            <xdr:nvSpPr>
              <xdr:cNvPr id="13085" name="Shape 10948">
                <a:extLst>
                  <a:ext uri="{FF2B5EF4-FFF2-40B4-BE49-F238E27FC236}">
                    <a16:creationId xmlns:a16="http://schemas.microsoft.com/office/drawing/2014/main" id="{00000000-0008-0000-0B00-00001D330000}"/>
                  </a:ext>
                </a:extLst>
              </xdr:cNvPr>
              <xdr:cNvSpPr/>
            </xdr:nvSpPr>
            <xdr:spPr>
              <a:xfrm>
                <a:off x="5088825" y="3594263"/>
                <a:ext cx="5143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86" name="Shape 10949">
                <a:extLst>
                  <a:ext uri="{FF2B5EF4-FFF2-40B4-BE49-F238E27FC236}">
                    <a16:creationId xmlns:a16="http://schemas.microsoft.com/office/drawing/2014/main" id="{00000000-0008-0000-0B00-00001E330000}"/>
                  </a:ext>
                </a:extLst>
              </xdr:cNvPr>
              <xdr:cNvGrpSpPr/>
            </xdr:nvGrpSpPr>
            <xdr:grpSpPr>
              <a:xfrm>
                <a:off x="5088825" y="3594263"/>
                <a:ext cx="514350" cy="371475"/>
                <a:chOff x="5088675" y="3599025"/>
                <a:chExt cx="514500" cy="362100"/>
              </a:xfrm>
            </xdr:grpSpPr>
            <xdr:sp macro="" textlink="">
              <xdr:nvSpPr>
                <xdr:cNvPr id="13087" name="Shape 10950">
                  <a:extLst>
                    <a:ext uri="{FF2B5EF4-FFF2-40B4-BE49-F238E27FC236}">
                      <a16:creationId xmlns:a16="http://schemas.microsoft.com/office/drawing/2014/main" id="{00000000-0008-0000-0B00-00001F330000}"/>
                    </a:ext>
                  </a:extLst>
                </xdr:cNvPr>
                <xdr:cNvSpPr/>
              </xdr:nvSpPr>
              <xdr:spPr>
                <a:xfrm>
                  <a:off x="5088675" y="3599025"/>
                  <a:ext cx="514500" cy="362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8" name="Shape 10951">
                  <a:extLst>
                    <a:ext uri="{FF2B5EF4-FFF2-40B4-BE49-F238E27FC236}">
                      <a16:creationId xmlns:a16="http://schemas.microsoft.com/office/drawing/2014/main" id="{00000000-0008-0000-0B00-000020330000}"/>
                    </a:ext>
                  </a:extLst>
                </xdr:cNvPr>
                <xdr:cNvCxnSpPr>
                  <a:stCxn id="14" idx="4"/>
                </xdr:cNvCxnSpPr>
              </xdr:nvCxnSpPr>
              <xdr:spPr>
                <a:xfrm flipH="1">
                  <a:off x="5088675" y="3599025"/>
                  <a:ext cx="514500" cy="362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3089" name="Shape 2">
          <a:extLst>
            <a:ext uri="{FF2B5EF4-FFF2-40B4-BE49-F238E27FC236}">
              <a16:creationId xmlns:a16="http://schemas.microsoft.com/office/drawing/2014/main" id="{00000000-0008-0000-0B00-00002133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3090" name="Shape 10952">
            <a:extLst>
              <a:ext uri="{FF2B5EF4-FFF2-40B4-BE49-F238E27FC236}">
                <a16:creationId xmlns:a16="http://schemas.microsoft.com/office/drawing/2014/main" id="{00000000-0008-0000-0B00-00002233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3091" name="Shape 6">
              <a:extLst>
                <a:ext uri="{FF2B5EF4-FFF2-40B4-BE49-F238E27FC236}">
                  <a16:creationId xmlns:a16="http://schemas.microsoft.com/office/drawing/2014/main" id="{00000000-0008-0000-0B00-00002333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92" name="Shape 10953">
              <a:extLst>
                <a:ext uri="{FF2B5EF4-FFF2-40B4-BE49-F238E27FC236}">
                  <a16:creationId xmlns:a16="http://schemas.microsoft.com/office/drawing/2014/main" id="{00000000-0008-0000-0B00-00002433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2613" y="3722850"/>
              <a:chExt cx="866775" cy="114300"/>
            </a:xfrm>
          </xdr:grpSpPr>
          <xdr:sp macro="" textlink="">
            <xdr:nvSpPr>
              <xdr:cNvPr id="13093" name="Shape 10954">
                <a:extLst>
                  <a:ext uri="{FF2B5EF4-FFF2-40B4-BE49-F238E27FC236}">
                    <a16:creationId xmlns:a16="http://schemas.microsoft.com/office/drawing/2014/main" id="{00000000-0008-0000-0B00-000025330000}"/>
                  </a:ext>
                </a:extLst>
              </xdr:cNvPr>
              <xdr:cNvSpPr/>
            </xdr:nvSpPr>
            <xdr:spPr>
              <a:xfrm>
                <a:off x="4912613" y="3722850"/>
                <a:ext cx="866775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94" name="Shape 10955">
                <a:extLst>
                  <a:ext uri="{FF2B5EF4-FFF2-40B4-BE49-F238E27FC236}">
                    <a16:creationId xmlns:a16="http://schemas.microsoft.com/office/drawing/2014/main" id="{00000000-0008-0000-0B00-000026330000}"/>
                  </a:ext>
                </a:extLst>
              </xdr:cNvPr>
              <xdr:cNvGrpSpPr/>
            </xdr:nvGrpSpPr>
            <xdr:grpSpPr>
              <a:xfrm>
                <a:off x="4912613" y="3722850"/>
                <a:ext cx="866775" cy="114300"/>
                <a:chOff x="4917375" y="3722850"/>
                <a:chExt cx="857250" cy="114300"/>
              </a:xfrm>
            </xdr:grpSpPr>
            <xdr:sp macro="" textlink="">
              <xdr:nvSpPr>
                <xdr:cNvPr id="13095" name="Shape 10956">
                  <a:extLst>
                    <a:ext uri="{FF2B5EF4-FFF2-40B4-BE49-F238E27FC236}">
                      <a16:creationId xmlns:a16="http://schemas.microsoft.com/office/drawing/2014/main" id="{00000000-0008-0000-0B00-000027330000}"/>
                    </a:ext>
                  </a:extLst>
                </xdr:cNvPr>
                <xdr:cNvSpPr/>
              </xdr:nvSpPr>
              <xdr:spPr>
                <a:xfrm>
                  <a:off x="4917375" y="3722850"/>
                  <a:ext cx="857250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96" name="Shape 10957">
                  <a:extLst>
                    <a:ext uri="{FF2B5EF4-FFF2-40B4-BE49-F238E27FC236}">
                      <a16:creationId xmlns:a16="http://schemas.microsoft.com/office/drawing/2014/main" id="{00000000-0008-0000-0B00-000028330000}"/>
                    </a:ext>
                  </a:extLst>
                </xdr:cNvPr>
                <xdr:cNvCxnSpPr/>
              </xdr:nvCxnSpPr>
              <xdr:spPr>
                <a:xfrm>
                  <a:off x="4917375" y="3722850"/>
                  <a:ext cx="857250" cy="1143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3097" name="Shape 2">
          <a:extLst>
            <a:ext uri="{FF2B5EF4-FFF2-40B4-BE49-F238E27FC236}">
              <a16:creationId xmlns:a16="http://schemas.microsoft.com/office/drawing/2014/main" id="{00000000-0008-0000-0B00-00002933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3098" name="Shape 10958">
            <a:extLst>
              <a:ext uri="{FF2B5EF4-FFF2-40B4-BE49-F238E27FC236}">
                <a16:creationId xmlns:a16="http://schemas.microsoft.com/office/drawing/2014/main" id="{00000000-0008-0000-0B00-00002A33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3099" name="Shape 6">
              <a:extLst>
                <a:ext uri="{FF2B5EF4-FFF2-40B4-BE49-F238E27FC236}">
                  <a16:creationId xmlns:a16="http://schemas.microsoft.com/office/drawing/2014/main" id="{00000000-0008-0000-0B00-00002B33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00" name="Shape 10959">
              <a:extLst>
                <a:ext uri="{FF2B5EF4-FFF2-40B4-BE49-F238E27FC236}">
                  <a16:creationId xmlns:a16="http://schemas.microsoft.com/office/drawing/2014/main" id="{00000000-0008-0000-0B00-00002C33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79288" y="3741900"/>
              <a:chExt cx="733425" cy="76200"/>
            </a:xfrm>
          </xdr:grpSpPr>
          <xdr:sp macro="" textlink="">
            <xdr:nvSpPr>
              <xdr:cNvPr id="13101" name="Shape 10960">
                <a:extLst>
                  <a:ext uri="{FF2B5EF4-FFF2-40B4-BE49-F238E27FC236}">
                    <a16:creationId xmlns:a16="http://schemas.microsoft.com/office/drawing/2014/main" id="{00000000-0008-0000-0B00-00002D330000}"/>
                  </a:ext>
                </a:extLst>
              </xdr:cNvPr>
              <xdr:cNvSpPr/>
            </xdr:nvSpPr>
            <xdr:spPr>
              <a:xfrm>
                <a:off x="4979288" y="3741900"/>
                <a:ext cx="733425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2" name="Shape 10961">
                <a:extLst>
                  <a:ext uri="{FF2B5EF4-FFF2-40B4-BE49-F238E27FC236}">
                    <a16:creationId xmlns:a16="http://schemas.microsoft.com/office/drawing/2014/main" id="{00000000-0008-0000-0B00-00002E330000}"/>
                  </a:ext>
                </a:extLst>
              </xdr:cNvPr>
              <xdr:cNvGrpSpPr/>
            </xdr:nvGrpSpPr>
            <xdr:grpSpPr>
              <a:xfrm>
                <a:off x="4979288" y="3741900"/>
                <a:ext cx="733425" cy="76200"/>
                <a:chOff x="4984050" y="3741900"/>
                <a:chExt cx="723900" cy="76200"/>
              </a:xfrm>
            </xdr:grpSpPr>
            <xdr:sp macro="" textlink="">
              <xdr:nvSpPr>
                <xdr:cNvPr id="13103" name="Shape 10962">
                  <a:extLst>
                    <a:ext uri="{FF2B5EF4-FFF2-40B4-BE49-F238E27FC236}">
                      <a16:creationId xmlns:a16="http://schemas.microsoft.com/office/drawing/2014/main" id="{00000000-0008-0000-0B00-00002F330000}"/>
                    </a:ext>
                  </a:extLst>
                </xdr:cNvPr>
                <xdr:cNvSpPr/>
              </xdr:nvSpPr>
              <xdr:spPr>
                <a:xfrm>
                  <a:off x="4984050" y="3741900"/>
                  <a:ext cx="7239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04" name="Shape 10963">
                  <a:extLst>
                    <a:ext uri="{FF2B5EF4-FFF2-40B4-BE49-F238E27FC236}">
                      <a16:creationId xmlns:a16="http://schemas.microsoft.com/office/drawing/2014/main" id="{00000000-0008-0000-0B00-000030330000}"/>
                    </a:ext>
                  </a:extLst>
                </xdr:cNvPr>
                <xdr:cNvCxnSpPr/>
              </xdr:nvCxnSpPr>
              <xdr:spPr>
                <a:xfrm>
                  <a:off x="4984050" y="3741900"/>
                  <a:ext cx="723900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133</xdr:row>
      <xdr:rowOff>28575</xdr:rowOff>
    </xdr:from>
    <xdr:ext cx="447675" cy="352425"/>
    <xdr:sp macro="" textlink="">
      <xdr:nvSpPr>
        <xdr:cNvPr id="13105" name="Shape 10964">
          <a:extLst>
            <a:ext uri="{FF2B5EF4-FFF2-40B4-BE49-F238E27FC236}">
              <a16:creationId xmlns:a16="http://schemas.microsoft.com/office/drawing/2014/main" id="{00000000-0008-0000-0B00-00003133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19050</xdr:rowOff>
    </xdr:from>
    <xdr:ext cx="447675" cy="361950"/>
    <xdr:sp macro="" textlink="">
      <xdr:nvSpPr>
        <xdr:cNvPr id="13106" name="Shape 2366">
          <a:extLst>
            <a:ext uri="{FF2B5EF4-FFF2-40B4-BE49-F238E27FC236}">
              <a16:creationId xmlns:a16="http://schemas.microsoft.com/office/drawing/2014/main" id="{00000000-0008-0000-0B00-000032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19050</xdr:rowOff>
    </xdr:from>
    <xdr:ext cx="447675" cy="361950"/>
    <xdr:sp macro="" textlink="">
      <xdr:nvSpPr>
        <xdr:cNvPr id="13107" name="Shape 2366">
          <a:extLst>
            <a:ext uri="{FF2B5EF4-FFF2-40B4-BE49-F238E27FC236}">
              <a16:creationId xmlns:a16="http://schemas.microsoft.com/office/drawing/2014/main" id="{00000000-0008-0000-0B00-000033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3108" name="Shape 2">
          <a:extLst>
            <a:ext uri="{FF2B5EF4-FFF2-40B4-BE49-F238E27FC236}">
              <a16:creationId xmlns:a16="http://schemas.microsoft.com/office/drawing/2014/main" id="{00000000-0008-0000-0B00-000034330000}"/>
            </a:ext>
          </a:extLst>
        </xdr:cNvPr>
        <xdr:cNvGrpSpPr/>
      </xdr:nvGrpSpPr>
      <xdr:grpSpPr>
        <a:xfrm>
          <a:off x="15535275" y="29632275"/>
          <a:ext cx="419100" cy="266700"/>
          <a:chOff x="5136450" y="3646650"/>
          <a:chExt cx="419100" cy="266700"/>
        </a:xfrm>
      </xdr:grpSpPr>
      <xdr:grpSp>
        <xdr:nvGrpSpPr>
          <xdr:cNvPr id="13109" name="Shape 10965">
            <a:extLst>
              <a:ext uri="{FF2B5EF4-FFF2-40B4-BE49-F238E27FC236}">
                <a16:creationId xmlns:a16="http://schemas.microsoft.com/office/drawing/2014/main" id="{00000000-0008-0000-0B00-000035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10" name="Shape 6">
              <a:extLst>
                <a:ext uri="{FF2B5EF4-FFF2-40B4-BE49-F238E27FC236}">
                  <a16:creationId xmlns:a16="http://schemas.microsoft.com/office/drawing/2014/main" id="{00000000-0008-0000-0B00-000036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1" name="Shape 10966">
              <a:extLst>
                <a:ext uri="{FF2B5EF4-FFF2-40B4-BE49-F238E27FC236}">
                  <a16:creationId xmlns:a16="http://schemas.microsoft.com/office/drawing/2014/main" id="{00000000-0008-0000-0B00-000037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12" name="Shape 10967">
                <a:extLst>
                  <a:ext uri="{FF2B5EF4-FFF2-40B4-BE49-F238E27FC236}">
                    <a16:creationId xmlns:a16="http://schemas.microsoft.com/office/drawing/2014/main" id="{00000000-0008-0000-0B00-000038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13" name="Shape 10968">
                <a:extLst>
                  <a:ext uri="{FF2B5EF4-FFF2-40B4-BE49-F238E27FC236}">
                    <a16:creationId xmlns:a16="http://schemas.microsoft.com/office/drawing/2014/main" id="{00000000-0008-0000-0B00-000039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14" name="Shape 10969">
                  <a:extLst>
                    <a:ext uri="{FF2B5EF4-FFF2-40B4-BE49-F238E27FC236}">
                      <a16:creationId xmlns:a16="http://schemas.microsoft.com/office/drawing/2014/main" id="{00000000-0008-0000-0B00-00003A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15" name="Shape 10970">
                  <a:extLst>
                    <a:ext uri="{FF2B5EF4-FFF2-40B4-BE49-F238E27FC236}">
                      <a16:creationId xmlns:a16="http://schemas.microsoft.com/office/drawing/2014/main" id="{00000000-0008-0000-0B00-00003B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3116" name="Shape 2">
          <a:extLst>
            <a:ext uri="{FF2B5EF4-FFF2-40B4-BE49-F238E27FC236}">
              <a16:creationId xmlns:a16="http://schemas.microsoft.com/office/drawing/2014/main" id="{00000000-0008-0000-0B00-00003C330000}"/>
            </a:ext>
          </a:extLst>
        </xdr:cNvPr>
        <xdr:cNvGrpSpPr/>
      </xdr:nvGrpSpPr>
      <xdr:grpSpPr>
        <a:xfrm>
          <a:off x="15535275" y="29632275"/>
          <a:ext cx="419100" cy="247650"/>
          <a:chOff x="5136450" y="3656175"/>
          <a:chExt cx="419100" cy="247650"/>
        </a:xfrm>
      </xdr:grpSpPr>
      <xdr:grpSp>
        <xdr:nvGrpSpPr>
          <xdr:cNvPr id="13117" name="Shape 10971">
            <a:extLst>
              <a:ext uri="{FF2B5EF4-FFF2-40B4-BE49-F238E27FC236}">
                <a16:creationId xmlns:a16="http://schemas.microsoft.com/office/drawing/2014/main" id="{00000000-0008-0000-0B00-00003D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18" name="Shape 6">
              <a:extLst>
                <a:ext uri="{FF2B5EF4-FFF2-40B4-BE49-F238E27FC236}">
                  <a16:creationId xmlns:a16="http://schemas.microsoft.com/office/drawing/2014/main" id="{00000000-0008-0000-0B00-00003E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9" name="Shape 10972">
              <a:extLst>
                <a:ext uri="{FF2B5EF4-FFF2-40B4-BE49-F238E27FC236}">
                  <a16:creationId xmlns:a16="http://schemas.microsoft.com/office/drawing/2014/main" id="{00000000-0008-0000-0B00-00003F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20" name="Shape 10973">
                <a:extLst>
                  <a:ext uri="{FF2B5EF4-FFF2-40B4-BE49-F238E27FC236}">
                    <a16:creationId xmlns:a16="http://schemas.microsoft.com/office/drawing/2014/main" id="{00000000-0008-0000-0B00-000040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21" name="Shape 10974">
                <a:extLst>
                  <a:ext uri="{FF2B5EF4-FFF2-40B4-BE49-F238E27FC236}">
                    <a16:creationId xmlns:a16="http://schemas.microsoft.com/office/drawing/2014/main" id="{00000000-0008-0000-0B00-000041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22" name="Shape 10975">
                  <a:extLst>
                    <a:ext uri="{FF2B5EF4-FFF2-40B4-BE49-F238E27FC236}">
                      <a16:creationId xmlns:a16="http://schemas.microsoft.com/office/drawing/2014/main" id="{00000000-0008-0000-0B00-000042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3" name="Shape 10976">
                  <a:extLst>
                    <a:ext uri="{FF2B5EF4-FFF2-40B4-BE49-F238E27FC236}">
                      <a16:creationId xmlns:a16="http://schemas.microsoft.com/office/drawing/2014/main" id="{00000000-0008-0000-0B00-000043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133</xdr:row>
      <xdr:rowOff>19050</xdr:rowOff>
    </xdr:from>
    <xdr:ext cx="447675" cy="361950"/>
    <xdr:sp macro="" textlink="">
      <xdr:nvSpPr>
        <xdr:cNvPr id="13124" name="Shape 2366">
          <a:extLst>
            <a:ext uri="{FF2B5EF4-FFF2-40B4-BE49-F238E27FC236}">
              <a16:creationId xmlns:a16="http://schemas.microsoft.com/office/drawing/2014/main" id="{00000000-0008-0000-0B00-000044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3125" name="Shape 2">
          <a:extLst>
            <a:ext uri="{FF2B5EF4-FFF2-40B4-BE49-F238E27FC236}">
              <a16:creationId xmlns:a16="http://schemas.microsoft.com/office/drawing/2014/main" id="{00000000-0008-0000-0B00-000045330000}"/>
            </a:ext>
          </a:extLst>
        </xdr:cNvPr>
        <xdr:cNvGrpSpPr/>
      </xdr:nvGrpSpPr>
      <xdr:grpSpPr>
        <a:xfrm>
          <a:off x="16468725" y="29632275"/>
          <a:ext cx="419100" cy="266700"/>
          <a:chOff x="5136450" y="3646650"/>
          <a:chExt cx="419100" cy="266700"/>
        </a:xfrm>
      </xdr:grpSpPr>
      <xdr:grpSp>
        <xdr:nvGrpSpPr>
          <xdr:cNvPr id="13126" name="Shape 10977">
            <a:extLst>
              <a:ext uri="{FF2B5EF4-FFF2-40B4-BE49-F238E27FC236}">
                <a16:creationId xmlns:a16="http://schemas.microsoft.com/office/drawing/2014/main" id="{00000000-0008-0000-0B00-000046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27" name="Shape 6">
              <a:extLst>
                <a:ext uri="{FF2B5EF4-FFF2-40B4-BE49-F238E27FC236}">
                  <a16:creationId xmlns:a16="http://schemas.microsoft.com/office/drawing/2014/main" id="{00000000-0008-0000-0B00-000047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28" name="Shape 10978">
              <a:extLst>
                <a:ext uri="{FF2B5EF4-FFF2-40B4-BE49-F238E27FC236}">
                  <a16:creationId xmlns:a16="http://schemas.microsoft.com/office/drawing/2014/main" id="{00000000-0008-0000-0B00-000048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29" name="Shape 10979">
                <a:extLst>
                  <a:ext uri="{FF2B5EF4-FFF2-40B4-BE49-F238E27FC236}">
                    <a16:creationId xmlns:a16="http://schemas.microsoft.com/office/drawing/2014/main" id="{00000000-0008-0000-0B00-000049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0" name="Shape 10980">
                <a:extLst>
                  <a:ext uri="{FF2B5EF4-FFF2-40B4-BE49-F238E27FC236}">
                    <a16:creationId xmlns:a16="http://schemas.microsoft.com/office/drawing/2014/main" id="{00000000-0008-0000-0B00-00004A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31" name="Shape 10981">
                  <a:extLst>
                    <a:ext uri="{FF2B5EF4-FFF2-40B4-BE49-F238E27FC236}">
                      <a16:creationId xmlns:a16="http://schemas.microsoft.com/office/drawing/2014/main" id="{00000000-0008-0000-0B00-00004B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32" name="Shape 10982">
                  <a:extLst>
                    <a:ext uri="{FF2B5EF4-FFF2-40B4-BE49-F238E27FC236}">
                      <a16:creationId xmlns:a16="http://schemas.microsoft.com/office/drawing/2014/main" id="{00000000-0008-0000-0B00-00004C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3133" name="Shape 2">
          <a:extLst>
            <a:ext uri="{FF2B5EF4-FFF2-40B4-BE49-F238E27FC236}">
              <a16:creationId xmlns:a16="http://schemas.microsoft.com/office/drawing/2014/main" id="{00000000-0008-0000-0B00-00004D330000}"/>
            </a:ext>
          </a:extLst>
        </xdr:cNvPr>
        <xdr:cNvGrpSpPr/>
      </xdr:nvGrpSpPr>
      <xdr:grpSpPr>
        <a:xfrm>
          <a:off x="16468725" y="29632275"/>
          <a:ext cx="419100" cy="247650"/>
          <a:chOff x="5136450" y="3656175"/>
          <a:chExt cx="419100" cy="247650"/>
        </a:xfrm>
      </xdr:grpSpPr>
      <xdr:grpSp>
        <xdr:nvGrpSpPr>
          <xdr:cNvPr id="13134" name="Shape 10983">
            <a:extLst>
              <a:ext uri="{FF2B5EF4-FFF2-40B4-BE49-F238E27FC236}">
                <a16:creationId xmlns:a16="http://schemas.microsoft.com/office/drawing/2014/main" id="{00000000-0008-0000-0B00-00004E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35" name="Shape 6">
              <a:extLst>
                <a:ext uri="{FF2B5EF4-FFF2-40B4-BE49-F238E27FC236}">
                  <a16:creationId xmlns:a16="http://schemas.microsoft.com/office/drawing/2014/main" id="{00000000-0008-0000-0B00-00004F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36" name="Shape 10984">
              <a:extLst>
                <a:ext uri="{FF2B5EF4-FFF2-40B4-BE49-F238E27FC236}">
                  <a16:creationId xmlns:a16="http://schemas.microsoft.com/office/drawing/2014/main" id="{00000000-0008-0000-0B00-000050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37" name="Shape 10985">
                <a:extLst>
                  <a:ext uri="{FF2B5EF4-FFF2-40B4-BE49-F238E27FC236}">
                    <a16:creationId xmlns:a16="http://schemas.microsoft.com/office/drawing/2014/main" id="{00000000-0008-0000-0B00-000051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8" name="Shape 10986">
                <a:extLst>
                  <a:ext uri="{FF2B5EF4-FFF2-40B4-BE49-F238E27FC236}">
                    <a16:creationId xmlns:a16="http://schemas.microsoft.com/office/drawing/2014/main" id="{00000000-0008-0000-0B00-000052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39" name="Shape 10987">
                  <a:extLst>
                    <a:ext uri="{FF2B5EF4-FFF2-40B4-BE49-F238E27FC236}">
                      <a16:creationId xmlns:a16="http://schemas.microsoft.com/office/drawing/2014/main" id="{00000000-0008-0000-0B00-000053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0" name="Shape 10988">
                  <a:extLst>
                    <a:ext uri="{FF2B5EF4-FFF2-40B4-BE49-F238E27FC236}">
                      <a16:creationId xmlns:a16="http://schemas.microsoft.com/office/drawing/2014/main" id="{00000000-0008-0000-0B00-000054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133</xdr:row>
      <xdr:rowOff>19050</xdr:rowOff>
    </xdr:from>
    <xdr:ext cx="447675" cy="361950"/>
    <xdr:sp macro="" textlink="">
      <xdr:nvSpPr>
        <xdr:cNvPr id="13141" name="Shape 2366">
          <a:extLst>
            <a:ext uri="{FF2B5EF4-FFF2-40B4-BE49-F238E27FC236}">
              <a16:creationId xmlns:a16="http://schemas.microsoft.com/office/drawing/2014/main" id="{00000000-0008-0000-0B00-000055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3142" name="Shape 2">
          <a:extLst>
            <a:ext uri="{FF2B5EF4-FFF2-40B4-BE49-F238E27FC236}">
              <a16:creationId xmlns:a16="http://schemas.microsoft.com/office/drawing/2014/main" id="{00000000-0008-0000-0B00-000056330000}"/>
            </a:ext>
          </a:extLst>
        </xdr:cNvPr>
        <xdr:cNvGrpSpPr/>
      </xdr:nvGrpSpPr>
      <xdr:grpSpPr>
        <a:xfrm>
          <a:off x="17402175" y="29632275"/>
          <a:ext cx="419100" cy="266700"/>
          <a:chOff x="5136450" y="3646650"/>
          <a:chExt cx="419100" cy="266700"/>
        </a:xfrm>
      </xdr:grpSpPr>
      <xdr:grpSp>
        <xdr:nvGrpSpPr>
          <xdr:cNvPr id="13143" name="Shape 10989">
            <a:extLst>
              <a:ext uri="{FF2B5EF4-FFF2-40B4-BE49-F238E27FC236}">
                <a16:creationId xmlns:a16="http://schemas.microsoft.com/office/drawing/2014/main" id="{00000000-0008-0000-0B00-000057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44" name="Shape 6">
              <a:extLst>
                <a:ext uri="{FF2B5EF4-FFF2-40B4-BE49-F238E27FC236}">
                  <a16:creationId xmlns:a16="http://schemas.microsoft.com/office/drawing/2014/main" id="{00000000-0008-0000-0B00-000058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45" name="Shape 10990">
              <a:extLst>
                <a:ext uri="{FF2B5EF4-FFF2-40B4-BE49-F238E27FC236}">
                  <a16:creationId xmlns:a16="http://schemas.microsoft.com/office/drawing/2014/main" id="{00000000-0008-0000-0B00-000059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46" name="Shape 10991">
                <a:extLst>
                  <a:ext uri="{FF2B5EF4-FFF2-40B4-BE49-F238E27FC236}">
                    <a16:creationId xmlns:a16="http://schemas.microsoft.com/office/drawing/2014/main" id="{00000000-0008-0000-0B00-00005A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47" name="Shape 10992">
                <a:extLst>
                  <a:ext uri="{FF2B5EF4-FFF2-40B4-BE49-F238E27FC236}">
                    <a16:creationId xmlns:a16="http://schemas.microsoft.com/office/drawing/2014/main" id="{00000000-0008-0000-0B00-00005B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48" name="Shape 10993">
                  <a:extLst>
                    <a:ext uri="{FF2B5EF4-FFF2-40B4-BE49-F238E27FC236}">
                      <a16:creationId xmlns:a16="http://schemas.microsoft.com/office/drawing/2014/main" id="{00000000-0008-0000-0B00-00005C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9" name="Shape 10994">
                  <a:extLst>
                    <a:ext uri="{FF2B5EF4-FFF2-40B4-BE49-F238E27FC236}">
                      <a16:creationId xmlns:a16="http://schemas.microsoft.com/office/drawing/2014/main" id="{00000000-0008-0000-0B00-00005D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3150" name="Shape 2">
          <a:extLst>
            <a:ext uri="{FF2B5EF4-FFF2-40B4-BE49-F238E27FC236}">
              <a16:creationId xmlns:a16="http://schemas.microsoft.com/office/drawing/2014/main" id="{00000000-0008-0000-0B00-00005E330000}"/>
            </a:ext>
          </a:extLst>
        </xdr:cNvPr>
        <xdr:cNvGrpSpPr/>
      </xdr:nvGrpSpPr>
      <xdr:grpSpPr>
        <a:xfrm>
          <a:off x="17402175" y="29632275"/>
          <a:ext cx="419100" cy="247650"/>
          <a:chOff x="5136450" y="3656175"/>
          <a:chExt cx="419100" cy="247650"/>
        </a:xfrm>
      </xdr:grpSpPr>
      <xdr:grpSp>
        <xdr:nvGrpSpPr>
          <xdr:cNvPr id="13151" name="Shape 10995">
            <a:extLst>
              <a:ext uri="{FF2B5EF4-FFF2-40B4-BE49-F238E27FC236}">
                <a16:creationId xmlns:a16="http://schemas.microsoft.com/office/drawing/2014/main" id="{00000000-0008-0000-0B00-00005F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52" name="Shape 6">
              <a:extLst>
                <a:ext uri="{FF2B5EF4-FFF2-40B4-BE49-F238E27FC236}">
                  <a16:creationId xmlns:a16="http://schemas.microsoft.com/office/drawing/2014/main" id="{00000000-0008-0000-0B00-000060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3" name="Shape 10996">
              <a:extLst>
                <a:ext uri="{FF2B5EF4-FFF2-40B4-BE49-F238E27FC236}">
                  <a16:creationId xmlns:a16="http://schemas.microsoft.com/office/drawing/2014/main" id="{00000000-0008-0000-0B00-000061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54" name="Shape 10997">
                <a:extLst>
                  <a:ext uri="{FF2B5EF4-FFF2-40B4-BE49-F238E27FC236}">
                    <a16:creationId xmlns:a16="http://schemas.microsoft.com/office/drawing/2014/main" id="{00000000-0008-0000-0B00-000062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55" name="Shape 10998">
                <a:extLst>
                  <a:ext uri="{FF2B5EF4-FFF2-40B4-BE49-F238E27FC236}">
                    <a16:creationId xmlns:a16="http://schemas.microsoft.com/office/drawing/2014/main" id="{00000000-0008-0000-0B00-000063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56" name="Shape 10999">
                  <a:extLst>
                    <a:ext uri="{FF2B5EF4-FFF2-40B4-BE49-F238E27FC236}">
                      <a16:creationId xmlns:a16="http://schemas.microsoft.com/office/drawing/2014/main" id="{00000000-0008-0000-0B00-000064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57" name="Shape 11000">
                  <a:extLst>
                    <a:ext uri="{FF2B5EF4-FFF2-40B4-BE49-F238E27FC236}">
                      <a16:creationId xmlns:a16="http://schemas.microsoft.com/office/drawing/2014/main" id="{00000000-0008-0000-0B00-000065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-38100</xdr:colOff>
      <xdr:row>130</xdr:row>
      <xdr:rowOff>0</xdr:rowOff>
    </xdr:from>
    <xdr:ext cx="457200" cy="466725"/>
    <xdr:sp macro="" textlink="">
      <xdr:nvSpPr>
        <xdr:cNvPr id="13158" name="Shape 10173">
          <a:extLst>
            <a:ext uri="{FF2B5EF4-FFF2-40B4-BE49-F238E27FC236}">
              <a16:creationId xmlns:a16="http://schemas.microsoft.com/office/drawing/2014/main" id="{00000000-0008-0000-0B00-000066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-38100</xdr:colOff>
      <xdr:row>130</xdr:row>
      <xdr:rowOff>0</xdr:rowOff>
    </xdr:from>
    <xdr:ext cx="457200" cy="466725"/>
    <xdr:sp macro="" textlink="">
      <xdr:nvSpPr>
        <xdr:cNvPr id="13159" name="Shape 10173">
          <a:extLst>
            <a:ext uri="{FF2B5EF4-FFF2-40B4-BE49-F238E27FC236}">
              <a16:creationId xmlns:a16="http://schemas.microsoft.com/office/drawing/2014/main" id="{00000000-0008-0000-0B00-000067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17</xdr:row>
      <xdr:rowOff>0</xdr:rowOff>
    </xdr:from>
    <xdr:ext cx="390525" cy="200025"/>
    <xdr:grpSp>
      <xdr:nvGrpSpPr>
        <xdr:cNvPr id="13160" name="Shape 2">
          <a:extLst>
            <a:ext uri="{FF2B5EF4-FFF2-40B4-BE49-F238E27FC236}">
              <a16:creationId xmlns:a16="http://schemas.microsoft.com/office/drawing/2014/main" id="{00000000-0008-0000-0B00-000068330000}"/>
            </a:ext>
          </a:extLst>
        </xdr:cNvPr>
        <xdr:cNvGrpSpPr/>
      </xdr:nvGrpSpPr>
      <xdr:grpSpPr>
        <a:xfrm>
          <a:off x="19688175" y="3743325"/>
          <a:ext cx="390525" cy="200025"/>
          <a:chOff x="5150738" y="3679988"/>
          <a:chExt cx="390525" cy="200025"/>
        </a:xfrm>
      </xdr:grpSpPr>
      <xdr:grpSp>
        <xdr:nvGrpSpPr>
          <xdr:cNvPr id="13161" name="Shape 11001">
            <a:extLst>
              <a:ext uri="{FF2B5EF4-FFF2-40B4-BE49-F238E27FC236}">
                <a16:creationId xmlns:a16="http://schemas.microsoft.com/office/drawing/2014/main" id="{00000000-0008-0000-0B00-00006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62" name="Shape 6">
              <a:extLst>
                <a:ext uri="{FF2B5EF4-FFF2-40B4-BE49-F238E27FC236}">
                  <a16:creationId xmlns:a16="http://schemas.microsoft.com/office/drawing/2014/main" id="{00000000-0008-0000-0B00-00006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63" name="Shape 11002">
              <a:extLst>
                <a:ext uri="{FF2B5EF4-FFF2-40B4-BE49-F238E27FC236}">
                  <a16:creationId xmlns:a16="http://schemas.microsoft.com/office/drawing/2014/main" id="{00000000-0008-0000-0B00-00006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64" name="Shape 11003">
                <a:extLst>
                  <a:ext uri="{FF2B5EF4-FFF2-40B4-BE49-F238E27FC236}">
                    <a16:creationId xmlns:a16="http://schemas.microsoft.com/office/drawing/2014/main" id="{00000000-0008-0000-0B00-00006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65" name="Shape 11004">
                <a:extLst>
                  <a:ext uri="{FF2B5EF4-FFF2-40B4-BE49-F238E27FC236}">
                    <a16:creationId xmlns:a16="http://schemas.microsoft.com/office/drawing/2014/main" id="{00000000-0008-0000-0B00-00006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66" name="Shape 11005">
                  <a:extLst>
                    <a:ext uri="{FF2B5EF4-FFF2-40B4-BE49-F238E27FC236}">
                      <a16:creationId xmlns:a16="http://schemas.microsoft.com/office/drawing/2014/main" id="{00000000-0008-0000-0B00-00006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67" name="Shape 11006">
                  <a:extLst>
                    <a:ext uri="{FF2B5EF4-FFF2-40B4-BE49-F238E27FC236}">
                      <a16:creationId xmlns:a16="http://schemas.microsoft.com/office/drawing/2014/main" id="{00000000-0008-0000-0B00-00006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17</xdr:row>
      <xdr:rowOff>0</xdr:rowOff>
    </xdr:from>
    <xdr:ext cx="390525" cy="200025"/>
    <xdr:grpSp>
      <xdr:nvGrpSpPr>
        <xdr:cNvPr id="13168" name="Shape 2">
          <a:extLst>
            <a:ext uri="{FF2B5EF4-FFF2-40B4-BE49-F238E27FC236}">
              <a16:creationId xmlns:a16="http://schemas.microsoft.com/office/drawing/2014/main" id="{00000000-0008-0000-0B00-000070330000}"/>
            </a:ext>
          </a:extLst>
        </xdr:cNvPr>
        <xdr:cNvGrpSpPr/>
      </xdr:nvGrpSpPr>
      <xdr:grpSpPr>
        <a:xfrm>
          <a:off x="18754725" y="3743325"/>
          <a:ext cx="390525" cy="200025"/>
          <a:chOff x="5150738" y="3679988"/>
          <a:chExt cx="390525" cy="200025"/>
        </a:xfrm>
      </xdr:grpSpPr>
      <xdr:grpSp>
        <xdr:nvGrpSpPr>
          <xdr:cNvPr id="13169" name="Shape 11007">
            <a:extLst>
              <a:ext uri="{FF2B5EF4-FFF2-40B4-BE49-F238E27FC236}">
                <a16:creationId xmlns:a16="http://schemas.microsoft.com/office/drawing/2014/main" id="{00000000-0008-0000-0B00-00007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0" name="Shape 6">
              <a:extLst>
                <a:ext uri="{FF2B5EF4-FFF2-40B4-BE49-F238E27FC236}">
                  <a16:creationId xmlns:a16="http://schemas.microsoft.com/office/drawing/2014/main" id="{00000000-0008-0000-0B00-00007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1" name="Shape 11008">
              <a:extLst>
                <a:ext uri="{FF2B5EF4-FFF2-40B4-BE49-F238E27FC236}">
                  <a16:creationId xmlns:a16="http://schemas.microsoft.com/office/drawing/2014/main" id="{00000000-0008-0000-0B00-00007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72" name="Shape 11009">
                <a:extLst>
                  <a:ext uri="{FF2B5EF4-FFF2-40B4-BE49-F238E27FC236}">
                    <a16:creationId xmlns:a16="http://schemas.microsoft.com/office/drawing/2014/main" id="{00000000-0008-0000-0B00-00007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3" name="Shape 11010">
                <a:extLst>
                  <a:ext uri="{FF2B5EF4-FFF2-40B4-BE49-F238E27FC236}">
                    <a16:creationId xmlns:a16="http://schemas.microsoft.com/office/drawing/2014/main" id="{00000000-0008-0000-0B00-00007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74" name="Shape 11011">
                  <a:extLst>
                    <a:ext uri="{FF2B5EF4-FFF2-40B4-BE49-F238E27FC236}">
                      <a16:creationId xmlns:a16="http://schemas.microsoft.com/office/drawing/2014/main" id="{00000000-0008-0000-0B00-00007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75" name="Shape 11012">
                  <a:extLst>
                    <a:ext uri="{FF2B5EF4-FFF2-40B4-BE49-F238E27FC236}">
                      <a16:creationId xmlns:a16="http://schemas.microsoft.com/office/drawing/2014/main" id="{00000000-0008-0000-0B00-00007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17</xdr:row>
      <xdr:rowOff>0</xdr:rowOff>
    </xdr:from>
    <xdr:ext cx="390525" cy="200025"/>
    <xdr:grpSp>
      <xdr:nvGrpSpPr>
        <xdr:cNvPr id="13176" name="Shape 2">
          <a:extLst>
            <a:ext uri="{FF2B5EF4-FFF2-40B4-BE49-F238E27FC236}">
              <a16:creationId xmlns:a16="http://schemas.microsoft.com/office/drawing/2014/main" id="{00000000-0008-0000-0B00-000078330000}"/>
            </a:ext>
          </a:extLst>
        </xdr:cNvPr>
        <xdr:cNvGrpSpPr/>
      </xdr:nvGrpSpPr>
      <xdr:grpSpPr>
        <a:xfrm>
          <a:off x="16887825" y="3743325"/>
          <a:ext cx="390525" cy="200025"/>
          <a:chOff x="5150738" y="3679988"/>
          <a:chExt cx="390525" cy="200025"/>
        </a:xfrm>
      </xdr:grpSpPr>
      <xdr:grpSp>
        <xdr:nvGrpSpPr>
          <xdr:cNvPr id="13177" name="Shape 11013">
            <a:extLst>
              <a:ext uri="{FF2B5EF4-FFF2-40B4-BE49-F238E27FC236}">
                <a16:creationId xmlns:a16="http://schemas.microsoft.com/office/drawing/2014/main" id="{00000000-0008-0000-0B00-00007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8" name="Shape 6">
              <a:extLst>
                <a:ext uri="{FF2B5EF4-FFF2-40B4-BE49-F238E27FC236}">
                  <a16:creationId xmlns:a16="http://schemas.microsoft.com/office/drawing/2014/main" id="{00000000-0008-0000-0B00-00007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9" name="Shape 11014">
              <a:extLst>
                <a:ext uri="{FF2B5EF4-FFF2-40B4-BE49-F238E27FC236}">
                  <a16:creationId xmlns:a16="http://schemas.microsoft.com/office/drawing/2014/main" id="{00000000-0008-0000-0B00-00007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0" name="Shape 11015">
                <a:extLst>
                  <a:ext uri="{FF2B5EF4-FFF2-40B4-BE49-F238E27FC236}">
                    <a16:creationId xmlns:a16="http://schemas.microsoft.com/office/drawing/2014/main" id="{00000000-0008-0000-0B00-00007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1" name="Shape 11016">
                <a:extLst>
                  <a:ext uri="{FF2B5EF4-FFF2-40B4-BE49-F238E27FC236}">
                    <a16:creationId xmlns:a16="http://schemas.microsoft.com/office/drawing/2014/main" id="{00000000-0008-0000-0B00-00007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82" name="Shape 11017">
                  <a:extLst>
                    <a:ext uri="{FF2B5EF4-FFF2-40B4-BE49-F238E27FC236}">
                      <a16:creationId xmlns:a16="http://schemas.microsoft.com/office/drawing/2014/main" id="{00000000-0008-0000-0B00-00007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83" name="Shape 11018">
                  <a:extLst>
                    <a:ext uri="{FF2B5EF4-FFF2-40B4-BE49-F238E27FC236}">
                      <a16:creationId xmlns:a16="http://schemas.microsoft.com/office/drawing/2014/main" id="{00000000-0008-0000-0B00-00007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17</xdr:row>
      <xdr:rowOff>0</xdr:rowOff>
    </xdr:from>
    <xdr:ext cx="390525" cy="200025"/>
    <xdr:grpSp>
      <xdr:nvGrpSpPr>
        <xdr:cNvPr id="13184" name="Shape 2">
          <a:extLst>
            <a:ext uri="{FF2B5EF4-FFF2-40B4-BE49-F238E27FC236}">
              <a16:creationId xmlns:a16="http://schemas.microsoft.com/office/drawing/2014/main" id="{00000000-0008-0000-0B00-000080330000}"/>
            </a:ext>
          </a:extLst>
        </xdr:cNvPr>
        <xdr:cNvGrpSpPr/>
      </xdr:nvGrpSpPr>
      <xdr:grpSpPr>
        <a:xfrm>
          <a:off x="15954375" y="3743325"/>
          <a:ext cx="390525" cy="200025"/>
          <a:chOff x="5150738" y="3679988"/>
          <a:chExt cx="390525" cy="200025"/>
        </a:xfrm>
      </xdr:grpSpPr>
      <xdr:grpSp>
        <xdr:nvGrpSpPr>
          <xdr:cNvPr id="13185" name="Shape 11019">
            <a:extLst>
              <a:ext uri="{FF2B5EF4-FFF2-40B4-BE49-F238E27FC236}">
                <a16:creationId xmlns:a16="http://schemas.microsoft.com/office/drawing/2014/main" id="{00000000-0008-0000-0B00-00008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86" name="Shape 6">
              <a:extLst>
                <a:ext uri="{FF2B5EF4-FFF2-40B4-BE49-F238E27FC236}">
                  <a16:creationId xmlns:a16="http://schemas.microsoft.com/office/drawing/2014/main" id="{00000000-0008-0000-0B00-00008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87" name="Shape 11020">
              <a:extLst>
                <a:ext uri="{FF2B5EF4-FFF2-40B4-BE49-F238E27FC236}">
                  <a16:creationId xmlns:a16="http://schemas.microsoft.com/office/drawing/2014/main" id="{00000000-0008-0000-0B00-00008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8" name="Shape 11021">
                <a:extLst>
                  <a:ext uri="{FF2B5EF4-FFF2-40B4-BE49-F238E27FC236}">
                    <a16:creationId xmlns:a16="http://schemas.microsoft.com/office/drawing/2014/main" id="{00000000-0008-0000-0B00-00008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9" name="Shape 11022">
                <a:extLst>
                  <a:ext uri="{FF2B5EF4-FFF2-40B4-BE49-F238E27FC236}">
                    <a16:creationId xmlns:a16="http://schemas.microsoft.com/office/drawing/2014/main" id="{00000000-0008-0000-0B00-00008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0" name="Shape 11023">
                  <a:extLst>
                    <a:ext uri="{FF2B5EF4-FFF2-40B4-BE49-F238E27FC236}">
                      <a16:creationId xmlns:a16="http://schemas.microsoft.com/office/drawing/2014/main" id="{00000000-0008-0000-0B00-00008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91" name="Shape 11024">
                  <a:extLst>
                    <a:ext uri="{FF2B5EF4-FFF2-40B4-BE49-F238E27FC236}">
                      <a16:creationId xmlns:a16="http://schemas.microsoft.com/office/drawing/2014/main" id="{00000000-0008-0000-0B00-00008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3193" name="Shape 2">
          <a:extLst>
            <a:ext uri="{FF2B5EF4-FFF2-40B4-BE49-F238E27FC236}">
              <a16:creationId xmlns:a16="http://schemas.microsoft.com/office/drawing/2014/main" id="{00000000-0008-0000-0B00-00008933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3194" name="Shape 11026">
            <a:extLst>
              <a:ext uri="{FF2B5EF4-FFF2-40B4-BE49-F238E27FC236}">
                <a16:creationId xmlns:a16="http://schemas.microsoft.com/office/drawing/2014/main" id="{00000000-0008-0000-0B00-00008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95" name="Shape 6">
              <a:extLst>
                <a:ext uri="{FF2B5EF4-FFF2-40B4-BE49-F238E27FC236}">
                  <a16:creationId xmlns:a16="http://schemas.microsoft.com/office/drawing/2014/main" id="{00000000-0008-0000-0B00-00008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96" name="Shape 11027">
              <a:extLst>
                <a:ext uri="{FF2B5EF4-FFF2-40B4-BE49-F238E27FC236}">
                  <a16:creationId xmlns:a16="http://schemas.microsoft.com/office/drawing/2014/main" id="{00000000-0008-0000-0B00-00008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97" name="Shape 11028">
                <a:extLst>
                  <a:ext uri="{FF2B5EF4-FFF2-40B4-BE49-F238E27FC236}">
                    <a16:creationId xmlns:a16="http://schemas.microsoft.com/office/drawing/2014/main" id="{00000000-0008-0000-0B00-00008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98" name="Shape 11029">
                <a:extLst>
                  <a:ext uri="{FF2B5EF4-FFF2-40B4-BE49-F238E27FC236}">
                    <a16:creationId xmlns:a16="http://schemas.microsoft.com/office/drawing/2014/main" id="{00000000-0008-0000-0B00-00008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9" name="Shape 11030">
                  <a:extLst>
                    <a:ext uri="{FF2B5EF4-FFF2-40B4-BE49-F238E27FC236}">
                      <a16:creationId xmlns:a16="http://schemas.microsoft.com/office/drawing/2014/main" id="{00000000-0008-0000-0B00-00008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0" name="Shape 11031">
                  <a:extLst>
                    <a:ext uri="{FF2B5EF4-FFF2-40B4-BE49-F238E27FC236}">
                      <a16:creationId xmlns:a16="http://schemas.microsoft.com/office/drawing/2014/main" id="{00000000-0008-0000-0B00-00009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3201" name="Shape 2">
          <a:extLst>
            <a:ext uri="{FF2B5EF4-FFF2-40B4-BE49-F238E27FC236}">
              <a16:creationId xmlns:a16="http://schemas.microsoft.com/office/drawing/2014/main" id="{00000000-0008-0000-0B00-00009133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3202" name="Shape 11032">
            <a:extLst>
              <a:ext uri="{FF2B5EF4-FFF2-40B4-BE49-F238E27FC236}">
                <a16:creationId xmlns:a16="http://schemas.microsoft.com/office/drawing/2014/main" id="{00000000-0008-0000-0B00-00009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03" name="Shape 6">
              <a:extLst>
                <a:ext uri="{FF2B5EF4-FFF2-40B4-BE49-F238E27FC236}">
                  <a16:creationId xmlns:a16="http://schemas.microsoft.com/office/drawing/2014/main" id="{00000000-0008-0000-0B00-00009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04" name="Shape 11033">
              <a:extLst>
                <a:ext uri="{FF2B5EF4-FFF2-40B4-BE49-F238E27FC236}">
                  <a16:creationId xmlns:a16="http://schemas.microsoft.com/office/drawing/2014/main" id="{00000000-0008-0000-0B00-00009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05" name="Shape 11034">
                <a:extLst>
                  <a:ext uri="{FF2B5EF4-FFF2-40B4-BE49-F238E27FC236}">
                    <a16:creationId xmlns:a16="http://schemas.microsoft.com/office/drawing/2014/main" id="{00000000-0008-0000-0B00-00009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06" name="Shape 11035">
                <a:extLst>
                  <a:ext uri="{FF2B5EF4-FFF2-40B4-BE49-F238E27FC236}">
                    <a16:creationId xmlns:a16="http://schemas.microsoft.com/office/drawing/2014/main" id="{00000000-0008-0000-0B00-00009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07" name="Shape 11036">
                  <a:extLst>
                    <a:ext uri="{FF2B5EF4-FFF2-40B4-BE49-F238E27FC236}">
                      <a16:creationId xmlns:a16="http://schemas.microsoft.com/office/drawing/2014/main" id="{00000000-0008-0000-0B00-00009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8" name="Shape 11037">
                  <a:extLst>
                    <a:ext uri="{FF2B5EF4-FFF2-40B4-BE49-F238E27FC236}">
                      <a16:creationId xmlns:a16="http://schemas.microsoft.com/office/drawing/2014/main" id="{00000000-0008-0000-0B00-00009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3209" name="Shape 2">
          <a:extLst>
            <a:ext uri="{FF2B5EF4-FFF2-40B4-BE49-F238E27FC236}">
              <a16:creationId xmlns:a16="http://schemas.microsoft.com/office/drawing/2014/main" id="{00000000-0008-0000-0B00-00009933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3210" name="Shape 11038">
            <a:extLst>
              <a:ext uri="{FF2B5EF4-FFF2-40B4-BE49-F238E27FC236}">
                <a16:creationId xmlns:a16="http://schemas.microsoft.com/office/drawing/2014/main" id="{00000000-0008-0000-0B00-00009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1" name="Shape 6">
              <a:extLst>
                <a:ext uri="{FF2B5EF4-FFF2-40B4-BE49-F238E27FC236}">
                  <a16:creationId xmlns:a16="http://schemas.microsoft.com/office/drawing/2014/main" id="{00000000-0008-0000-0B00-00009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2" name="Shape 11039">
              <a:extLst>
                <a:ext uri="{FF2B5EF4-FFF2-40B4-BE49-F238E27FC236}">
                  <a16:creationId xmlns:a16="http://schemas.microsoft.com/office/drawing/2014/main" id="{00000000-0008-0000-0B00-00009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13" name="Shape 11040">
                <a:extLst>
                  <a:ext uri="{FF2B5EF4-FFF2-40B4-BE49-F238E27FC236}">
                    <a16:creationId xmlns:a16="http://schemas.microsoft.com/office/drawing/2014/main" id="{00000000-0008-0000-0B00-00009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14" name="Shape 11041">
                <a:extLst>
                  <a:ext uri="{FF2B5EF4-FFF2-40B4-BE49-F238E27FC236}">
                    <a16:creationId xmlns:a16="http://schemas.microsoft.com/office/drawing/2014/main" id="{00000000-0008-0000-0B00-00009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15" name="Shape 11042">
                  <a:extLst>
                    <a:ext uri="{FF2B5EF4-FFF2-40B4-BE49-F238E27FC236}">
                      <a16:creationId xmlns:a16="http://schemas.microsoft.com/office/drawing/2014/main" id="{00000000-0008-0000-0B00-00009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16" name="Shape 11043">
                  <a:extLst>
                    <a:ext uri="{FF2B5EF4-FFF2-40B4-BE49-F238E27FC236}">
                      <a16:creationId xmlns:a16="http://schemas.microsoft.com/office/drawing/2014/main" id="{00000000-0008-0000-0B00-0000A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3217" name="Shape 2">
          <a:extLst>
            <a:ext uri="{FF2B5EF4-FFF2-40B4-BE49-F238E27FC236}">
              <a16:creationId xmlns:a16="http://schemas.microsoft.com/office/drawing/2014/main" id="{00000000-0008-0000-0B00-0000A133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3218" name="Shape 11044">
            <a:extLst>
              <a:ext uri="{FF2B5EF4-FFF2-40B4-BE49-F238E27FC236}">
                <a16:creationId xmlns:a16="http://schemas.microsoft.com/office/drawing/2014/main" id="{00000000-0008-0000-0B00-0000A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9" name="Shape 6">
              <a:extLst>
                <a:ext uri="{FF2B5EF4-FFF2-40B4-BE49-F238E27FC236}">
                  <a16:creationId xmlns:a16="http://schemas.microsoft.com/office/drawing/2014/main" id="{00000000-0008-0000-0B00-0000A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0" name="Shape 11045">
              <a:extLst>
                <a:ext uri="{FF2B5EF4-FFF2-40B4-BE49-F238E27FC236}">
                  <a16:creationId xmlns:a16="http://schemas.microsoft.com/office/drawing/2014/main" id="{00000000-0008-0000-0B00-0000A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1" name="Shape 11046">
                <a:extLst>
                  <a:ext uri="{FF2B5EF4-FFF2-40B4-BE49-F238E27FC236}">
                    <a16:creationId xmlns:a16="http://schemas.microsoft.com/office/drawing/2014/main" id="{00000000-0008-0000-0B00-0000A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22" name="Shape 11047">
                <a:extLst>
                  <a:ext uri="{FF2B5EF4-FFF2-40B4-BE49-F238E27FC236}">
                    <a16:creationId xmlns:a16="http://schemas.microsoft.com/office/drawing/2014/main" id="{00000000-0008-0000-0B00-0000A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23" name="Shape 11048">
                  <a:extLst>
                    <a:ext uri="{FF2B5EF4-FFF2-40B4-BE49-F238E27FC236}">
                      <a16:creationId xmlns:a16="http://schemas.microsoft.com/office/drawing/2014/main" id="{00000000-0008-0000-0B00-0000A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24" name="Shape 11049">
                  <a:extLst>
                    <a:ext uri="{FF2B5EF4-FFF2-40B4-BE49-F238E27FC236}">
                      <a16:creationId xmlns:a16="http://schemas.microsoft.com/office/drawing/2014/main" id="{00000000-0008-0000-0B00-0000A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3225" name="Shape 2">
          <a:extLst>
            <a:ext uri="{FF2B5EF4-FFF2-40B4-BE49-F238E27FC236}">
              <a16:creationId xmlns:a16="http://schemas.microsoft.com/office/drawing/2014/main" id="{00000000-0008-0000-0B00-0000A933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3226" name="Shape 11050">
            <a:extLst>
              <a:ext uri="{FF2B5EF4-FFF2-40B4-BE49-F238E27FC236}">
                <a16:creationId xmlns:a16="http://schemas.microsoft.com/office/drawing/2014/main" id="{00000000-0008-0000-0B00-0000A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27" name="Shape 6">
              <a:extLst>
                <a:ext uri="{FF2B5EF4-FFF2-40B4-BE49-F238E27FC236}">
                  <a16:creationId xmlns:a16="http://schemas.microsoft.com/office/drawing/2014/main" id="{00000000-0008-0000-0B00-0000A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8" name="Shape 11051">
              <a:extLst>
                <a:ext uri="{FF2B5EF4-FFF2-40B4-BE49-F238E27FC236}">
                  <a16:creationId xmlns:a16="http://schemas.microsoft.com/office/drawing/2014/main" id="{00000000-0008-0000-0B00-0000A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9" name="Shape 11052">
                <a:extLst>
                  <a:ext uri="{FF2B5EF4-FFF2-40B4-BE49-F238E27FC236}">
                    <a16:creationId xmlns:a16="http://schemas.microsoft.com/office/drawing/2014/main" id="{00000000-0008-0000-0B00-0000A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0" name="Shape 11053">
                <a:extLst>
                  <a:ext uri="{FF2B5EF4-FFF2-40B4-BE49-F238E27FC236}">
                    <a16:creationId xmlns:a16="http://schemas.microsoft.com/office/drawing/2014/main" id="{00000000-0008-0000-0B00-0000A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1" name="Shape 11054">
                  <a:extLst>
                    <a:ext uri="{FF2B5EF4-FFF2-40B4-BE49-F238E27FC236}">
                      <a16:creationId xmlns:a16="http://schemas.microsoft.com/office/drawing/2014/main" id="{00000000-0008-0000-0B00-0000A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32" name="Shape 11055">
                  <a:extLst>
                    <a:ext uri="{FF2B5EF4-FFF2-40B4-BE49-F238E27FC236}">
                      <a16:creationId xmlns:a16="http://schemas.microsoft.com/office/drawing/2014/main" id="{00000000-0008-0000-0B00-0000B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3233" name="Shape 2">
          <a:extLst>
            <a:ext uri="{FF2B5EF4-FFF2-40B4-BE49-F238E27FC236}">
              <a16:creationId xmlns:a16="http://schemas.microsoft.com/office/drawing/2014/main" id="{00000000-0008-0000-0B00-0000B133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3234" name="Shape 11056">
            <a:extLst>
              <a:ext uri="{FF2B5EF4-FFF2-40B4-BE49-F238E27FC236}">
                <a16:creationId xmlns:a16="http://schemas.microsoft.com/office/drawing/2014/main" id="{00000000-0008-0000-0B00-0000B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35" name="Shape 6">
              <a:extLst>
                <a:ext uri="{FF2B5EF4-FFF2-40B4-BE49-F238E27FC236}">
                  <a16:creationId xmlns:a16="http://schemas.microsoft.com/office/drawing/2014/main" id="{00000000-0008-0000-0B00-0000B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36" name="Shape 11057">
              <a:extLst>
                <a:ext uri="{FF2B5EF4-FFF2-40B4-BE49-F238E27FC236}">
                  <a16:creationId xmlns:a16="http://schemas.microsoft.com/office/drawing/2014/main" id="{00000000-0008-0000-0B00-0000B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37" name="Shape 11058">
                <a:extLst>
                  <a:ext uri="{FF2B5EF4-FFF2-40B4-BE49-F238E27FC236}">
                    <a16:creationId xmlns:a16="http://schemas.microsoft.com/office/drawing/2014/main" id="{00000000-0008-0000-0B00-0000B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8" name="Shape 11059">
                <a:extLst>
                  <a:ext uri="{FF2B5EF4-FFF2-40B4-BE49-F238E27FC236}">
                    <a16:creationId xmlns:a16="http://schemas.microsoft.com/office/drawing/2014/main" id="{00000000-0008-0000-0B00-0000B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9" name="Shape 11060">
                  <a:extLst>
                    <a:ext uri="{FF2B5EF4-FFF2-40B4-BE49-F238E27FC236}">
                      <a16:creationId xmlns:a16="http://schemas.microsoft.com/office/drawing/2014/main" id="{00000000-0008-0000-0B00-0000B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0" name="Shape 11061">
                  <a:extLst>
                    <a:ext uri="{FF2B5EF4-FFF2-40B4-BE49-F238E27FC236}">
                      <a16:creationId xmlns:a16="http://schemas.microsoft.com/office/drawing/2014/main" id="{00000000-0008-0000-0B00-0000B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3241" name="Shape 2">
          <a:extLst>
            <a:ext uri="{FF2B5EF4-FFF2-40B4-BE49-F238E27FC236}">
              <a16:creationId xmlns:a16="http://schemas.microsoft.com/office/drawing/2014/main" id="{00000000-0008-0000-0B00-0000B933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3242" name="Shape 11062">
            <a:extLst>
              <a:ext uri="{FF2B5EF4-FFF2-40B4-BE49-F238E27FC236}">
                <a16:creationId xmlns:a16="http://schemas.microsoft.com/office/drawing/2014/main" id="{00000000-0008-0000-0B00-0000B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43" name="Shape 6">
              <a:extLst>
                <a:ext uri="{FF2B5EF4-FFF2-40B4-BE49-F238E27FC236}">
                  <a16:creationId xmlns:a16="http://schemas.microsoft.com/office/drawing/2014/main" id="{00000000-0008-0000-0B00-0000B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44" name="Shape 11063">
              <a:extLst>
                <a:ext uri="{FF2B5EF4-FFF2-40B4-BE49-F238E27FC236}">
                  <a16:creationId xmlns:a16="http://schemas.microsoft.com/office/drawing/2014/main" id="{00000000-0008-0000-0B00-0000B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45" name="Shape 11064">
                <a:extLst>
                  <a:ext uri="{FF2B5EF4-FFF2-40B4-BE49-F238E27FC236}">
                    <a16:creationId xmlns:a16="http://schemas.microsoft.com/office/drawing/2014/main" id="{00000000-0008-0000-0B00-0000B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46" name="Shape 11065">
                <a:extLst>
                  <a:ext uri="{FF2B5EF4-FFF2-40B4-BE49-F238E27FC236}">
                    <a16:creationId xmlns:a16="http://schemas.microsoft.com/office/drawing/2014/main" id="{00000000-0008-0000-0B00-0000B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47" name="Shape 11066">
                  <a:extLst>
                    <a:ext uri="{FF2B5EF4-FFF2-40B4-BE49-F238E27FC236}">
                      <a16:creationId xmlns:a16="http://schemas.microsoft.com/office/drawing/2014/main" id="{00000000-0008-0000-0B00-0000B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8" name="Shape 11067">
                  <a:extLst>
                    <a:ext uri="{FF2B5EF4-FFF2-40B4-BE49-F238E27FC236}">
                      <a16:creationId xmlns:a16="http://schemas.microsoft.com/office/drawing/2014/main" id="{00000000-0008-0000-0B00-0000C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3249" name="Shape 2">
          <a:extLst>
            <a:ext uri="{FF2B5EF4-FFF2-40B4-BE49-F238E27FC236}">
              <a16:creationId xmlns:a16="http://schemas.microsoft.com/office/drawing/2014/main" id="{00000000-0008-0000-0B00-0000C133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3250" name="Shape 11068">
            <a:extLst>
              <a:ext uri="{FF2B5EF4-FFF2-40B4-BE49-F238E27FC236}">
                <a16:creationId xmlns:a16="http://schemas.microsoft.com/office/drawing/2014/main" id="{00000000-0008-0000-0B00-0000C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1" name="Shape 6">
              <a:extLst>
                <a:ext uri="{FF2B5EF4-FFF2-40B4-BE49-F238E27FC236}">
                  <a16:creationId xmlns:a16="http://schemas.microsoft.com/office/drawing/2014/main" id="{00000000-0008-0000-0B00-0000C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52" name="Shape 11069">
              <a:extLst>
                <a:ext uri="{FF2B5EF4-FFF2-40B4-BE49-F238E27FC236}">
                  <a16:creationId xmlns:a16="http://schemas.microsoft.com/office/drawing/2014/main" id="{00000000-0008-0000-0B00-0000C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53" name="Shape 11070">
                <a:extLst>
                  <a:ext uri="{FF2B5EF4-FFF2-40B4-BE49-F238E27FC236}">
                    <a16:creationId xmlns:a16="http://schemas.microsoft.com/office/drawing/2014/main" id="{00000000-0008-0000-0B00-0000C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54" name="Shape 11071">
                <a:extLst>
                  <a:ext uri="{FF2B5EF4-FFF2-40B4-BE49-F238E27FC236}">
                    <a16:creationId xmlns:a16="http://schemas.microsoft.com/office/drawing/2014/main" id="{00000000-0008-0000-0B00-0000C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55" name="Shape 11072">
                  <a:extLst>
                    <a:ext uri="{FF2B5EF4-FFF2-40B4-BE49-F238E27FC236}">
                      <a16:creationId xmlns:a16="http://schemas.microsoft.com/office/drawing/2014/main" id="{00000000-0008-0000-0B00-0000C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6" name="Shape 11073">
                  <a:extLst>
                    <a:ext uri="{FF2B5EF4-FFF2-40B4-BE49-F238E27FC236}">
                      <a16:creationId xmlns:a16="http://schemas.microsoft.com/office/drawing/2014/main" id="{00000000-0008-0000-0B00-0000C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3257" name="Shape 2">
          <a:extLst>
            <a:ext uri="{FF2B5EF4-FFF2-40B4-BE49-F238E27FC236}">
              <a16:creationId xmlns:a16="http://schemas.microsoft.com/office/drawing/2014/main" id="{00000000-0008-0000-0B00-0000C933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3258" name="Shape 11074">
            <a:extLst>
              <a:ext uri="{FF2B5EF4-FFF2-40B4-BE49-F238E27FC236}">
                <a16:creationId xmlns:a16="http://schemas.microsoft.com/office/drawing/2014/main" id="{00000000-0008-0000-0B00-0000C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9" name="Shape 6">
              <a:extLst>
                <a:ext uri="{FF2B5EF4-FFF2-40B4-BE49-F238E27FC236}">
                  <a16:creationId xmlns:a16="http://schemas.microsoft.com/office/drawing/2014/main" id="{00000000-0008-0000-0B00-0000C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0" name="Shape 11075">
              <a:extLst>
                <a:ext uri="{FF2B5EF4-FFF2-40B4-BE49-F238E27FC236}">
                  <a16:creationId xmlns:a16="http://schemas.microsoft.com/office/drawing/2014/main" id="{00000000-0008-0000-0B00-0000C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1" name="Shape 11076">
                <a:extLst>
                  <a:ext uri="{FF2B5EF4-FFF2-40B4-BE49-F238E27FC236}">
                    <a16:creationId xmlns:a16="http://schemas.microsoft.com/office/drawing/2014/main" id="{00000000-0008-0000-0B00-0000C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62" name="Shape 11077">
                <a:extLst>
                  <a:ext uri="{FF2B5EF4-FFF2-40B4-BE49-F238E27FC236}">
                    <a16:creationId xmlns:a16="http://schemas.microsoft.com/office/drawing/2014/main" id="{00000000-0008-0000-0B00-0000C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63" name="Shape 11078">
                  <a:extLst>
                    <a:ext uri="{FF2B5EF4-FFF2-40B4-BE49-F238E27FC236}">
                      <a16:creationId xmlns:a16="http://schemas.microsoft.com/office/drawing/2014/main" id="{00000000-0008-0000-0B00-0000C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64" name="Shape 11079">
                  <a:extLst>
                    <a:ext uri="{FF2B5EF4-FFF2-40B4-BE49-F238E27FC236}">
                      <a16:creationId xmlns:a16="http://schemas.microsoft.com/office/drawing/2014/main" id="{00000000-0008-0000-0B00-0000D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3265" name="Shape 2">
          <a:extLst>
            <a:ext uri="{FF2B5EF4-FFF2-40B4-BE49-F238E27FC236}">
              <a16:creationId xmlns:a16="http://schemas.microsoft.com/office/drawing/2014/main" id="{00000000-0008-0000-0B00-0000D133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3266" name="Shape 11080">
            <a:extLst>
              <a:ext uri="{FF2B5EF4-FFF2-40B4-BE49-F238E27FC236}">
                <a16:creationId xmlns:a16="http://schemas.microsoft.com/office/drawing/2014/main" id="{00000000-0008-0000-0B00-0000D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67" name="Shape 6">
              <a:extLst>
                <a:ext uri="{FF2B5EF4-FFF2-40B4-BE49-F238E27FC236}">
                  <a16:creationId xmlns:a16="http://schemas.microsoft.com/office/drawing/2014/main" id="{00000000-0008-0000-0B00-0000D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8" name="Shape 11081">
              <a:extLst>
                <a:ext uri="{FF2B5EF4-FFF2-40B4-BE49-F238E27FC236}">
                  <a16:creationId xmlns:a16="http://schemas.microsoft.com/office/drawing/2014/main" id="{00000000-0008-0000-0B00-0000D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9" name="Shape 11082">
                <a:extLst>
                  <a:ext uri="{FF2B5EF4-FFF2-40B4-BE49-F238E27FC236}">
                    <a16:creationId xmlns:a16="http://schemas.microsoft.com/office/drawing/2014/main" id="{00000000-0008-0000-0B00-0000D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0" name="Shape 11083">
                <a:extLst>
                  <a:ext uri="{FF2B5EF4-FFF2-40B4-BE49-F238E27FC236}">
                    <a16:creationId xmlns:a16="http://schemas.microsoft.com/office/drawing/2014/main" id="{00000000-0008-0000-0B00-0000D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1" name="Shape 11084">
                  <a:extLst>
                    <a:ext uri="{FF2B5EF4-FFF2-40B4-BE49-F238E27FC236}">
                      <a16:creationId xmlns:a16="http://schemas.microsoft.com/office/drawing/2014/main" id="{00000000-0008-0000-0B00-0000D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72" name="Shape 11085">
                  <a:extLst>
                    <a:ext uri="{FF2B5EF4-FFF2-40B4-BE49-F238E27FC236}">
                      <a16:creationId xmlns:a16="http://schemas.microsoft.com/office/drawing/2014/main" id="{00000000-0008-0000-0B00-0000D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3273" name="Shape 2">
          <a:extLst>
            <a:ext uri="{FF2B5EF4-FFF2-40B4-BE49-F238E27FC236}">
              <a16:creationId xmlns:a16="http://schemas.microsoft.com/office/drawing/2014/main" id="{00000000-0008-0000-0B00-0000D933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3274" name="Shape 11086">
            <a:extLst>
              <a:ext uri="{FF2B5EF4-FFF2-40B4-BE49-F238E27FC236}">
                <a16:creationId xmlns:a16="http://schemas.microsoft.com/office/drawing/2014/main" id="{00000000-0008-0000-0B00-0000D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75" name="Shape 6">
              <a:extLst>
                <a:ext uri="{FF2B5EF4-FFF2-40B4-BE49-F238E27FC236}">
                  <a16:creationId xmlns:a16="http://schemas.microsoft.com/office/drawing/2014/main" id="{00000000-0008-0000-0B00-0000D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76" name="Shape 11087">
              <a:extLst>
                <a:ext uri="{FF2B5EF4-FFF2-40B4-BE49-F238E27FC236}">
                  <a16:creationId xmlns:a16="http://schemas.microsoft.com/office/drawing/2014/main" id="{00000000-0008-0000-0B00-0000D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77" name="Shape 11088">
                <a:extLst>
                  <a:ext uri="{FF2B5EF4-FFF2-40B4-BE49-F238E27FC236}">
                    <a16:creationId xmlns:a16="http://schemas.microsoft.com/office/drawing/2014/main" id="{00000000-0008-0000-0B00-0000D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8" name="Shape 11089">
                <a:extLst>
                  <a:ext uri="{FF2B5EF4-FFF2-40B4-BE49-F238E27FC236}">
                    <a16:creationId xmlns:a16="http://schemas.microsoft.com/office/drawing/2014/main" id="{00000000-0008-0000-0B00-0000D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9" name="Shape 11090">
                  <a:extLst>
                    <a:ext uri="{FF2B5EF4-FFF2-40B4-BE49-F238E27FC236}">
                      <a16:creationId xmlns:a16="http://schemas.microsoft.com/office/drawing/2014/main" id="{00000000-0008-0000-0B00-0000D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0" name="Shape 11091">
                  <a:extLst>
                    <a:ext uri="{FF2B5EF4-FFF2-40B4-BE49-F238E27FC236}">
                      <a16:creationId xmlns:a16="http://schemas.microsoft.com/office/drawing/2014/main" id="{00000000-0008-0000-0B00-0000E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3281" name="Shape 2">
          <a:extLst>
            <a:ext uri="{FF2B5EF4-FFF2-40B4-BE49-F238E27FC236}">
              <a16:creationId xmlns:a16="http://schemas.microsoft.com/office/drawing/2014/main" id="{00000000-0008-0000-0B00-0000E133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3282" name="Shape 11092">
            <a:extLst>
              <a:ext uri="{FF2B5EF4-FFF2-40B4-BE49-F238E27FC236}">
                <a16:creationId xmlns:a16="http://schemas.microsoft.com/office/drawing/2014/main" id="{00000000-0008-0000-0B00-0000E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83" name="Shape 6">
              <a:extLst>
                <a:ext uri="{FF2B5EF4-FFF2-40B4-BE49-F238E27FC236}">
                  <a16:creationId xmlns:a16="http://schemas.microsoft.com/office/drawing/2014/main" id="{00000000-0008-0000-0B00-0000E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84" name="Shape 11093">
              <a:extLst>
                <a:ext uri="{FF2B5EF4-FFF2-40B4-BE49-F238E27FC236}">
                  <a16:creationId xmlns:a16="http://schemas.microsoft.com/office/drawing/2014/main" id="{00000000-0008-0000-0B00-0000E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85" name="Shape 11094">
                <a:extLst>
                  <a:ext uri="{FF2B5EF4-FFF2-40B4-BE49-F238E27FC236}">
                    <a16:creationId xmlns:a16="http://schemas.microsoft.com/office/drawing/2014/main" id="{00000000-0008-0000-0B00-0000E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86" name="Shape 11095">
                <a:extLst>
                  <a:ext uri="{FF2B5EF4-FFF2-40B4-BE49-F238E27FC236}">
                    <a16:creationId xmlns:a16="http://schemas.microsoft.com/office/drawing/2014/main" id="{00000000-0008-0000-0B00-0000E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87" name="Shape 11096">
                  <a:extLst>
                    <a:ext uri="{FF2B5EF4-FFF2-40B4-BE49-F238E27FC236}">
                      <a16:creationId xmlns:a16="http://schemas.microsoft.com/office/drawing/2014/main" id="{00000000-0008-0000-0B00-0000E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8" name="Shape 11097">
                  <a:extLst>
                    <a:ext uri="{FF2B5EF4-FFF2-40B4-BE49-F238E27FC236}">
                      <a16:creationId xmlns:a16="http://schemas.microsoft.com/office/drawing/2014/main" id="{00000000-0008-0000-0B00-0000E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3289" name="Shape 2">
          <a:extLst>
            <a:ext uri="{FF2B5EF4-FFF2-40B4-BE49-F238E27FC236}">
              <a16:creationId xmlns:a16="http://schemas.microsoft.com/office/drawing/2014/main" id="{00000000-0008-0000-0B00-0000E933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3290" name="Shape 11098">
            <a:extLst>
              <a:ext uri="{FF2B5EF4-FFF2-40B4-BE49-F238E27FC236}">
                <a16:creationId xmlns:a16="http://schemas.microsoft.com/office/drawing/2014/main" id="{00000000-0008-0000-0B00-0000E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1" name="Shape 6">
              <a:extLst>
                <a:ext uri="{FF2B5EF4-FFF2-40B4-BE49-F238E27FC236}">
                  <a16:creationId xmlns:a16="http://schemas.microsoft.com/office/drawing/2014/main" id="{00000000-0008-0000-0B00-0000E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92" name="Shape 11099">
              <a:extLst>
                <a:ext uri="{FF2B5EF4-FFF2-40B4-BE49-F238E27FC236}">
                  <a16:creationId xmlns:a16="http://schemas.microsoft.com/office/drawing/2014/main" id="{00000000-0008-0000-0B00-0000E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93" name="Shape 11100">
                <a:extLst>
                  <a:ext uri="{FF2B5EF4-FFF2-40B4-BE49-F238E27FC236}">
                    <a16:creationId xmlns:a16="http://schemas.microsoft.com/office/drawing/2014/main" id="{00000000-0008-0000-0B00-0000E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94" name="Shape 11101">
                <a:extLst>
                  <a:ext uri="{FF2B5EF4-FFF2-40B4-BE49-F238E27FC236}">
                    <a16:creationId xmlns:a16="http://schemas.microsoft.com/office/drawing/2014/main" id="{00000000-0008-0000-0B00-0000E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95" name="Shape 11102">
                  <a:extLst>
                    <a:ext uri="{FF2B5EF4-FFF2-40B4-BE49-F238E27FC236}">
                      <a16:creationId xmlns:a16="http://schemas.microsoft.com/office/drawing/2014/main" id="{00000000-0008-0000-0B00-0000E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96" name="Shape 11103">
                  <a:extLst>
                    <a:ext uri="{FF2B5EF4-FFF2-40B4-BE49-F238E27FC236}">
                      <a16:creationId xmlns:a16="http://schemas.microsoft.com/office/drawing/2014/main" id="{00000000-0008-0000-0B00-0000F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3297" name="Shape 2">
          <a:extLst>
            <a:ext uri="{FF2B5EF4-FFF2-40B4-BE49-F238E27FC236}">
              <a16:creationId xmlns:a16="http://schemas.microsoft.com/office/drawing/2014/main" id="{00000000-0008-0000-0B00-0000F133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3298" name="Shape 11104">
            <a:extLst>
              <a:ext uri="{FF2B5EF4-FFF2-40B4-BE49-F238E27FC236}">
                <a16:creationId xmlns:a16="http://schemas.microsoft.com/office/drawing/2014/main" id="{00000000-0008-0000-0B00-0000F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9" name="Shape 6">
              <a:extLst>
                <a:ext uri="{FF2B5EF4-FFF2-40B4-BE49-F238E27FC236}">
                  <a16:creationId xmlns:a16="http://schemas.microsoft.com/office/drawing/2014/main" id="{00000000-0008-0000-0B00-0000F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0" name="Shape 11105">
              <a:extLst>
                <a:ext uri="{FF2B5EF4-FFF2-40B4-BE49-F238E27FC236}">
                  <a16:creationId xmlns:a16="http://schemas.microsoft.com/office/drawing/2014/main" id="{00000000-0008-0000-0B00-0000F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1" name="Shape 11106">
                <a:extLst>
                  <a:ext uri="{FF2B5EF4-FFF2-40B4-BE49-F238E27FC236}">
                    <a16:creationId xmlns:a16="http://schemas.microsoft.com/office/drawing/2014/main" id="{00000000-0008-0000-0B00-0000F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02" name="Shape 11107">
                <a:extLst>
                  <a:ext uri="{FF2B5EF4-FFF2-40B4-BE49-F238E27FC236}">
                    <a16:creationId xmlns:a16="http://schemas.microsoft.com/office/drawing/2014/main" id="{00000000-0008-0000-0B00-0000F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03" name="Shape 11108">
                  <a:extLst>
                    <a:ext uri="{FF2B5EF4-FFF2-40B4-BE49-F238E27FC236}">
                      <a16:creationId xmlns:a16="http://schemas.microsoft.com/office/drawing/2014/main" id="{00000000-0008-0000-0B00-0000F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04" name="Shape 11109">
                  <a:extLst>
                    <a:ext uri="{FF2B5EF4-FFF2-40B4-BE49-F238E27FC236}">
                      <a16:creationId xmlns:a16="http://schemas.microsoft.com/office/drawing/2014/main" id="{00000000-0008-0000-0B00-0000F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3305" name="Shape 2">
          <a:extLst>
            <a:ext uri="{FF2B5EF4-FFF2-40B4-BE49-F238E27FC236}">
              <a16:creationId xmlns:a16="http://schemas.microsoft.com/office/drawing/2014/main" id="{00000000-0008-0000-0B00-0000F933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3306" name="Shape 11110">
            <a:extLst>
              <a:ext uri="{FF2B5EF4-FFF2-40B4-BE49-F238E27FC236}">
                <a16:creationId xmlns:a16="http://schemas.microsoft.com/office/drawing/2014/main" id="{00000000-0008-0000-0B00-0000F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07" name="Shape 6">
              <a:extLst>
                <a:ext uri="{FF2B5EF4-FFF2-40B4-BE49-F238E27FC236}">
                  <a16:creationId xmlns:a16="http://schemas.microsoft.com/office/drawing/2014/main" id="{00000000-0008-0000-0B00-0000F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8" name="Shape 11111">
              <a:extLst>
                <a:ext uri="{FF2B5EF4-FFF2-40B4-BE49-F238E27FC236}">
                  <a16:creationId xmlns:a16="http://schemas.microsoft.com/office/drawing/2014/main" id="{00000000-0008-0000-0B00-0000F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9" name="Shape 11112">
                <a:extLst>
                  <a:ext uri="{FF2B5EF4-FFF2-40B4-BE49-F238E27FC236}">
                    <a16:creationId xmlns:a16="http://schemas.microsoft.com/office/drawing/2014/main" id="{00000000-0008-0000-0B00-0000F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0" name="Shape 11113">
                <a:extLst>
                  <a:ext uri="{FF2B5EF4-FFF2-40B4-BE49-F238E27FC236}">
                    <a16:creationId xmlns:a16="http://schemas.microsoft.com/office/drawing/2014/main" id="{00000000-0008-0000-0B00-0000F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1" name="Shape 11114">
                  <a:extLst>
                    <a:ext uri="{FF2B5EF4-FFF2-40B4-BE49-F238E27FC236}">
                      <a16:creationId xmlns:a16="http://schemas.microsoft.com/office/drawing/2014/main" id="{00000000-0008-0000-0B00-0000F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12" name="Shape 11115">
                  <a:extLst>
                    <a:ext uri="{FF2B5EF4-FFF2-40B4-BE49-F238E27FC236}">
                      <a16:creationId xmlns:a16="http://schemas.microsoft.com/office/drawing/2014/main" id="{00000000-0008-0000-0B00-00000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3313" name="Shape 2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3314" name="Shape 11116">
            <a:extLst>
              <a:ext uri="{FF2B5EF4-FFF2-40B4-BE49-F238E27FC236}">
                <a16:creationId xmlns:a16="http://schemas.microsoft.com/office/drawing/2014/main" id="{00000000-0008-0000-0B00-00000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15" name="Shape 6">
              <a:extLst>
                <a:ext uri="{FF2B5EF4-FFF2-40B4-BE49-F238E27FC236}">
                  <a16:creationId xmlns:a16="http://schemas.microsoft.com/office/drawing/2014/main" id="{00000000-0008-0000-0B00-00000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16" name="Shape 11117">
              <a:extLst>
                <a:ext uri="{FF2B5EF4-FFF2-40B4-BE49-F238E27FC236}">
                  <a16:creationId xmlns:a16="http://schemas.microsoft.com/office/drawing/2014/main" id="{00000000-0008-0000-0B00-00000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17" name="Shape 11118">
                <a:extLst>
                  <a:ext uri="{FF2B5EF4-FFF2-40B4-BE49-F238E27FC236}">
                    <a16:creationId xmlns:a16="http://schemas.microsoft.com/office/drawing/2014/main" id="{00000000-0008-0000-0B00-00000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8" name="Shape 11119">
                <a:extLst>
                  <a:ext uri="{FF2B5EF4-FFF2-40B4-BE49-F238E27FC236}">
                    <a16:creationId xmlns:a16="http://schemas.microsoft.com/office/drawing/2014/main" id="{00000000-0008-0000-0B00-00000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9" name="Shape 11120">
                  <a:extLst>
                    <a:ext uri="{FF2B5EF4-FFF2-40B4-BE49-F238E27FC236}">
                      <a16:creationId xmlns:a16="http://schemas.microsoft.com/office/drawing/2014/main" id="{00000000-0008-0000-0B00-00000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0" name="Shape 11121">
                  <a:extLst>
                    <a:ext uri="{FF2B5EF4-FFF2-40B4-BE49-F238E27FC236}">
                      <a16:creationId xmlns:a16="http://schemas.microsoft.com/office/drawing/2014/main" id="{00000000-0008-0000-0B00-00000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3321" name="Shape 2">
          <a:extLst>
            <a:ext uri="{FF2B5EF4-FFF2-40B4-BE49-F238E27FC236}">
              <a16:creationId xmlns:a16="http://schemas.microsoft.com/office/drawing/2014/main" id="{00000000-0008-0000-0B00-00000934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3322" name="Shape 11122">
            <a:extLst>
              <a:ext uri="{FF2B5EF4-FFF2-40B4-BE49-F238E27FC236}">
                <a16:creationId xmlns:a16="http://schemas.microsoft.com/office/drawing/2014/main" id="{00000000-0008-0000-0B00-00000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23" name="Shape 6">
              <a:extLst>
                <a:ext uri="{FF2B5EF4-FFF2-40B4-BE49-F238E27FC236}">
                  <a16:creationId xmlns:a16="http://schemas.microsoft.com/office/drawing/2014/main" id="{00000000-0008-0000-0B00-00000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24" name="Shape 11123">
              <a:extLst>
                <a:ext uri="{FF2B5EF4-FFF2-40B4-BE49-F238E27FC236}">
                  <a16:creationId xmlns:a16="http://schemas.microsoft.com/office/drawing/2014/main" id="{00000000-0008-0000-0B00-00000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25" name="Shape 11124">
                <a:extLst>
                  <a:ext uri="{FF2B5EF4-FFF2-40B4-BE49-F238E27FC236}">
                    <a16:creationId xmlns:a16="http://schemas.microsoft.com/office/drawing/2014/main" id="{00000000-0008-0000-0B00-00000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6" name="Shape 11125">
                <a:extLst>
                  <a:ext uri="{FF2B5EF4-FFF2-40B4-BE49-F238E27FC236}">
                    <a16:creationId xmlns:a16="http://schemas.microsoft.com/office/drawing/2014/main" id="{00000000-0008-0000-0B00-00000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27" name="Shape 11126">
                  <a:extLst>
                    <a:ext uri="{FF2B5EF4-FFF2-40B4-BE49-F238E27FC236}">
                      <a16:creationId xmlns:a16="http://schemas.microsoft.com/office/drawing/2014/main" id="{00000000-0008-0000-0B00-00000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8" name="Shape 11127">
                  <a:extLst>
                    <a:ext uri="{FF2B5EF4-FFF2-40B4-BE49-F238E27FC236}">
                      <a16:creationId xmlns:a16="http://schemas.microsoft.com/office/drawing/2014/main" id="{00000000-0008-0000-0B00-00001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3329" name="Shape 2">
          <a:extLst>
            <a:ext uri="{FF2B5EF4-FFF2-40B4-BE49-F238E27FC236}">
              <a16:creationId xmlns:a16="http://schemas.microsoft.com/office/drawing/2014/main" id="{00000000-0008-0000-0B00-00001134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3330" name="Shape 11128">
            <a:extLst>
              <a:ext uri="{FF2B5EF4-FFF2-40B4-BE49-F238E27FC236}">
                <a16:creationId xmlns:a16="http://schemas.microsoft.com/office/drawing/2014/main" id="{00000000-0008-0000-0B00-00001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1" name="Shape 6">
              <a:extLst>
                <a:ext uri="{FF2B5EF4-FFF2-40B4-BE49-F238E27FC236}">
                  <a16:creationId xmlns:a16="http://schemas.microsoft.com/office/drawing/2014/main" id="{00000000-0008-0000-0B00-00001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2" name="Shape 11129">
              <a:extLst>
                <a:ext uri="{FF2B5EF4-FFF2-40B4-BE49-F238E27FC236}">
                  <a16:creationId xmlns:a16="http://schemas.microsoft.com/office/drawing/2014/main" id="{00000000-0008-0000-0B00-00001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33" name="Shape 11130">
                <a:extLst>
                  <a:ext uri="{FF2B5EF4-FFF2-40B4-BE49-F238E27FC236}">
                    <a16:creationId xmlns:a16="http://schemas.microsoft.com/office/drawing/2014/main" id="{00000000-0008-0000-0B00-00001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34" name="Shape 11131">
                <a:extLst>
                  <a:ext uri="{FF2B5EF4-FFF2-40B4-BE49-F238E27FC236}">
                    <a16:creationId xmlns:a16="http://schemas.microsoft.com/office/drawing/2014/main" id="{00000000-0008-0000-0B00-00001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35" name="Shape 11132">
                  <a:extLst>
                    <a:ext uri="{FF2B5EF4-FFF2-40B4-BE49-F238E27FC236}">
                      <a16:creationId xmlns:a16="http://schemas.microsoft.com/office/drawing/2014/main" id="{00000000-0008-0000-0B00-00001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36" name="Shape 11133">
                  <a:extLst>
                    <a:ext uri="{FF2B5EF4-FFF2-40B4-BE49-F238E27FC236}">
                      <a16:creationId xmlns:a16="http://schemas.microsoft.com/office/drawing/2014/main" id="{00000000-0008-0000-0B00-00001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3337" name="Shape 2">
          <a:extLst>
            <a:ext uri="{FF2B5EF4-FFF2-40B4-BE49-F238E27FC236}">
              <a16:creationId xmlns:a16="http://schemas.microsoft.com/office/drawing/2014/main" id="{00000000-0008-0000-0B00-00001934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3338" name="Shape 11134">
            <a:extLst>
              <a:ext uri="{FF2B5EF4-FFF2-40B4-BE49-F238E27FC236}">
                <a16:creationId xmlns:a16="http://schemas.microsoft.com/office/drawing/2014/main" id="{00000000-0008-0000-0B00-00001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9" name="Shape 6">
              <a:extLst>
                <a:ext uri="{FF2B5EF4-FFF2-40B4-BE49-F238E27FC236}">
                  <a16:creationId xmlns:a16="http://schemas.microsoft.com/office/drawing/2014/main" id="{00000000-0008-0000-0B00-00001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0" name="Shape 11135">
              <a:extLst>
                <a:ext uri="{FF2B5EF4-FFF2-40B4-BE49-F238E27FC236}">
                  <a16:creationId xmlns:a16="http://schemas.microsoft.com/office/drawing/2014/main" id="{00000000-0008-0000-0B00-00001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1" name="Shape 11136">
                <a:extLst>
                  <a:ext uri="{FF2B5EF4-FFF2-40B4-BE49-F238E27FC236}">
                    <a16:creationId xmlns:a16="http://schemas.microsoft.com/office/drawing/2014/main" id="{00000000-0008-0000-0B00-00001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42" name="Shape 11137">
                <a:extLst>
                  <a:ext uri="{FF2B5EF4-FFF2-40B4-BE49-F238E27FC236}">
                    <a16:creationId xmlns:a16="http://schemas.microsoft.com/office/drawing/2014/main" id="{00000000-0008-0000-0B00-00001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43" name="Shape 11138">
                  <a:extLst>
                    <a:ext uri="{FF2B5EF4-FFF2-40B4-BE49-F238E27FC236}">
                      <a16:creationId xmlns:a16="http://schemas.microsoft.com/office/drawing/2014/main" id="{00000000-0008-0000-0B00-00001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44" name="Shape 11139">
                  <a:extLst>
                    <a:ext uri="{FF2B5EF4-FFF2-40B4-BE49-F238E27FC236}">
                      <a16:creationId xmlns:a16="http://schemas.microsoft.com/office/drawing/2014/main" id="{00000000-0008-0000-0B00-00002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3345" name="Shape 2">
          <a:extLst>
            <a:ext uri="{FF2B5EF4-FFF2-40B4-BE49-F238E27FC236}">
              <a16:creationId xmlns:a16="http://schemas.microsoft.com/office/drawing/2014/main" id="{00000000-0008-0000-0B00-00002134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3346" name="Shape 11140">
            <a:extLst>
              <a:ext uri="{FF2B5EF4-FFF2-40B4-BE49-F238E27FC236}">
                <a16:creationId xmlns:a16="http://schemas.microsoft.com/office/drawing/2014/main" id="{00000000-0008-0000-0B00-00002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47" name="Shape 6">
              <a:extLst>
                <a:ext uri="{FF2B5EF4-FFF2-40B4-BE49-F238E27FC236}">
                  <a16:creationId xmlns:a16="http://schemas.microsoft.com/office/drawing/2014/main" id="{00000000-0008-0000-0B00-00002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8" name="Shape 11141">
              <a:extLst>
                <a:ext uri="{FF2B5EF4-FFF2-40B4-BE49-F238E27FC236}">
                  <a16:creationId xmlns:a16="http://schemas.microsoft.com/office/drawing/2014/main" id="{00000000-0008-0000-0B00-00002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9" name="Shape 11142">
                <a:extLst>
                  <a:ext uri="{FF2B5EF4-FFF2-40B4-BE49-F238E27FC236}">
                    <a16:creationId xmlns:a16="http://schemas.microsoft.com/office/drawing/2014/main" id="{00000000-0008-0000-0B00-00002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0" name="Shape 11143">
                <a:extLst>
                  <a:ext uri="{FF2B5EF4-FFF2-40B4-BE49-F238E27FC236}">
                    <a16:creationId xmlns:a16="http://schemas.microsoft.com/office/drawing/2014/main" id="{00000000-0008-0000-0B00-00002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1" name="Shape 11144">
                  <a:extLst>
                    <a:ext uri="{FF2B5EF4-FFF2-40B4-BE49-F238E27FC236}">
                      <a16:creationId xmlns:a16="http://schemas.microsoft.com/office/drawing/2014/main" id="{00000000-0008-0000-0B00-00002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52" name="Shape 11145">
                  <a:extLst>
                    <a:ext uri="{FF2B5EF4-FFF2-40B4-BE49-F238E27FC236}">
                      <a16:creationId xmlns:a16="http://schemas.microsoft.com/office/drawing/2014/main" id="{00000000-0008-0000-0B00-00002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3353" name="Shape 2">
          <a:extLst>
            <a:ext uri="{FF2B5EF4-FFF2-40B4-BE49-F238E27FC236}">
              <a16:creationId xmlns:a16="http://schemas.microsoft.com/office/drawing/2014/main" id="{00000000-0008-0000-0B00-00002934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3354" name="Shape 11146">
            <a:extLst>
              <a:ext uri="{FF2B5EF4-FFF2-40B4-BE49-F238E27FC236}">
                <a16:creationId xmlns:a16="http://schemas.microsoft.com/office/drawing/2014/main" id="{00000000-0008-0000-0B00-00002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55" name="Shape 6">
              <a:extLst>
                <a:ext uri="{FF2B5EF4-FFF2-40B4-BE49-F238E27FC236}">
                  <a16:creationId xmlns:a16="http://schemas.microsoft.com/office/drawing/2014/main" id="{00000000-0008-0000-0B00-00002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56" name="Shape 11147">
              <a:extLst>
                <a:ext uri="{FF2B5EF4-FFF2-40B4-BE49-F238E27FC236}">
                  <a16:creationId xmlns:a16="http://schemas.microsoft.com/office/drawing/2014/main" id="{00000000-0008-0000-0B00-00002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57" name="Shape 11148">
                <a:extLst>
                  <a:ext uri="{FF2B5EF4-FFF2-40B4-BE49-F238E27FC236}">
                    <a16:creationId xmlns:a16="http://schemas.microsoft.com/office/drawing/2014/main" id="{00000000-0008-0000-0B00-00002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8" name="Shape 11149">
                <a:extLst>
                  <a:ext uri="{FF2B5EF4-FFF2-40B4-BE49-F238E27FC236}">
                    <a16:creationId xmlns:a16="http://schemas.microsoft.com/office/drawing/2014/main" id="{00000000-0008-0000-0B00-00002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9" name="Shape 11150">
                  <a:extLst>
                    <a:ext uri="{FF2B5EF4-FFF2-40B4-BE49-F238E27FC236}">
                      <a16:creationId xmlns:a16="http://schemas.microsoft.com/office/drawing/2014/main" id="{00000000-0008-0000-0B00-00002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0" name="Shape 11151">
                  <a:extLst>
                    <a:ext uri="{FF2B5EF4-FFF2-40B4-BE49-F238E27FC236}">
                      <a16:creationId xmlns:a16="http://schemas.microsoft.com/office/drawing/2014/main" id="{00000000-0008-0000-0B00-00003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3361" name="Shape 2">
          <a:extLst>
            <a:ext uri="{FF2B5EF4-FFF2-40B4-BE49-F238E27FC236}">
              <a16:creationId xmlns:a16="http://schemas.microsoft.com/office/drawing/2014/main" id="{00000000-0008-0000-0B00-00003134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3362" name="Shape 11152">
            <a:extLst>
              <a:ext uri="{FF2B5EF4-FFF2-40B4-BE49-F238E27FC236}">
                <a16:creationId xmlns:a16="http://schemas.microsoft.com/office/drawing/2014/main" id="{00000000-0008-0000-0B00-00003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63" name="Shape 6">
              <a:extLst>
                <a:ext uri="{FF2B5EF4-FFF2-40B4-BE49-F238E27FC236}">
                  <a16:creationId xmlns:a16="http://schemas.microsoft.com/office/drawing/2014/main" id="{00000000-0008-0000-0B00-00003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64" name="Shape 11153">
              <a:extLst>
                <a:ext uri="{FF2B5EF4-FFF2-40B4-BE49-F238E27FC236}">
                  <a16:creationId xmlns:a16="http://schemas.microsoft.com/office/drawing/2014/main" id="{00000000-0008-0000-0B00-00003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65" name="Shape 11154">
                <a:extLst>
                  <a:ext uri="{FF2B5EF4-FFF2-40B4-BE49-F238E27FC236}">
                    <a16:creationId xmlns:a16="http://schemas.microsoft.com/office/drawing/2014/main" id="{00000000-0008-0000-0B00-00003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6" name="Shape 11155">
                <a:extLst>
                  <a:ext uri="{FF2B5EF4-FFF2-40B4-BE49-F238E27FC236}">
                    <a16:creationId xmlns:a16="http://schemas.microsoft.com/office/drawing/2014/main" id="{00000000-0008-0000-0B00-00003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67" name="Shape 11156">
                  <a:extLst>
                    <a:ext uri="{FF2B5EF4-FFF2-40B4-BE49-F238E27FC236}">
                      <a16:creationId xmlns:a16="http://schemas.microsoft.com/office/drawing/2014/main" id="{00000000-0008-0000-0B00-00003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8" name="Shape 11157">
                  <a:extLst>
                    <a:ext uri="{FF2B5EF4-FFF2-40B4-BE49-F238E27FC236}">
                      <a16:creationId xmlns:a16="http://schemas.microsoft.com/office/drawing/2014/main" id="{00000000-0008-0000-0B00-00003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3369" name="Shape 2">
          <a:extLst>
            <a:ext uri="{FF2B5EF4-FFF2-40B4-BE49-F238E27FC236}">
              <a16:creationId xmlns:a16="http://schemas.microsoft.com/office/drawing/2014/main" id="{00000000-0008-0000-0B00-00003934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3370" name="Shape 11158">
            <a:extLst>
              <a:ext uri="{FF2B5EF4-FFF2-40B4-BE49-F238E27FC236}">
                <a16:creationId xmlns:a16="http://schemas.microsoft.com/office/drawing/2014/main" id="{00000000-0008-0000-0B00-00003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1" name="Shape 6">
              <a:extLst>
                <a:ext uri="{FF2B5EF4-FFF2-40B4-BE49-F238E27FC236}">
                  <a16:creationId xmlns:a16="http://schemas.microsoft.com/office/drawing/2014/main" id="{00000000-0008-0000-0B00-00003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72" name="Shape 11159">
              <a:extLst>
                <a:ext uri="{FF2B5EF4-FFF2-40B4-BE49-F238E27FC236}">
                  <a16:creationId xmlns:a16="http://schemas.microsoft.com/office/drawing/2014/main" id="{00000000-0008-0000-0B00-00003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73" name="Shape 11160">
                <a:extLst>
                  <a:ext uri="{FF2B5EF4-FFF2-40B4-BE49-F238E27FC236}">
                    <a16:creationId xmlns:a16="http://schemas.microsoft.com/office/drawing/2014/main" id="{00000000-0008-0000-0B00-00003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74" name="Shape 11161">
                <a:extLst>
                  <a:ext uri="{FF2B5EF4-FFF2-40B4-BE49-F238E27FC236}">
                    <a16:creationId xmlns:a16="http://schemas.microsoft.com/office/drawing/2014/main" id="{00000000-0008-0000-0B00-00003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75" name="Shape 11162">
                  <a:extLst>
                    <a:ext uri="{FF2B5EF4-FFF2-40B4-BE49-F238E27FC236}">
                      <a16:creationId xmlns:a16="http://schemas.microsoft.com/office/drawing/2014/main" id="{00000000-0008-0000-0B00-00003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76" name="Shape 11163">
                  <a:extLst>
                    <a:ext uri="{FF2B5EF4-FFF2-40B4-BE49-F238E27FC236}">
                      <a16:creationId xmlns:a16="http://schemas.microsoft.com/office/drawing/2014/main" id="{00000000-0008-0000-0B00-00004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3377" name="Shape 2">
          <a:extLst>
            <a:ext uri="{FF2B5EF4-FFF2-40B4-BE49-F238E27FC236}">
              <a16:creationId xmlns:a16="http://schemas.microsoft.com/office/drawing/2014/main" id="{00000000-0008-0000-0B00-00004134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3378" name="Shape 11164">
            <a:extLst>
              <a:ext uri="{FF2B5EF4-FFF2-40B4-BE49-F238E27FC236}">
                <a16:creationId xmlns:a16="http://schemas.microsoft.com/office/drawing/2014/main" id="{00000000-0008-0000-0B00-00004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9" name="Shape 6">
              <a:extLst>
                <a:ext uri="{FF2B5EF4-FFF2-40B4-BE49-F238E27FC236}">
                  <a16:creationId xmlns:a16="http://schemas.microsoft.com/office/drawing/2014/main" id="{00000000-0008-0000-0B00-00004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0" name="Shape 11165">
              <a:extLst>
                <a:ext uri="{FF2B5EF4-FFF2-40B4-BE49-F238E27FC236}">
                  <a16:creationId xmlns:a16="http://schemas.microsoft.com/office/drawing/2014/main" id="{00000000-0008-0000-0B00-00004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1" name="Shape 11166">
                <a:extLst>
                  <a:ext uri="{FF2B5EF4-FFF2-40B4-BE49-F238E27FC236}">
                    <a16:creationId xmlns:a16="http://schemas.microsoft.com/office/drawing/2014/main" id="{00000000-0008-0000-0B00-00004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82" name="Shape 11167">
                <a:extLst>
                  <a:ext uri="{FF2B5EF4-FFF2-40B4-BE49-F238E27FC236}">
                    <a16:creationId xmlns:a16="http://schemas.microsoft.com/office/drawing/2014/main" id="{00000000-0008-0000-0B00-00004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83" name="Shape 11168">
                  <a:extLst>
                    <a:ext uri="{FF2B5EF4-FFF2-40B4-BE49-F238E27FC236}">
                      <a16:creationId xmlns:a16="http://schemas.microsoft.com/office/drawing/2014/main" id="{00000000-0008-0000-0B00-00004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4" name="Shape 11169">
                  <a:extLst>
                    <a:ext uri="{FF2B5EF4-FFF2-40B4-BE49-F238E27FC236}">
                      <a16:creationId xmlns:a16="http://schemas.microsoft.com/office/drawing/2014/main" id="{00000000-0008-0000-0B00-00004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3385" name="Shape 2">
          <a:extLst>
            <a:ext uri="{FF2B5EF4-FFF2-40B4-BE49-F238E27FC236}">
              <a16:creationId xmlns:a16="http://schemas.microsoft.com/office/drawing/2014/main" id="{00000000-0008-0000-0B00-00004934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3386" name="Shape 11170">
            <a:extLst>
              <a:ext uri="{FF2B5EF4-FFF2-40B4-BE49-F238E27FC236}">
                <a16:creationId xmlns:a16="http://schemas.microsoft.com/office/drawing/2014/main" id="{00000000-0008-0000-0B00-00004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87" name="Shape 6">
              <a:extLst>
                <a:ext uri="{FF2B5EF4-FFF2-40B4-BE49-F238E27FC236}">
                  <a16:creationId xmlns:a16="http://schemas.microsoft.com/office/drawing/2014/main" id="{00000000-0008-0000-0B00-00004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8" name="Shape 11171">
              <a:extLst>
                <a:ext uri="{FF2B5EF4-FFF2-40B4-BE49-F238E27FC236}">
                  <a16:creationId xmlns:a16="http://schemas.microsoft.com/office/drawing/2014/main" id="{00000000-0008-0000-0B00-00004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9" name="Shape 11172">
                <a:extLst>
                  <a:ext uri="{FF2B5EF4-FFF2-40B4-BE49-F238E27FC236}">
                    <a16:creationId xmlns:a16="http://schemas.microsoft.com/office/drawing/2014/main" id="{00000000-0008-0000-0B00-00004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0" name="Shape 11173">
                <a:extLst>
                  <a:ext uri="{FF2B5EF4-FFF2-40B4-BE49-F238E27FC236}">
                    <a16:creationId xmlns:a16="http://schemas.microsoft.com/office/drawing/2014/main" id="{00000000-0008-0000-0B00-00004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1" name="Shape 11174">
                  <a:extLst>
                    <a:ext uri="{FF2B5EF4-FFF2-40B4-BE49-F238E27FC236}">
                      <a16:creationId xmlns:a16="http://schemas.microsoft.com/office/drawing/2014/main" id="{00000000-0008-0000-0B00-00004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92" name="Shape 11175">
                  <a:extLst>
                    <a:ext uri="{FF2B5EF4-FFF2-40B4-BE49-F238E27FC236}">
                      <a16:creationId xmlns:a16="http://schemas.microsoft.com/office/drawing/2014/main" id="{00000000-0008-0000-0B00-00005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3393" name="Shape 2">
          <a:extLst>
            <a:ext uri="{FF2B5EF4-FFF2-40B4-BE49-F238E27FC236}">
              <a16:creationId xmlns:a16="http://schemas.microsoft.com/office/drawing/2014/main" id="{00000000-0008-0000-0B00-00005134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3394" name="Shape 11176">
            <a:extLst>
              <a:ext uri="{FF2B5EF4-FFF2-40B4-BE49-F238E27FC236}">
                <a16:creationId xmlns:a16="http://schemas.microsoft.com/office/drawing/2014/main" id="{00000000-0008-0000-0B00-00005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95" name="Shape 6">
              <a:extLst>
                <a:ext uri="{FF2B5EF4-FFF2-40B4-BE49-F238E27FC236}">
                  <a16:creationId xmlns:a16="http://schemas.microsoft.com/office/drawing/2014/main" id="{00000000-0008-0000-0B00-00005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96" name="Shape 11177">
              <a:extLst>
                <a:ext uri="{FF2B5EF4-FFF2-40B4-BE49-F238E27FC236}">
                  <a16:creationId xmlns:a16="http://schemas.microsoft.com/office/drawing/2014/main" id="{00000000-0008-0000-0B00-00005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97" name="Shape 11178">
                <a:extLst>
                  <a:ext uri="{FF2B5EF4-FFF2-40B4-BE49-F238E27FC236}">
                    <a16:creationId xmlns:a16="http://schemas.microsoft.com/office/drawing/2014/main" id="{00000000-0008-0000-0B00-00005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8" name="Shape 11179">
                <a:extLst>
                  <a:ext uri="{FF2B5EF4-FFF2-40B4-BE49-F238E27FC236}">
                    <a16:creationId xmlns:a16="http://schemas.microsoft.com/office/drawing/2014/main" id="{00000000-0008-0000-0B00-00005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9" name="Shape 11180">
                  <a:extLst>
                    <a:ext uri="{FF2B5EF4-FFF2-40B4-BE49-F238E27FC236}">
                      <a16:creationId xmlns:a16="http://schemas.microsoft.com/office/drawing/2014/main" id="{00000000-0008-0000-0B00-00005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0" name="Shape 11181">
                  <a:extLst>
                    <a:ext uri="{FF2B5EF4-FFF2-40B4-BE49-F238E27FC236}">
                      <a16:creationId xmlns:a16="http://schemas.microsoft.com/office/drawing/2014/main" id="{00000000-0008-0000-0B00-00005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3401" name="Shape 2">
          <a:extLst>
            <a:ext uri="{FF2B5EF4-FFF2-40B4-BE49-F238E27FC236}">
              <a16:creationId xmlns:a16="http://schemas.microsoft.com/office/drawing/2014/main" id="{00000000-0008-0000-0B00-00005934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3402" name="Shape 11182">
            <a:extLst>
              <a:ext uri="{FF2B5EF4-FFF2-40B4-BE49-F238E27FC236}">
                <a16:creationId xmlns:a16="http://schemas.microsoft.com/office/drawing/2014/main" id="{00000000-0008-0000-0B00-00005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03" name="Shape 6">
              <a:extLst>
                <a:ext uri="{FF2B5EF4-FFF2-40B4-BE49-F238E27FC236}">
                  <a16:creationId xmlns:a16="http://schemas.microsoft.com/office/drawing/2014/main" id="{00000000-0008-0000-0B00-00005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04" name="Shape 11183">
              <a:extLst>
                <a:ext uri="{FF2B5EF4-FFF2-40B4-BE49-F238E27FC236}">
                  <a16:creationId xmlns:a16="http://schemas.microsoft.com/office/drawing/2014/main" id="{00000000-0008-0000-0B00-00005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05" name="Shape 11184">
                <a:extLst>
                  <a:ext uri="{FF2B5EF4-FFF2-40B4-BE49-F238E27FC236}">
                    <a16:creationId xmlns:a16="http://schemas.microsoft.com/office/drawing/2014/main" id="{00000000-0008-0000-0B00-00005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06" name="Shape 11185">
                <a:extLst>
                  <a:ext uri="{FF2B5EF4-FFF2-40B4-BE49-F238E27FC236}">
                    <a16:creationId xmlns:a16="http://schemas.microsoft.com/office/drawing/2014/main" id="{00000000-0008-0000-0B00-00005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07" name="Shape 11186">
                  <a:extLst>
                    <a:ext uri="{FF2B5EF4-FFF2-40B4-BE49-F238E27FC236}">
                      <a16:creationId xmlns:a16="http://schemas.microsoft.com/office/drawing/2014/main" id="{00000000-0008-0000-0B00-00005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8" name="Shape 11187">
                  <a:extLst>
                    <a:ext uri="{FF2B5EF4-FFF2-40B4-BE49-F238E27FC236}">
                      <a16:creationId xmlns:a16="http://schemas.microsoft.com/office/drawing/2014/main" id="{00000000-0008-0000-0B00-00006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3409" name="Shape 2">
          <a:extLst>
            <a:ext uri="{FF2B5EF4-FFF2-40B4-BE49-F238E27FC236}">
              <a16:creationId xmlns:a16="http://schemas.microsoft.com/office/drawing/2014/main" id="{00000000-0008-0000-0B00-00006134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3410" name="Shape 11188">
            <a:extLst>
              <a:ext uri="{FF2B5EF4-FFF2-40B4-BE49-F238E27FC236}">
                <a16:creationId xmlns:a16="http://schemas.microsoft.com/office/drawing/2014/main" id="{00000000-0008-0000-0B00-00006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1" name="Shape 6">
              <a:extLst>
                <a:ext uri="{FF2B5EF4-FFF2-40B4-BE49-F238E27FC236}">
                  <a16:creationId xmlns:a16="http://schemas.microsoft.com/office/drawing/2014/main" id="{00000000-0008-0000-0B00-00006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12" name="Shape 11189">
              <a:extLst>
                <a:ext uri="{FF2B5EF4-FFF2-40B4-BE49-F238E27FC236}">
                  <a16:creationId xmlns:a16="http://schemas.microsoft.com/office/drawing/2014/main" id="{00000000-0008-0000-0B00-00006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13" name="Shape 11190">
                <a:extLst>
                  <a:ext uri="{FF2B5EF4-FFF2-40B4-BE49-F238E27FC236}">
                    <a16:creationId xmlns:a16="http://schemas.microsoft.com/office/drawing/2014/main" id="{00000000-0008-0000-0B00-00006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14" name="Shape 11191">
                <a:extLst>
                  <a:ext uri="{FF2B5EF4-FFF2-40B4-BE49-F238E27FC236}">
                    <a16:creationId xmlns:a16="http://schemas.microsoft.com/office/drawing/2014/main" id="{00000000-0008-0000-0B00-00006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15" name="Shape 11192">
                  <a:extLst>
                    <a:ext uri="{FF2B5EF4-FFF2-40B4-BE49-F238E27FC236}">
                      <a16:creationId xmlns:a16="http://schemas.microsoft.com/office/drawing/2014/main" id="{00000000-0008-0000-0B00-00006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16" name="Shape 11193">
                  <a:extLst>
                    <a:ext uri="{FF2B5EF4-FFF2-40B4-BE49-F238E27FC236}">
                      <a16:creationId xmlns:a16="http://schemas.microsoft.com/office/drawing/2014/main" id="{00000000-0008-0000-0B00-00006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3417" name="Shape 2">
          <a:extLst>
            <a:ext uri="{FF2B5EF4-FFF2-40B4-BE49-F238E27FC236}">
              <a16:creationId xmlns:a16="http://schemas.microsoft.com/office/drawing/2014/main" id="{00000000-0008-0000-0B00-00006934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3418" name="Shape 11194">
            <a:extLst>
              <a:ext uri="{FF2B5EF4-FFF2-40B4-BE49-F238E27FC236}">
                <a16:creationId xmlns:a16="http://schemas.microsoft.com/office/drawing/2014/main" id="{00000000-0008-0000-0B00-00006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9" name="Shape 6">
              <a:extLst>
                <a:ext uri="{FF2B5EF4-FFF2-40B4-BE49-F238E27FC236}">
                  <a16:creationId xmlns:a16="http://schemas.microsoft.com/office/drawing/2014/main" id="{00000000-0008-0000-0B00-00006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0" name="Shape 11195">
              <a:extLst>
                <a:ext uri="{FF2B5EF4-FFF2-40B4-BE49-F238E27FC236}">
                  <a16:creationId xmlns:a16="http://schemas.microsoft.com/office/drawing/2014/main" id="{00000000-0008-0000-0B00-00006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1" name="Shape 11196">
                <a:extLst>
                  <a:ext uri="{FF2B5EF4-FFF2-40B4-BE49-F238E27FC236}">
                    <a16:creationId xmlns:a16="http://schemas.microsoft.com/office/drawing/2014/main" id="{00000000-0008-0000-0B00-00006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22" name="Shape 11197">
                <a:extLst>
                  <a:ext uri="{FF2B5EF4-FFF2-40B4-BE49-F238E27FC236}">
                    <a16:creationId xmlns:a16="http://schemas.microsoft.com/office/drawing/2014/main" id="{00000000-0008-0000-0B00-00006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23" name="Shape 11198">
                  <a:extLst>
                    <a:ext uri="{FF2B5EF4-FFF2-40B4-BE49-F238E27FC236}">
                      <a16:creationId xmlns:a16="http://schemas.microsoft.com/office/drawing/2014/main" id="{00000000-0008-0000-0B00-00006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24" name="Shape 11199">
                  <a:extLst>
                    <a:ext uri="{FF2B5EF4-FFF2-40B4-BE49-F238E27FC236}">
                      <a16:creationId xmlns:a16="http://schemas.microsoft.com/office/drawing/2014/main" id="{00000000-0008-0000-0B00-00007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3425" name="Shape 2">
          <a:extLst>
            <a:ext uri="{FF2B5EF4-FFF2-40B4-BE49-F238E27FC236}">
              <a16:creationId xmlns:a16="http://schemas.microsoft.com/office/drawing/2014/main" id="{00000000-0008-0000-0B00-00007134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3426" name="Shape 11200">
            <a:extLst>
              <a:ext uri="{FF2B5EF4-FFF2-40B4-BE49-F238E27FC236}">
                <a16:creationId xmlns:a16="http://schemas.microsoft.com/office/drawing/2014/main" id="{00000000-0008-0000-0B00-00007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27" name="Shape 6">
              <a:extLst>
                <a:ext uri="{FF2B5EF4-FFF2-40B4-BE49-F238E27FC236}">
                  <a16:creationId xmlns:a16="http://schemas.microsoft.com/office/drawing/2014/main" id="{00000000-0008-0000-0B00-00007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8" name="Shape 11201">
              <a:extLst>
                <a:ext uri="{FF2B5EF4-FFF2-40B4-BE49-F238E27FC236}">
                  <a16:creationId xmlns:a16="http://schemas.microsoft.com/office/drawing/2014/main" id="{00000000-0008-0000-0B00-00007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9" name="Shape 11202">
                <a:extLst>
                  <a:ext uri="{FF2B5EF4-FFF2-40B4-BE49-F238E27FC236}">
                    <a16:creationId xmlns:a16="http://schemas.microsoft.com/office/drawing/2014/main" id="{00000000-0008-0000-0B00-00007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0" name="Shape 11203">
                <a:extLst>
                  <a:ext uri="{FF2B5EF4-FFF2-40B4-BE49-F238E27FC236}">
                    <a16:creationId xmlns:a16="http://schemas.microsoft.com/office/drawing/2014/main" id="{00000000-0008-0000-0B00-00007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1" name="Shape 11204">
                  <a:extLst>
                    <a:ext uri="{FF2B5EF4-FFF2-40B4-BE49-F238E27FC236}">
                      <a16:creationId xmlns:a16="http://schemas.microsoft.com/office/drawing/2014/main" id="{00000000-0008-0000-0B00-00007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32" name="Shape 11205">
                  <a:extLst>
                    <a:ext uri="{FF2B5EF4-FFF2-40B4-BE49-F238E27FC236}">
                      <a16:creationId xmlns:a16="http://schemas.microsoft.com/office/drawing/2014/main" id="{00000000-0008-0000-0B00-00007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3433" name="Shape 2">
          <a:extLst>
            <a:ext uri="{FF2B5EF4-FFF2-40B4-BE49-F238E27FC236}">
              <a16:creationId xmlns:a16="http://schemas.microsoft.com/office/drawing/2014/main" id="{00000000-0008-0000-0B00-00007934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3434" name="Shape 11206">
            <a:extLst>
              <a:ext uri="{FF2B5EF4-FFF2-40B4-BE49-F238E27FC236}">
                <a16:creationId xmlns:a16="http://schemas.microsoft.com/office/drawing/2014/main" id="{00000000-0008-0000-0B00-00007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35" name="Shape 6">
              <a:extLst>
                <a:ext uri="{FF2B5EF4-FFF2-40B4-BE49-F238E27FC236}">
                  <a16:creationId xmlns:a16="http://schemas.microsoft.com/office/drawing/2014/main" id="{00000000-0008-0000-0B00-00007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36" name="Shape 11207">
              <a:extLst>
                <a:ext uri="{FF2B5EF4-FFF2-40B4-BE49-F238E27FC236}">
                  <a16:creationId xmlns:a16="http://schemas.microsoft.com/office/drawing/2014/main" id="{00000000-0008-0000-0B00-00007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37" name="Shape 11208">
                <a:extLst>
                  <a:ext uri="{FF2B5EF4-FFF2-40B4-BE49-F238E27FC236}">
                    <a16:creationId xmlns:a16="http://schemas.microsoft.com/office/drawing/2014/main" id="{00000000-0008-0000-0B00-00007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8" name="Shape 11209">
                <a:extLst>
                  <a:ext uri="{FF2B5EF4-FFF2-40B4-BE49-F238E27FC236}">
                    <a16:creationId xmlns:a16="http://schemas.microsoft.com/office/drawing/2014/main" id="{00000000-0008-0000-0B00-00007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9" name="Shape 11210">
                  <a:extLst>
                    <a:ext uri="{FF2B5EF4-FFF2-40B4-BE49-F238E27FC236}">
                      <a16:creationId xmlns:a16="http://schemas.microsoft.com/office/drawing/2014/main" id="{00000000-0008-0000-0B00-00007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0" name="Shape 11211">
                  <a:extLst>
                    <a:ext uri="{FF2B5EF4-FFF2-40B4-BE49-F238E27FC236}">
                      <a16:creationId xmlns:a16="http://schemas.microsoft.com/office/drawing/2014/main" id="{00000000-0008-0000-0B00-00008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3441" name="Shape 2">
          <a:extLst>
            <a:ext uri="{FF2B5EF4-FFF2-40B4-BE49-F238E27FC236}">
              <a16:creationId xmlns:a16="http://schemas.microsoft.com/office/drawing/2014/main" id="{00000000-0008-0000-0B00-00008134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3442" name="Shape 11212">
            <a:extLst>
              <a:ext uri="{FF2B5EF4-FFF2-40B4-BE49-F238E27FC236}">
                <a16:creationId xmlns:a16="http://schemas.microsoft.com/office/drawing/2014/main" id="{00000000-0008-0000-0B00-00008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43" name="Shape 6">
              <a:extLst>
                <a:ext uri="{FF2B5EF4-FFF2-40B4-BE49-F238E27FC236}">
                  <a16:creationId xmlns:a16="http://schemas.microsoft.com/office/drawing/2014/main" id="{00000000-0008-0000-0B00-00008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44" name="Shape 11213">
              <a:extLst>
                <a:ext uri="{FF2B5EF4-FFF2-40B4-BE49-F238E27FC236}">
                  <a16:creationId xmlns:a16="http://schemas.microsoft.com/office/drawing/2014/main" id="{00000000-0008-0000-0B00-00008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45" name="Shape 11214">
                <a:extLst>
                  <a:ext uri="{FF2B5EF4-FFF2-40B4-BE49-F238E27FC236}">
                    <a16:creationId xmlns:a16="http://schemas.microsoft.com/office/drawing/2014/main" id="{00000000-0008-0000-0B00-00008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46" name="Shape 11215">
                <a:extLst>
                  <a:ext uri="{FF2B5EF4-FFF2-40B4-BE49-F238E27FC236}">
                    <a16:creationId xmlns:a16="http://schemas.microsoft.com/office/drawing/2014/main" id="{00000000-0008-0000-0B00-00008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47" name="Shape 11216">
                  <a:extLst>
                    <a:ext uri="{FF2B5EF4-FFF2-40B4-BE49-F238E27FC236}">
                      <a16:creationId xmlns:a16="http://schemas.microsoft.com/office/drawing/2014/main" id="{00000000-0008-0000-0B00-00008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8" name="Shape 11217">
                  <a:extLst>
                    <a:ext uri="{FF2B5EF4-FFF2-40B4-BE49-F238E27FC236}">
                      <a16:creationId xmlns:a16="http://schemas.microsoft.com/office/drawing/2014/main" id="{00000000-0008-0000-0B00-00008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3449" name="Shape 2">
          <a:extLst>
            <a:ext uri="{FF2B5EF4-FFF2-40B4-BE49-F238E27FC236}">
              <a16:creationId xmlns:a16="http://schemas.microsoft.com/office/drawing/2014/main" id="{00000000-0008-0000-0B00-00008934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3450" name="Shape 11218">
            <a:extLst>
              <a:ext uri="{FF2B5EF4-FFF2-40B4-BE49-F238E27FC236}">
                <a16:creationId xmlns:a16="http://schemas.microsoft.com/office/drawing/2014/main" id="{00000000-0008-0000-0B00-00008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1" name="Shape 6">
              <a:extLst>
                <a:ext uri="{FF2B5EF4-FFF2-40B4-BE49-F238E27FC236}">
                  <a16:creationId xmlns:a16="http://schemas.microsoft.com/office/drawing/2014/main" id="{00000000-0008-0000-0B00-00008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2" name="Shape 11219">
              <a:extLst>
                <a:ext uri="{FF2B5EF4-FFF2-40B4-BE49-F238E27FC236}">
                  <a16:creationId xmlns:a16="http://schemas.microsoft.com/office/drawing/2014/main" id="{00000000-0008-0000-0B00-00008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53" name="Shape 11220">
                <a:extLst>
                  <a:ext uri="{FF2B5EF4-FFF2-40B4-BE49-F238E27FC236}">
                    <a16:creationId xmlns:a16="http://schemas.microsoft.com/office/drawing/2014/main" id="{00000000-0008-0000-0B00-00008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54" name="Shape 11221">
                <a:extLst>
                  <a:ext uri="{FF2B5EF4-FFF2-40B4-BE49-F238E27FC236}">
                    <a16:creationId xmlns:a16="http://schemas.microsoft.com/office/drawing/2014/main" id="{00000000-0008-0000-0B00-00008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55" name="Shape 11222">
                  <a:extLst>
                    <a:ext uri="{FF2B5EF4-FFF2-40B4-BE49-F238E27FC236}">
                      <a16:creationId xmlns:a16="http://schemas.microsoft.com/office/drawing/2014/main" id="{00000000-0008-0000-0B00-00008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56" name="Shape 11223">
                  <a:extLst>
                    <a:ext uri="{FF2B5EF4-FFF2-40B4-BE49-F238E27FC236}">
                      <a16:creationId xmlns:a16="http://schemas.microsoft.com/office/drawing/2014/main" id="{00000000-0008-0000-0B00-00009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3457" name="Shape 2">
          <a:extLst>
            <a:ext uri="{FF2B5EF4-FFF2-40B4-BE49-F238E27FC236}">
              <a16:creationId xmlns:a16="http://schemas.microsoft.com/office/drawing/2014/main" id="{00000000-0008-0000-0B00-00009134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3458" name="Shape 11224">
            <a:extLst>
              <a:ext uri="{FF2B5EF4-FFF2-40B4-BE49-F238E27FC236}">
                <a16:creationId xmlns:a16="http://schemas.microsoft.com/office/drawing/2014/main" id="{00000000-0008-0000-0B00-00009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9" name="Shape 6">
              <a:extLst>
                <a:ext uri="{FF2B5EF4-FFF2-40B4-BE49-F238E27FC236}">
                  <a16:creationId xmlns:a16="http://schemas.microsoft.com/office/drawing/2014/main" id="{00000000-0008-0000-0B00-00009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0" name="Shape 11225">
              <a:extLst>
                <a:ext uri="{FF2B5EF4-FFF2-40B4-BE49-F238E27FC236}">
                  <a16:creationId xmlns:a16="http://schemas.microsoft.com/office/drawing/2014/main" id="{00000000-0008-0000-0B00-00009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1" name="Shape 11226">
                <a:extLst>
                  <a:ext uri="{FF2B5EF4-FFF2-40B4-BE49-F238E27FC236}">
                    <a16:creationId xmlns:a16="http://schemas.microsoft.com/office/drawing/2014/main" id="{00000000-0008-0000-0B00-00009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62" name="Shape 11227">
                <a:extLst>
                  <a:ext uri="{FF2B5EF4-FFF2-40B4-BE49-F238E27FC236}">
                    <a16:creationId xmlns:a16="http://schemas.microsoft.com/office/drawing/2014/main" id="{00000000-0008-0000-0B00-00009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63" name="Shape 11228">
                  <a:extLst>
                    <a:ext uri="{FF2B5EF4-FFF2-40B4-BE49-F238E27FC236}">
                      <a16:creationId xmlns:a16="http://schemas.microsoft.com/office/drawing/2014/main" id="{00000000-0008-0000-0B00-00009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64" name="Shape 11229">
                  <a:extLst>
                    <a:ext uri="{FF2B5EF4-FFF2-40B4-BE49-F238E27FC236}">
                      <a16:creationId xmlns:a16="http://schemas.microsoft.com/office/drawing/2014/main" id="{00000000-0008-0000-0B00-00009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3465" name="Shape 2">
          <a:extLst>
            <a:ext uri="{FF2B5EF4-FFF2-40B4-BE49-F238E27FC236}">
              <a16:creationId xmlns:a16="http://schemas.microsoft.com/office/drawing/2014/main" id="{00000000-0008-0000-0B00-00009934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3466" name="Shape 11230">
            <a:extLst>
              <a:ext uri="{FF2B5EF4-FFF2-40B4-BE49-F238E27FC236}">
                <a16:creationId xmlns:a16="http://schemas.microsoft.com/office/drawing/2014/main" id="{00000000-0008-0000-0B00-00009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67" name="Shape 6">
              <a:extLst>
                <a:ext uri="{FF2B5EF4-FFF2-40B4-BE49-F238E27FC236}">
                  <a16:creationId xmlns:a16="http://schemas.microsoft.com/office/drawing/2014/main" id="{00000000-0008-0000-0B00-00009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8" name="Shape 11231">
              <a:extLst>
                <a:ext uri="{FF2B5EF4-FFF2-40B4-BE49-F238E27FC236}">
                  <a16:creationId xmlns:a16="http://schemas.microsoft.com/office/drawing/2014/main" id="{00000000-0008-0000-0B00-00009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9" name="Shape 11232">
                <a:extLst>
                  <a:ext uri="{FF2B5EF4-FFF2-40B4-BE49-F238E27FC236}">
                    <a16:creationId xmlns:a16="http://schemas.microsoft.com/office/drawing/2014/main" id="{00000000-0008-0000-0B00-00009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0" name="Shape 11233">
                <a:extLst>
                  <a:ext uri="{FF2B5EF4-FFF2-40B4-BE49-F238E27FC236}">
                    <a16:creationId xmlns:a16="http://schemas.microsoft.com/office/drawing/2014/main" id="{00000000-0008-0000-0B00-00009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1" name="Shape 11234">
                  <a:extLst>
                    <a:ext uri="{FF2B5EF4-FFF2-40B4-BE49-F238E27FC236}">
                      <a16:creationId xmlns:a16="http://schemas.microsoft.com/office/drawing/2014/main" id="{00000000-0008-0000-0B00-00009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72" name="Shape 11235">
                  <a:extLst>
                    <a:ext uri="{FF2B5EF4-FFF2-40B4-BE49-F238E27FC236}">
                      <a16:creationId xmlns:a16="http://schemas.microsoft.com/office/drawing/2014/main" id="{00000000-0008-0000-0B00-0000A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3473" name="Shape 2">
          <a:extLst>
            <a:ext uri="{FF2B5EF4-FFF2-40B4-BE49-F238E27FC236}">
              <a16:creationId xmlns:a16="http://schemas.microsoft.com/office/drawing/2014/main" id="{00000000-0008-0000-0B00-0000A134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3474" name="Shape 11236">
            <a:extLst>
              <a:ext uri="{FF2B5EF4-FFF2-40B4-BE49-F238E27FC236}">
                <a16:creationId xmlns:a16="http://schemas.microsoft.com/office/drawing/2014/main" id="{00000000-0008-0000-0B00-0000A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75" name="Shape 6">
              <a:extLst>
                <a:ext uri="{FF2B5EF4-FFF2-40B4-BE49-F238E27FC236}">
                  <a16:creationId xmlns:a16="http://schemas.microsoft.com/office/drawing/2014/main" id="{00000000-0008-0000-0B00-0000A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6" name="Shape 11237">
              <a:extLst>
                <a:ext uri="{FF2B5EF4-FFF2-40B4-BE49-F238E27FC236}">
                  <a16:creationId xmlns:a16="http://schemas.microsoft.com/office/drawing/2014/main" id="{00000000-0008-0000-0B00-0000A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77" name="Shape 11238">
                <a:extLst>
                  <a:ext uri="{FF2B5EF4-FFF2-40B4-BE49-F238E27FC236}">
                    <a16:creationId xmlns:a16="http://schemas.microsoft.com/office/drawing/2014/main" id="{00000000-0008-0000-0B00-0000A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8" name="Shape 11239">
                <a:extLst>
                  <a:ext uri="{FF2B5EF4-FFF2-40B4-BE49-F238E27FC236}">
                    <a16:creationId xmlns:a16="http://schemas.microsoft.com/office/drawing/2014/main" id="{00000000-0008-0000-0B00-0000A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9" name="Shape 11240">
                  <a:extLst>
                    <a:ext uri="{FF2B5EF4-FFF2-40B4-BE49-F238E27FC236}">
                      <a16:creationId xmlns:a16="http://schemas.microsoft.com/office/drawing/2014/main" id="{00000000-0008-0000-0B00-0000A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0" name="Shape 11241">
                  <a:extLst>
                    <a:ext uri="{FF2B5EF4-FFF2-40B4-BE49-F238E27FC236}">
                      <a16:creationId xmlns:a16="http://schemas.microsoft.com/office/drawing/2014/main" id="{00000000-0008-0000-0B00-0000A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3481" name="Shape 2">
          <a:extLst>
            <a:ext uri="{FF2B5EF4-FFF2-40B4-BE49-F238E27FC236}">
              <a16:creationId xmlns:a16="http://schemas.microsoft.com/office/drawing/2014/main" id="{00000000-0008-0000-0B00-0000A934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3482" name="Shape 11242">
            <a:extLst>
              <a:ext uri="{FF2B5EF4-FFF2-40B4-BE49-F238E27FC236}">
                <a16:creationId xmlns:a16="http://schemas.microsoft.com/office/drawing/2014/main" id="{00000000-0008-0000-0B00-0000A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83" name="Shape 6">
              <a:extLst>
                <a:ext uri="{FF2B5EF4-FFF2-40B4-BE49-F238E27FC236}">
                  <a16:creationId xmlns:a16="http://schemas.microsoft.com/office/drawing/2014/main" id="{00000000-0008-0000-0B00-0000A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84" name="Shape 11243">
              <a:extLst>
                <a:ext uri="{FF2B5EF4-FFF2-40B4-BE49-F238E27FC236}">
                  <a16:creationId xmlns:a16="http://schemas.microsoft.com/office/drawing/2014/main" id="{00000000-0008-0000-0B00-0000A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85" name="Shape 11244">
                <a:extLst>
                  <a:ext uri="{FF2B5EF4-FFF2-40B4-BE49-F238E27FC236}">
                    <a16:creationId xmlns:a16="http://schemas.microsoft.com/office/drawing/2014/main" id="{00000000-0008-0000-0B00-0000A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86" name="Shape 11245">
                <a:extLst>
                  <a:ext uri="{FF2B5EF4-FFF2-40B4-BE49-F238E27FC236}">
                    <a16:creationId xmlns:a16="http://schemas.microsoft.com/office/drawing/2014/main" id="{00000000-0008-0000-0B00-0000A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87" name="Shape 11246">
                  <a:extLst>
                    <a:ext uri="{FF2B5EF4-FFF2-40B4-BE49-F238E27FC236}">
                      <a16:creationId xmlns:a16="http://schemas.microsoft.com/office/drawing/2014/main" id="{00000000-0008-0000-0B00-0000A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8" name="Shape 11247">
                  <a:extLst>
                    <a:ext uri="{FF2B5EF4-FFF2-40B4-BE49-F238E27FC236}">
                      <a16:creationId xmlns:a16="http://schemas.microsoft.com/office/drawing/2014/main" id="{00000000-0008-0000-0B00-0000B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3489" name="Shape 2">
          <a:extLst>
            <a:ext uri="{FF2B5EF4-FFF2-40B4-BE49-F238E27FC236}">
              <a16:creationId xmlns:a16="http://schemas.microsoft.com/office/drawing/2014/main" id="{00000000-0008-0000-0B00-0000B134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3490" name="Shape 11248">
            <a:extLst>
              <a:ext uri="{FF2B5EF4-FFF2-40B4-BE49-F238E27FC236}">
                <a16:creationId xmlns:a16="http://schemas.microsoft.com/office/drawing/2014/main" id="{00000000-0008-0000-0B00-0000B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1" name="Shape 6">
              <a:extLst>
                <a:ext uri="{FF2B5EF4-FFF2-40B4-BE49-F238E27FC236}">
                  <a16:creationId xmlns:a16="http://schemas.microsoft.com/office/drawing/2014/main" id="{00000000-0008-0000-0B00-0000B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92" name="Shape 11249">
              <a:extLst>
                <a:ext uri="{FF2B5EF4-FFF2-40B4-BE49-F238E27FC236}">
                  <a16:creationId xmlns:a16="http://schemas.microsoft.com/office/drawing/2014/main" id="{00000000-0008-0000-0B00-0000B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93" name="Shape 11250">
                <a:extLst>
                  <a:ext uri="{FF2B5EF4-FFF2-40B4-BE49-F238E27FC236}">
                    <a16:creationId xmlns:a16="http://schemas.microsoft.com/office/drawing/2014/main" id="{00000000-0008-0000-0B00-0000B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4" name="Shape 11251">
                <a:extLst>
                  <a:ext uri="{FF2B5EF4-FFF2-40B4-BE49-F238E27FC236}">
                    <a16:creationId xmlns:a16="http://schemas.microsoft.com/office/drawing/2014/main" id="{00000000-0008-0000-0B00-0000B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95" name="Shape 11252">
                  <a:extLst>
                    <a:ext uri="{FF2B5EF4-FFF2-40B4-BE49-F238E27FC236}">
                      <a16:creationId xmlns:a16="http://schemas.microsoft.com/office/drawing/2014/main" id="{00000000-0008-0000-0B00-0000B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96" name="Shape 11253">
                  <a:extLst>
                    <a:ext uri="{FF2B5EF4-FFF2-40B4-BE49-F238E27FC236}">
                      <a16:creationId xmlns:a16="http://schemas.microsoft.com/office/drawing/2014/main" id="{00000000-0008-0000-0B00-0000B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3497" name="Shape 2">
          <a:extLst>
            <a:ext uri="{FF2B5EF4-FFF2-40B4-BE49-F238E27FC236}">
              <a16:creationId xmlns:a16="http://schemas.microsoft.com/office/drawing/2014/main" id="{00000000-0008-0000-0B00-0000B934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3498" name="Shape 11254">
            <a:extLst>
              <a:ext uri="{FF2B5EF4-FFF2-40B4-BE49-F238E27FC236}">
                <a16:creationId xmlns:a16="http://schemas.microsoft.com/office/drawing/2014/main" id="{00000000-0008-0000-0B00-0000B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9" name="Shape 6">
              <a:extLst>
                <a:ext uri="{FF2B5EF4-FFF2-40B4-BE49-F238E27FC236}">
                  <a16:creationId xmlns:a16="http://schemas.microsoft.com/office/drawing/2014/main" id="{00000000-0008-0000-0B00-0000B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0" name="Shape 11255">
              <a:extLst>
                <a:ext uri="{FF2B5EF4-FFF2-40B4-BE49-F238E27FC236}">
                  <a16:creationId xmlns:a16="http://schemas.microsoft.com/office/drawing/2014/main" id="{00000000-0008-0000-0B00-0000B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1" name="Shape 11256">
                <a:extLst>
                  <a:ext uri="{FF2B5EF4-FFF2-40B4-BE49-F238E27FC236}">
                    <a16:creationId xmlns:a16="http://schemas.microsoft.com/office/drawing/2014/main" id="{00000000-0008-0000-0B00-0000B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02" name="Shape 11257">
                <a:extLst>
                  <a:ext uri="{FF2B5EF4-FFF2-40B4-BE49-F238E27FC236}">
                    <a16:creationId xmlns:a16="http://schemas.microsoft.com/office/drawing/2014/main" id="{00000000-0008-0000-0B00-0000B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03" name="Shape 11258">
                  <a:extLst>
                    <a:ext uri="{FF2B5EF4-FFF2-40B4-BE49-F238E27FC236}">
                      <a16:creationId xmlns:a16="http://schemas.microsoft.com/office/drawing/2014/main" id="{00000000-0008-0000-0B00-0000B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04" name="Shape 11259">
                  <a:extLst>
                    <a:ext uri="{FF2B5EF4-FFF2-40B4-BE49-F238E27FC236}">
                      <a16:creationId xmlns:a16="http://schemas.microsoft.com/office/drawing/2014/main" id="{00000000-0008-0000-0B00-0000C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3505" name="Shape 2">
          <a:extLst>
            <a:ext uri="{FF2B5EF4-FFF2-40B4-BE49-F238E27FC236}">
              <a16:creationId xmlns:a16="http://schemas.microsoft.com/office/drawing/2014/main" id="{00000000-0008-0000-0B00-0000C134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3506" name="Shape 11260">
            <a:extLst>
              <a:ext uri="{FF2B5EF4-FFF2-40B4-BE49-F238E27FC236}">
                <a16:creationId xmlns:a16="http://schemas.microsoft.com/office/drawing/2014/main" id="{00000000-0008-0000-0B00-0000C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07" name="Shape 6">
              <a:extLst>
                <a:ext uri="{FF2B5EF4-FFF2-40B4-BE49-F238E27FC236}">
                  <a16:creationId xmlns:a16="http://schemas.microsoft.com/office/drawing/2014/main" id="{00000000-0008-0000-0B00-0000C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8" name="Shape 11261">
              <a:extLst>
                <a:ext uri="{FF2B5EF4-FFF2-40B4-BE49-F238E27FC236}">
                  <a16:creationId xmlns:a16="http://schemas.microsoft.com/office/drawing/2014/main" id="{00000000-0008-0000-0B00-0000C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9" name="Shape 11262">
                <a:extLst>
                  <a:ext uri="{FF2B5EF4-FFF2-40B4-BE49-F238E27FC236}">
                    <a16:creationId xmlns:a16="http://schemas.microsoft.com/office/drawing/2014/main" id="{00000000-0008-0000-0B00-0000C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0" name="Shape 11263">
                <a:extLst>
                  <a:ext uri="{FF2B5EF4-FFF2-40B4-BE49-F238E27FC236}">
                    <a16:creationId xmlns:a16="http://schemas.microsoft.com/office/drawing/2014/main" id="{00000000-0008-0000-0B00-0000C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1" name="Shape 11264">
                  <a:extLst>
                    <a:ext uri="{FF2B5EF4-FFF2-40B4-BE49-F238E27FC236}">
                      <a16:creationId xmlns:a16="http://schemas.microsoft.com/office/drawing/2014/main" id="{00000000-0008-0000-0B00-0000C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2" name="Shape 11265">
                  <a:extLst>
                    <a:ext uri="{FF2B5EF4-FFF2-40B4-BE49-F238E27FC236}">
                      <a16:creationId xmlns:a16="http://schemas.microsoft.com/office/drawing/2014/main" id="{00000000-0008-0000-0B00-0000C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3513" name="Shape 2">
          <a:extLst>
            <a:ext uri="{FF2B5EF4-FFF2-40B4-BE49-F238E27FC236}">
              <a16:creationId xmlns:a16="http://schemas.microsoft.com/office/drawing/2014/main" id="{00000000-0008-0000-0B00-0000C934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3514" name="Shape 11266">
            <a:extLst>
              <a:ext uri="{FF2B5EF4-FFF2-40B4-BE49-F238E27FC236}">
                <a16:creationId xmlns:a16="http://schemas.microsoft.com/office/drawing/2014/main" id="{00000000-0008-0000-0B00-0000C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15" name="Shape 6">
              <a:extLst>
                <a:ext uri="{FF2B5EF4-FFF2-40B4-BE49-F238E27FC236}">
                  <a16:creationId xmlns:a16="http://schemas.microsoft.com/office/drawing/2014/main" id="{00000000-0008-0000-0B00-0000C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16" name="Shape 11267">
              <a:extLst>
                <a:ext uri="{FF2B5EF4-FFF2-40B4-BE49-F238E27FC236}">
                  <a16:creationId xmlns:a16="http://schemas.microsoft.com/office/drawing/2014/main" id="{00000000-0008-0000-0B00-0000C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17" name="Shape 11268">
                <a:extLst>
                  <a:ext uri="{FF2B5EF4-FFF2-40B4-BE49-F238E27FC236}">
                    <a16:creationId xmlns:a16="http://schemas.microsoft.com/office/drawing/2014/main" id="{00000000-0008-0000-0B00-0000C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8" name="Shape 11269">
                <a:extLst>
                  <a:ext uri="{FF2B5EF4-FFF2-40B4-BE49-F238E27FC236}">
                    <a16:creationId xmlns:a16="http://schemas.microsoft.com/office/drawing/2014/main" id="{00000000-0008-0000-0B00-0000C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9" name="Shape 11270">
                  <a:extLst>
                    <a:ext uri="{FF2B5EF4-FFF2-40B4-BE49-F238E27FC236}">
                      <a16:creationId xmlns:a16="http://schemas.microsoft.com/office/drawing/2014/main" id="{00000000-0008-0000-0B00-0000C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0" name="Shape 11271">
                  <a:extLst>
                    <a:ext uri="{FF2B5EF4-FFF2-40B4-BE49-F238E27FC236}">
                      <a16:creationId xmlns:a16="http://schemas.microsoft.com/office/drawing/2014/main" id="{00000000-0008-0000-0B00-0000D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3521" name="Shape 2">
          <a:extLst>
            <a:ext uri="{FF2B5EF4-FFF2-40B4-BE49-F238E27FC236}">
              <a16:creationId xmlns:a16="http://schemas.microsoft.com/office/drawing/2014/main" id="{00000000-0008-0000-0B00-0000D134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3522" name="Shape 11272">
            <a:extLst>
              <a:ext uri="{FF2B5EF4-FFF2-40B4-BE49-F238E27FC236}">
                <a16:creationId xmlns:a16="http://schemas.microsoft.com/office/drawing/2014/main" id="{00000000-0008-0000-0B00-0000D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23" name="Shape 6">
              <a:extLst>
                <a:ext uri="{FF2B5EF4-FFF2-40B4-BE49-F238E27FC236}">
                  <a16:creationId xmlns:a16="http://schemas.microsoft.com/office/drawing/2014/main" id="{00000000-0008-0000-0B00-0000D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24" name="Shape 11273">
              <a:extLst>
                <a:ext uri="{FF2B5EF4-FFF2-40B4-BE49-F238E27FC236}">
                  <a16:creationId xmlns:a16="http://schemas.microsoft.com/office/drawing/2014/main" id="{00000000-0008-0000-0B00-0000D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25" name="Shape 11274">
                <a:extLst>
                  <a:ext uri="{FF2B5EF4-FFF2-40B4-BE49-F238E27FC236}">
                    <a16:creationId xmlns:a16="http://schemas.microsoft.com/office/drawing/2014/main" id="{00000000-0008-0000-0B00-0000D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26" name="Shape 11275">
                <a:extLst>
                  <a:ext uri="{FF2B5EF4-FFF2-40B4-BE49-F238E27FC236}">
                    <a16:creationId xmlns:a16="http://schemas.microsoft.com/office/drawing/2014/main" id="{00000000-0008-0000-0B00-0000D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27" name="Shape 11276">
                  <a:extLst>
                    <a:ext uri="{FF2B5EF4-FFF2-40B4-BE49-F238E27FC236}">
                      <a16:creationId xmlns:a16="http://schemas.microsoft.com/office/drawing/2014/main" id="{00000000-0008-0000-0B00-0000D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8" name="Shape 11277">
                  <a:extLst>
                    <a:ext uri="{FF2B5EF4-FFF2-40B4-BE49-F238E27FC236}">
                      <a16:creationId xmlns:a16="http://schemas.microsoft.com/office/drawing/2014/main" id="{00000000-0008-0000-0B00-0000D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3529" name="Shape 2">
          <a:extLst>
            <a:ext uri="{FF2B5EF4-FFF2-40B4-BE49-F238E27FC236}">
              <a16:creationId xmlns:a16="http://schemas.microsoft.com/office/drawing/2014/main" id="{00000000-0008-0000-0B00-0000D934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3530" name="Shape 11278">
            <a:extLst>
              <a:ext uri="{FF2B5EF4-FFF2-40B4-BE49-F238E27FC236}">
                <a16:creationId xmlns:a16="http://schemas.microsoft.com/office/drawing/2014/main" id="{00000000-0008-0000-0B00-0000D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1" name="Shape 6">
              <a:extLst>
                <a:ext uri="{FF2B5EF4-FFF2-40B4-BE49-F238E27FC236}">
                  <a16:creationId xmlns:a16="http://schemas.microsoft.com/office/drawing/2014/main" id="{00000000-0008-0000-0B00-0000D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32" name="Shape 11279">
              <a:extLst>
                <a:ext uri="{FF2B5EF4-FFF2-40B4-BE49-F238E27FC236}">
                  <a16:creationId xmlns:a16="http://schemas.microsoft.com/office/drawing/2014/main" id="{00000000-0008-0000-0B00-0000D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33" name="Shape 11280">
                <a:extLst>
                  <a:ext uri="{FF2B5EF4-FFF2-40B4-BE49-F238E27FC236}">
                    <a16:creationId xmlns:a16="http://schemas.microsoft.com/office/drawing/2014/main" id="{00000000-0008-0000-0B00-0000D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34" name="Shape 11281">
                <a:extLst>
                  <a:ext uri="{FF2B5EF4-FFF2-40B4-BE49-F238E27FC236}">
                    <a16:creationId xmlns:a16="http://schemas.microsoft.com/office/drawing/2014/main" id="{00000000-0008-0000-0B00-0000D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35" name="Shape 11282">
                  <a:extLst>
                    <a:ext uri="{FF2B5EF4-FFF2-40B4-BE49-F238E27FC236}">
                      <a16:creationId xmlns:a16="http://schemas.microsoft.com/office/drawing/2014/main" id="{00000000-0008-0000-0B00-0000D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36" name="Shape 11283">
                  <a:extLst>
                    <a:ext uri="{FF2B5EF4-FFF2-40B4-BE49-F238E27FC236}">
                      <a16:creationId xmlns:a16="http://schemas.microsoft.com/office/drawing/2014/main" id="{00000000-0008-0000-0B00-0000E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3537" name="Shape 2">
          <a:extLst>
            <a:ext uri="{FF2B5EF4-FFF2-40B4-BE49-F238E27FC236}">
              <a16:creationId xmlns:a16="http://schemas.microsoft.com/office/drawing/2014/main" id="{00000000-0008-0000-0B00-0000E134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3538" name="Shape 11284">
            <a:extLst>
              <a:ext uri="{FF2B5EF4-FFF2-40B4-BE49-F238E27FC236}">
                <a16:creationId xmlns:a16="http://schemas.microsoft.com/office/drawing/2014/main" id="{00000000-0008-0000-0B00-0000E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9" name="Shape 6">
              <a:extLst>
                <a:ext uri="{FF2B5EF4-FFF2-40B4-BE49-F238E27FC236}">
                  <a16:creationId xmlns:a16="http://schemas.microsoft.com/office/drawing/2014/main" id="{00000000-0008-0000-0B00-0000E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0" name="Shape 11285">
              <a:extLst>
                <a:ext uri="{FF2B5EF4-FFF2-40B4-BE49-F238E27FC236}">
                  <a16:creationId xmlns:a16="http://schemas.microsoft.com/office/drawing/2014/main" id="{00000000-0008-0000-0B00-0000E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1" name="Shape 11286">
                <a:extLst>
                  <a:ext uri="{FF2B5EF4-FFF2-40B4-BE49-F238E27FC236}">
                    <a16:creationId xmlns:a16="http://schemas.microsoft.com/office/drawing/2014/main" id="{00000000-0008-0000-0B00-0000E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42" name="Shape 11287">
                <a:extLst>
                  <a:ext uri="{FF2B5EF4-FFF2-40B4-BE49-F238E27FC236}">
                    <a16:creationId xmlns:a16="http://schemas.microsoft.com/office/drawing/2014/main" id="{00000000-0008-0000-0B00-0000E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43" name="Shape 11288">
                  <a:extLst>
                    <a:ext uri="{FF2B5EF4-FFF2-40B4-BE49-F238E27FC236}">
                      <a16:creationId xmlns:a16="http://schemas.microsoft.com/office/drawing/2014/main" id="{00000000-0008-0000-0B00-0000E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44" name="Shape 11289">
                  <a:extLst>
                    <a:ext uri="{FF2B5EF4-FFF2-40B4-BE49-F238E27FC236}">
                      <a16:creationId xmlns:a16="http://schemas.microsoft.com/office/drawing/2014/main" id="{00000000-0008-0000-0B00-0000E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3545" name="Shape 2">
          <a:extLst>
            <a:ext uri="{FF2B5EF4-FFF2-40B4-BE49-F238E27FC236}">
              <a16:creationId xmlns:a16="http://schemas.microsoft.com/office/drawing/2014/main" id="{00000000-0008-0000-0B00-0000E934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3546" name="Shape 11290">
            <a:extLst>
              <a:ext uri="{FF2B5EF4-FFF2-40B4-BE49-F238E27FC236}">
                <a16:creationId xmlns:a16="http://schemas.microsoft.com/office/drawing/2014/main" id="{00000000-0008-0000-0B00-0000E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47" name="Shape 6">
              <a:extLst>
                <a:ext uri="{FF2B5EF4-FFF2-40B4-BE49-F238E27FC236}">
                  <a16:creationId xmlns:a16="http://schemas.microsoft.com/office/drawing/2014/main" id="{00000000-0008-0000-0B00-0000E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8" name="Shape 11291">
              <a:extLst>
                <a:ext uri="{FF2B5EF4-FFF2-40B4-BE49-F238E27FC236}">
                  <a16:creationId xmlns:a16="http://schemas.microsoft.com/office/drawing/2014/main" id="{00000000-0008-0000-0B00-0000E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9" name="Shape 11292">
                <a:extLst>
                  <a:ext uri="{FF2B5EF4-FFF2-40B4-BE49-F238E27FC236}">
                    <a16:creationId xmlns:a16="http://schemas.microsoft.com/office/drawing/2014/main" id="{00000000-0008-0000-0B00-0000E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0" name="Shape 11293">
                <a:extLst>
                  <a:ext uri="{FF2B5EF4-FFF2-40B4-BE49-F238E27FC236}">
                    <a16:creationId xmlns:a16="http://schemas.microsoft.com/office/drawing/2014/main" id="{00000000-0008-0000-0B00-0000E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1" name="Shape 11294">
                  <a:extLst>
                    <a:ext uri="{FF2B5EF4-FFF2-40B4-BE49-F238E27FC236}">
                      <a16:creationId xmlns:a16="http://schemas.microsoft.com/office/drawing/2014/main" id="{00000000-0008-0000-0B00-0000E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52" name="Shape 11295">
                  <a:extLst>
                    <a:ext uri="{FF2B5EF4-FFF2-40B4-BE49-F238E27FC236}">
                      <a16:creationId xmlns:a16="http://schemas.microsoft.com/office/drawing/2014/main" id="{00000000-0008-0000-0B00-0000F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3553" name="Shape 2">
          <a:extLst>
            <a:ext uri="{FF2B5EF4-FFF2-40B4-BE49-F238E27FC236}">
              <a16:creationId xmlns:a16="http://schemas.microsoft.com/office/drawing/2014/main" id="{00000000-0008-0000-0B00-0000F134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3554" name="Shape 11296">
            <a:extLst>
              <a:ext uri="{FF2B5EF4-FFF2-40B4-BE49-F238E27FC236}">
                <a16:creationId xmlns:a16="http://schemas.microsoft.com/office/drawing/2014/main" id="{00000000-0008-0000-0B00-0000F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55" name="Shape 6">
              <a:extLst>
                <a:ext uri="{FF2B5EF4-FFF2-40B4-BE49-F238E27FC236}">
                  <a16:creationId xmlns:a16="http://schemas.microsoft.com/office/drawing/2014/main" id="{00000000-0008-0000-0B00-0000F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56" name="Shape 11297">
              <a:extLst>
                <a:ext uri="{FF2B5EF4-FFF2-40B4-BE49-F238E27FC236}">
                  <a16:creationId xmlns:a16="http://schemas.microsoft.com/office/drawing/2014/main" id="{00000000-0008-0000-0B00-0000F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57" name="Shape 11298">
                <a:extLst>
                  <a:ext uri="{FF2B5EF4-FFF2-40B4-BE49-F238E27FC236}">
                    <a16:creationId xmlns:a16="http://schemas.microsoft.com/office/drawing/2014/main" id="{00000000-0008-0000-0B00-0000F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8" name="Shape 11299">
                <a:extLst>
                  <a:ext uri="{FF2B5EF4-FFF2-40B4-BE49-F238E27FC236}">
                    <a16:creationId xmlns:a16="http://schemas.microsoft.com/office/drawing/2014/main" id="{00000000-0008-0000-0B00-0000F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9" name="Shape 11300">
                  <a:extLst>
                    <a:ext uri="{FF2B5EF4-FFF2-40B4-BE49-F238E27FC236}">
                      <a16:creationId xmlns:a16="http://schemas.microsoft.com/office/drawing/2014/main" id="{00000000-0008-0000-0B00-0000F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0" name="Shape 11301">
                  <a:extLst>
                    <a:ext uri="{FF2B5EF4-FFF2-40B4-BE49-F238E27FC236}">
                      <a16:creationId xmlns:a16="http://schemas.microsoft.com/office/drawing/2014/main" id="{00000000-0008-0000-0B00-0000F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3561" name="Shape 2">
          <a:extLst>
            <a:ext uri="{FF2B5EF4-FFF2-40B4-BE49-F238E27FC236}">
              <a16:creationId xmlns:a16="http://schemas.microsoft.com/office/drawing/2014/main" id="{00000000-0008-0000-0B00-0000F934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3562" name="Shape 11302">
            <a:extLst>
              <a:ext uri="{FF2B5EF4-FFF2-40B4-BE49-F238E27FC236}">
                <a16:creationId xmlns:a16="http://schemas.microsoft.com/office/drawing/2014/main" id="{00000000-0008-0000-0B00-0000F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63" name="Shape 6">
              <a:extLst>
                <a:ext uri="{FF2B5EF4-FFF2-40B4-BE49-F238E27FC236}">
                  <a16:creationId xmlns:a16="http://schemas.microsoft.com/office/drawing/2014/main" id="{00000000-0008-0000-0B00-0000F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64" name="Shape 11303">
              <a:extLst>
                <a:ext uri="{FF2B5EF4-FFF2-40B4-BE49-F238E27FC236}">
                  <a16:creationId xmlns:a16="http://schemas.microsoft.com/office/drawing/2014/main" id="{00000000-0008-0000-0B00-0000F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65" name="Shape 11304">
                <a:extLst>
                  <a:ext uri="{FF2B5EF4-FFF2-40B4-BE49-F238E27FC236}">
                    <a16:creationId xmlns:a16="http://schemas.microsoft.com/office/drawing/2014/main" id="{00000000-0008-0000-0B00-0000F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66" name="Shape 11305">
                <a:extLst>
                  <a:ext uri="{FF2B5EF4-FFF2-40B4-BE49-F238E27FC236}">
                    <a16:creationId xmlns:a16="http://schemas.microsoft.com/office/drawing/2014/main" id="{00000000-0008-0000-0B00-0000F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67" name="Shape 11306">
                  <a:extLst>
                    <a:ext uri="{FF2B5EF4-FFF2-40B4-BE49-F238E27FC236}">
                      <a16:creationId xmlns:a16="http://schemas.microsoft.com/office/drawing/2014/main" id="{00000000-0008-0000-0B00-0000F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8" name="Shape 11307">
                  <a:extLst>
                    <a:ext uri="{FF2B5EF4-FFF2-40B4-BE49-F238E27FC236}">
                      <a16:creationId xmlns:a16="http://schemas.microsoft.com/office/drawing/2014/main" id="{00000000-0008-0000-0B00-00000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3569" name="Shape 2">
          <a:extLst>
            <a:ext uri="{FF2B5EF4-FFF2-40B4-BE49-F238E27FC236}">
              <a16:creationId xmlns:a16="http://schemas.microsoft.com/office/drawing/2014/main" id="{00000000-0008-0000-0B00-00000135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3570" name="Shape 11308">
            <a:extLst>
              <a:ext uri="{FF2B5EF4-FFF2-40B4-BE49-F238E27FC236}">
                <a16:creationId xmlns:a16="http://schemas.microsoft.com/office/drawing/2014/main" id="{00000000-0008-0000-0B00-00000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1" name="Shape 6">
              <a:extLst>
                <a:ext uri="{FF2B5EF4-FFF2-40B4-BE49-F238E27FC236}">
                  <a16:creationId xmlns:a16="http://schemas.microsoft.com/office/drawing/2014/main" id="{00000000-0008-0000-0B00-00000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72" name="Shape 11309">
              <a:extLst>
                <a:ext uri="{FF2B5EF4-FFF2-40B4-BE49-F238E27FC236}">
                  <a16:creationId xmlns:a16="http://schemas.microsoft.com/office/drawing/2014/main" id="{00000000-0008-0000-0B00-00000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73" name="Shape 11310">
                <a:extLst>
                  <a:ext uri="{FF2B5EF4-FFF2-40B4-BE49-F238E27FC236}">
                    <a16:creationId xmlns:a16="http://schemas.microsoft.com/office/drawing/2014/main" id="{00000000-0008-0000-0B00-00000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74" name="Shape 11311">
                <a:extLst>
                  <a:ext uri="{FF2B5EF4-FFF2-40B4-BE49-F238E27FC236}">
                    <a16:creationId xmlns:a16="http://schemas.microsoft.com/office/drawing/2014/main" id="{00000000-0008-0000-0B00-00000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75" name="Shape 11312">
                  <a:extLst>
                    <a:ext uri="{FF2B5EF4-FFF2-40B4-BE49-F238E27FC236}">
                      <a16:creationId xmlns:a16="http://schemas.microsoft.com/office/drawing/2014/main" id="{00000000-0008-0000-0B00-00000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76" name="Shape 11313">
                  <a:extLst>
                    <a:ext uri="{FF2B5EF4-FFF2-40B4-BE49-F238E27FC236}">
                      <a16:creationId xmlns:a16="http://schemas.microsoft.com/office/drawing/2014/main" id="{00000000-0008-0000-0B00-00000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3577" name="Shape 2">
          <a:extLst>
            <a:ext uri="{FF2B5EF4-FFF2-40B4-BE49-F238E27FC236}">
              <a16:creationId xmlns:a16="http://schemas.microsoft.com/office/drawing/2014/main" id="{00000000-0008-0000-0B00-00000935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3578" name="Shape 11314">
            <a:extLst>
              <a:ext uri="{FF2B5EF4-FFF2-40B4-BE49-F238E27FC236}">
                <a16:creationId xmlns:a16="http://schemas.microsoft.com/office/drawing/2014/main" id="{00000000-0008-0000-0B00-00000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9" name="Shape 6">
              <a:extLst>
                <a:ext uri="{FF2B5EF4-FFF2-40B4-BE49-F238E27FC236}">
                  <a16:creationId xmlns:a16="http://schemas.microsoft.com/office/drawing/2014/main" id="{00000000-0008-0000-0B00-00000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0" name="Shape 11315">
              <a:extLst>
                <a:ext uri="{FF2B5EF4-FFF2-40B4-BE49-F238E27FC236}">
                  <a16:creationId xmlns:a16="http://schemas.microsoft.com/office/drawing/2014/main" id="{00000000-0008-0000-0B00-00000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1" name="Shape 11316">
                <a:extLst>
                  <a:ext uri="{FF2B5EF4-FFF2-40B4-BE49-F238E27FC236}">
                    <a16:creationId xmlns:a16="http://schemas.microsoft.com/office/drawing/2014/main" id="{00000000-0008-0000-0B00-00000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82" name="Shape 11317">
                <a:extLst>
                  <a:ext uri="{FF2B5EF4-FFF2-40B4-BE49-F238E27FC236}">
                    <a16:creationId xmlns:a16="http://schemas.microsoft.com/office/drawing/2014/main" id="{00000000-0008-0000-0B00-00000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83" name="Shape 11318">
                  <a:extLst>
                    <a:ext uri="{FF2B5EF4-FFF2-40B4-BE49-F238E27FC236}">
                      <a16:creationId xmlns:a16="http://schemas.microsoft.com/office/drawing/2014/main" id="{00000000-0008-0000-0B00-00000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84" name="Shape 11319">
                  <a:extLst>
                    <a:ext uri="{FF2B5EF4-FFF2-40B4-BE49-F238E27FC236}">
                      <a16:creationId xmlns:a16="http://schemas.microsoft.com/office/drawing/2014/main" id="{00000000-0008-0000-0B00-00001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3585" name="Shape 2">
          <a:extLst>
            <a:ext uri="{FF2B5EF4-FFF2-40B4-BE49-F238E27FC236}">
              <a16:creationId xmlns:a16="http://schemas.microsoft.com/office/drawing/2014/main" id="{00000000-0008-0000-0B00-00001135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3586" name="Shape 11320">
            <a:extLst>
              <a:ext uri="{FF2B5EF4-FFF2-40B4-BE49-F238E27FC236}">
                <a16:creationId xmlns:a16="http://schemas.microsoft.com/office/drawing/2014/main" id="{00000000-0008-0000-0B00-00001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87" name="Shape 6">
              <a:extLst>
                <a:ext uri="{FF2B5EF4-FFF2-40B4-BE49-F238E27FC236}">
                  <a16:creationId xmlns:a16="http://schemas.microsoft.com/office/drawing/2014/main" id="{00000000-0008-0000-0B00-00001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8" name="Shape 11321">
              <a:extLst>
                <a:ext uri="{FF2B5EF4-FFF2-40B4-BE49-F238E27FC236}">
                  <a16:creationId xmlns:a16="http://schemas.microsoft.com/office/drawing/2014/main" id="{00000000-0008-0000-0B00-00001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9" name="Shape 11322">
                <a:extLst>
                  <a:ext uri="{FF2B5EF4-FFF2-40B4-BE49-F238E27FC236}">
                    <a16:creationId xmlns:a16="http://schemas.microsoft.com/office/drawing/2014/main" id="{00000000-0008-0000-0B00-00001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0" name="Shape 11323">
                <a:extLst>
                  <a:ext uri="{FF2B5EF4-FFF2-40B4-BE49-F238E27FC236}">
                    <a16:creationId xmlns:a16="http://schemas.microsoft.com/office/drawing/2014/main" id="{00000000-0008-0000-0B00-00001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1" name="Shape 11324">
                  <a:extLst>
                    <a:ext uri="{FF2B5EF4-FFF2-40B4-BE49-F238E27FC236}">
                      <a16:creationId xmlns:a16="http://schemas.microsoft.com/office/drawing/2014/main" id="{00000000-0008-0000-0B00-00001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92" name="Shape 11325">
                  <a:extLst>
                    <a:ext uri="{FF2B5EF4-FFF2-40B4-BE49-F238E27FC236}">
                      <a16:creationId xmlns:a16="http://schemas.microsoft.com/office/drawing/2014/main" id="{00000000-0008-0000-0B00-00001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3593" name="Shape 2">
          <a:extLst>
            <a:ext uri="{FF2B5EF4-FFF2-40B4-BE49-F238E27FC236}">
              <a16:creationId xmlns:a16="http://schemas.microsoft.com/office/drawing/2014/main" id="{00000000-0008-0000-0B00-00001935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3594" name="Shape 11326">
            <a:extLst>
              <a:ext uri="{FF2B5EF4-FFF2-40B4-BE49-F238E27FC236}">
                <a16:creationId xmlns:a16="http://schemas.microsoft.com/office/drawing/2014/main" id="{00000000-0008-0000-0B00-00001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95" name="Shape 6">
              <a:extLst>
                <a:ext uri="{FF2B5EF4-FFF2-40B4-BE49-F238E27FC236}">
                  <a16:creationId xmlns:a16="http://schemas.microsoft.com/office/drawing/2014/main" id="{00000000-0008-0000-0B00-00001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96" name="Shape 11327">
              <a:extLst>
                <a:ext uri="{FF2B5EF4-FFF2-40B4-BE49-F238E27FC236}">
                  <a16:creationId xmlns:a16="http://schemas.microsoft.com/office/drawing/2014/main" id="{00000000-0008-0000-0B00-00001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97" name="Shape 11328">
                <a:extLst>
                  <a:ext uri="{FF2B5EF4-FFF2-40B4-BE49-F238E27FC236}">
                    <a16:creationId xmlns:a16="http://schemas.microsoft.com/office/drawing/2014/main" id="{00000000-0008-0000-0B00-00001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8" name="Shape 11329">
                <a:extLst>
                  <a:ext uri="{FF2B5EF4-FFF2-40B4-BE49-F238E27FC236}">
                    <a16:creationId xmlns:a16="http://schemas.microsoft.com/office/drawing/2014/main" id="{00000000-0008-0000-0B00-00001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9" name="Shape 11330">
                  <a:extLst>
                    <a:ext uri="{FF2B5EF4-FFF2-40B4-BE49-F238E27FC236}">
                      <a16:creationId xmlns:a16="http://schemas.microsoft.com/office/drawing/2014/main" id="{00000000-0008-0000-0B00-00001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0" name="Shape 11331">
                  <a:extLst>
                    <a:ext uri="{FF2B5EF4-FFF2-40B4-BE49-F238E27FC236}">
                      <a16:creationId xmlns:a16="http://schemas.microsoft.com/office/drawing/2014/main" id="{00000000-0008-0000-0B00-00002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3601" name="Shape 2">
          <a:extLst>
            <a:ext uri="{FF2B5EF4-FFF2-40B4-BE49-F238E27FC236}">
              <a16:creationId xmlns:a16="http://schemas.microsoft.com/office/drawing/2014/main" id="{00000000-0008-0000-0B00-00002135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3602" name="Shape 11332">
            <a:extLst>
              <a:ext uri="{FF2B5EF4-FFF2-40B4-BE49-F238E27FC236}">
                <a16:creationId xmlns:a16="http://schemas.microsoft.com/office/drawing/2014/main" id="{00000000-0008-0000-0B00-00002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03" name="Shape 6">
              <a:extLst>
                <a:ext uri="{FF2B5EF4-FFF2-40B4-BE49-F238E27FC236}">
                  <a16:creationId xmlns:a16="http://schemas.microsoft.com/office/drawing/2014/main" id="{00000000-0008-0000-0B00-00002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4" name="Shape 11333">
              <a:extLst>
                <a:ext uri="{FF2B5EF4-FFF2-40B4-BE49-F238E27FC236}">
                  <a16:creationId xmlns:a16="http://schemas.microsoft.com/office/drawing/2014/main" id="{00000000-0008-0000-0B00-00002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05" name="Shape 11334">
                <a:extLst>
                  <a:ext uri="{FF2B5EF4-FFF2-40B4-BE49-F238E27FC236}">
                    <a16:creationId xmlns:a16="http://schemas.microsoft.com/office/drawing/2014/main" id="{00000000-0008-0000-0B00-00002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06" name="Shape 11335">
                <a:extLst>
                  <a:ext uri="{FF2B5EF4-FFF2-40B4-BE49-F238E27FC236}">
                    <a16:creationId xmlns:a16="http://schemas.microsoft.com/office/drawing/2014/main" id="{00000000-0008-0000-0B00-00002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07" name="Shape 11336">
                  <a:extLst>
                    <a:ext uri="{FF2B5EF4-FFF2-40B4-BE49-F238E27FC236}">
                      <a16:creationId xmlns:a16="http://schemas.microsoft.com/office/drawing/2014/main" id="{00000000-0008-0000-0B00-00002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8" name="Shape 11337">
                  <a:extLst>
                    <a:ext uri="{FF2B5EF4-FFF2-40B4-BE49-F238E27FC236}">
                      <a16:creationId xmlns:a16="http://schemas.microsoft.com/office/drawing/2014/main" id="{00000000-0008-0000-0B00-00002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3609" name="Shape 2">
          <a:extLst>
            <a:ext uri="{FF2B5EF4-FFF2-40B4-BE49-F238E27FC236}">
              <a16:creationId xmlns:a16="http://schemas.microsoft.com/office/drawing/2014/main" id="{00000000-0008-0000-0B00-00002935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3610" name="Shape 11338">
            <a:extLst>
              <a:ext uri="{FF2B5EF4-FFF2-40B4-BE49-F238E27FC236}">
                <a16:creationId xmlns:a16="http://schemas.microsoft.com/office/drawing/2014/main" id="{00000000-0008-0000-0B00-00002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1" name="Shape 6">
              <a:extLst>
                <a:ext uri="{FF2B5EF4-FFF2-40B4-BE49-F238E27FC236}">
                  <a16:creationId xmlns:a16="http://schemas.microsoft.com/office/drawing/2014/main" id="{00000000-0008-0000-0B00-00002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12" name="Shape 11339">
              <a:extLst>
                <a:ext uri="{FF2B5EF4-FFF2-40B4-BE49-F238E27FC236}">
                  <a16:creationId xmlns:a16="http://schemas.microsoft.com/office/drawing/2014/main" id="{00000000-0008-0000-0B00-00002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13" name="Shape 11340">
                <a:extLst>
                  <a:ext uri="{FF2B5EF4-FFF2-40B4-BE49-F238E27FC236}">
                    <a16:creationId xmlns:a16="http://schemas.microsoft.com/office/drawing/2014/main" id="{00000000-0008-0000-0B00-00002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14" name="Shape 11341">
                <a:extLst>
                  <a:ext uri="{FF2B5EF4-FFF2-40B4-BE49-F238E27FC236}">
                    <a16:creationId xmlns:a16="http://schemas.microsoft.com/office/drawing/2014/main" id="{00000000-0008-0000-0B00-00002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15" name="Shape 11342">
                  <a:extLst>
                    <a:ext uri="{FF2B5EF4-FFF2-40B4-BE49-F238E27FC236}">
                      <a16:creationId xmlns:a16="http://schemas.microsoft.com/office/drawing/2014/main" id="{00000000-0008-0000-0B00-00002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16" name="Shape 11343">
                  <a:extLst>
                    <a:ext uri="{FF2B5EF4-FFF2-40B4-BE49-F238E27FC236}">
                      <a16:creationId xmlns:a16="http://schemas.microsoft.com/office/drawing/2014/main" id="{00000000-0008-0000-0B00-00003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3617" name="Shape 2">
          <a:extLst>
            <a:ext uri="{FF2B5EF4-FFF2-40B4-BE49-F238E27FC236}">
              <a16:creationId xmlns:a16="http://schemas.microsoft.com/office/drawing/2014/main" id="{00000000-0008-0000-0B00-00003135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3618" name="Shape 11344">
            <a:extLst>
              <a:ext uri="{FF2B5EF4-FFF2-40B4-BE49-F238E27FC236}">
                <a16:creationId xmlns:a16="http://schemas.microsoft.com/office/drawing/2014/main" id="{00000000-0008-0000-0B00-00003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9" name="Shape 6">
              <a:extLst>
                <a:ext uri="{FF2B5EF4-FFF2-40B4-BE49-F238E27FC236}">
                  <a16:creationId xmlns:a16="http://schemas.microsoft.com/office/drawing/2014/main" id="{00000000-0008-0000-0B00-00003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0" name="Shape 11345">
              <a:extLst>
                <a:ext uri="{FF2B5EF4-FFF2-40B4-BE49-F238E27FC236}">
                  <a16:creationId xmlns:a16="http://schemas.microsoft.com/office/drawing/2014/main" id="{00000000-0008-0000-0B00-00003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1" name="Shape 11346">
                <a:extLst>
                  <a:ext uri="{FF2B5EF4-FFF2-40B4-BE49-F238E27FC236}">
                    <a16:creationId xmlns:a16="http://schemas.microsoft.com/office/drawing/2014/main" id="{00000000-0008-0000-0B00-00003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2" name="Shape 11347">
                <a:extLst>
                  <a:ext uri="{FF2B5EF4-FFF2-40B4-BE49-F238E27FC236}">
                    <a16:creationId xmlns:a16="http://schemas.microsoft.com/office/drawing/2014/main" id="{00000000-0008-0000-0B00-00003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23" name="Shape 11348">
                  <a:extLst>
                    <a:ext uri="{FF2B5EF4-FFF2-40B4-BE49-F238E27FC236}">
                      <a16:creationId xmlns:a16="http://schemas.microsoft.com/office/drawing/2014/main" id="{00000000-0008-0000-0B00-00003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24" name="Shape 11349">
                  <a:extLst>
                    <a:ext uri="{FF2B5EF4-FFF2-40B4-BE49-F238E27FC236}">
                      <a16:creationId xmlns:a16="http://schemas.microsoft.com/office/drawing/2014/main" id="{00000000-0008-0000-0B00-00003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3625" name="Shape 2">
          <a:extLst>
            <a:ext uri="{FF2B5EF4-FFF2-40B4-BE49-F238E27FC236}">
              <a16:creationId xmlns:a16="http://schemas.microsoft.com/office/drawing/2014/main" id="{00000000-0008-0000-0B00-00003935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3626" name="Shape 11350">
            <a:extLst>
              <a:ext uri="{FF2B5EF4-FFF2-40B4-BE49-F238E27FC236}">
                <a16:creationId xmlns:a16="http://schemas.microsoft.com/office/drawing/2014/main" id="{00000000-0008-0000-0B00-00003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27" name="Shape 6">
              <a:extLst>
                <a:ext uri="{FF2B5EF4-FFF2-40B4-BE49-F238E27FC236}">
                  <a16:creationId xmlns:a16="http://schemas.microsoft.com/office/drawing/2014/main" id="{00000000-0008-0000-0B00-00003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8" name="Shape 11351">
              <a:extLst>
                <a:ext uri="{FF2B5EF4-FFF2-40B4-BE49-F238E27FC236}">
                  <a16:creationId xmlns:a16="http://schemas.microsoft.com/office/drawing/2014/main" id="{00000000-0008-0000-0B00-00003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9" name="Shape 11352">
                <a:extLst>
                  <a:ext uri="{FF2B5EF4-FFF2-40B4-BE49-F238E27FC236}">
                    <a16:creationId xmlns:a16="http://schemas.microsoft.com/office/drawing/2014/main" id="{00000000-0008-0000-0B00-00003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0" name="Shape 11353">
                <a:extLst>
                  <a:ext uri="{FF2B5EF4-FFF2-40B4-BE49-F238E27FC236}">
                    <a16:creationId xmlns:a16="http://schemas.microsoft.com/office/drawing/2014/main" id="{00000000-0008-0000-0B00-00003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1" name="Shape 11354">
                  <a:extLst>
                    <a:ext uri="{FF2B5EF4-FFF2-40B4-BE49-F238E27FC236}">
                      <a16:creationId xmlns:a16="http://schemas.microsoft.com/office/drawing/2014/main" id="{00000000-0008-0000-0B00-00003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32" name="Shape 11355">
                  <a:extLst>
                    <a:ext uri="{FF2B5EF4-FFF2-40B4-BE49-F238E27FC236}">
                      <a16:creationId xmlns:a16="http://schemas.microsoft.com/office/drawing/2014/main" id="{00000000-0008-0000-0B00-00004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3633" name="Shape 2">
          <a:extLst>
            <a:ext uri="{FF2B5EF4-FFF2-40B4-BE49-F238E27FC236}">
              <a16:creationId xmlns:a16="http://schemas.microsoft.com/office/drawing/2014/main" id="{00000000-0008-0000-0B00-00004135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3634" name="Shape 11356">
            <a:extLst>
              <a:ext uri="{FF2B5EF4-FFF2-40B4-BE49-F238E27FC236}">
                <a16:creationId xmlns:a16="http://schemas.microsoft.com/office/drawing/2014/main" id="{00000000-0008-0000-0B00-00004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35" name="Shape 6">
              <a:extLst>
                <a:ext uri="{FF2B5EF4-FFF2-40B4-BE49-F238E27FC236}">
                  <a16:creationId xmlns:a16="http://schemas.microsoft.com/office/drawing/2014/main" id="{00000000-0008-0000-0B00-00004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36" name="Shape 11357">
              <a:extLst>
                <a:ext uri="{FF2B5EF4-FFF2-40B4-BE49-F238E27FC236}">
                  <a16:creationId xmlns:a16="http://schemas.microsoft.com/office/drawing/2014/main" id="{00000000-0008-0000-0B00-00004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37" name="Shape 11358">
                <a:extLst>
                  <a:ext uri="{FF2B5EF4-FFF2-40B4-BE49-F238E27FC236}">
                    <a16:creationId xmlns:a16="http://schemas.microsoft.com/office/drawing/2014/main" id="{00000000-0008-0000-0B00-00004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8" name="Shape 11359">
                <a:extLst>
                  <a:ext uri="{FF2B5EF4-FFF2-40B4-BE49-F238E27FC236}">
                    <a16:creationId xmlns:a16="http://schemas.microsoft.com/office/drawing/2014/main" id="{00000000-0008-0000-0B00-00004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9" name="Shape 11360">
                  <a:extLst>
                    <a:ext uri="{FF2B5EF4-FFF2-40B4-BE49-F238E27FC236}">
                      <a16:creationId xmlns:a16="http://schemas.microsoft.com/office/drawing/2014/main" id="{00000000-0008-0000-0B00-00004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0" name="Shape 11361">
                  <a:extLst>
                    <a:ext uri="{FF2B5EF4-FFF2-40B4-BE49-F238E27FC236}">
                      <a16:creationId xmlns:a16="http://schemas.microsoft.com/office/drawing/2014/main" id="{00000000-0008-0000-0B00-00004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3641" name="Shape 2">
          <a:extLst>
            <a:ext uri="{FF2B5EF4-FFF2-40B4-BE49-F238E27FC236}">
              <a16:creationId xmlns:a16="http://schemas.microsoft.com/office/drawing/2014/main" id="{00000000-0008-0000-0B00-00004935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3642" name="Shape 11362">
            <a:extLst>
              <a:ext uri="{FF2B5EF4-FFF2-40B4-BE49-F238E27FC236}">
                <a16:creationId xmlns:a16="http://schemas.microsoft.com/office/drawing/2014/main" id="{00000000-0008-0000-0B00-00004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43" name="Shape 6">
              <a:extLst>
                <a:ext uri="{FF2B5EF4-FFF2-40B4-BE49-F238E27FC236}">
                  <a16:creationId xmlns:a16="http://schemas.microsoft.com/office/drawing/2014/main" id="{00000000-0008-0000-0B00-00004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44" name="Shape 11363">
              <a:extLst>
                <a:ext uri="{FF2B5EF4-FFF2-40B4-BE49-F238E27FC236}">
                  <a16:creationId xmlns:a16="http://schemas.microsoft.com/office/drawing/2014/main" id="{00000000-0008-0000-0B00-00004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45" name="Shape 11364">
                <a:extLst>
                  <a:ext uri="{FF2B5EF4-FFF2-40B4-BE49-F238E27FC236}">
                    <a16:creationId xmlns:a16="http://schemas.microsoft.com/office/drawing/2014/main" id="{00000000-0008-0000-0B00-00004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46" name="Shape 11365">
                <a:extLst>
                  <a:ext uri="{FF2B5EF4-FFF2-40B4-BE49-F238E27FC236}">
                    <a16:creationId xmlns:a16="http://schemas.microsoft.com/office/drawing/2014/main" id="{00000000-0008-0000-0B00-00004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47" name="Shape 11366">
                  <a:extLst>
                    <a:ext uri="{FF2B5EF4-FFF2-40B4-BE49-F238E27FC236}">
                      <a16:creationId xmlns:a16="http://schemas.microsoft.com/office/drawing/2014/main" id="{00000000-0008-0000-0B00-00004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8" name="Shape 11367">
                  <a:extLst>
                    <a:ext uri="{FF2B5EF4-FFF2-40B4-BE49-F238E27FC236}">
                      <a16:creationId xmlns:a16="http://schemas.microsoft.com/office/drawing/2014/main" id="{00000000-0008-0000-0B00-00005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3649" name="Shape 2">
          <a:extLst>
            <a:ext uri="{FF2B5EF4-FFF2-40B4-BE49-F238E27FC236}">
              <a16:creationId xmlns:a16="http://schemas.microsoft.com/office/drawing/2014/main" id="{00000000-0008-0000-0B00-00005135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3650" name="Shape 11368">
            <a:extLst>
              <a:ext uri="{FF2B5EF4-FFF2-40B4-BE49-F238E27FC236}">
                <a16:creationId xmlns:a16="http://schemas.microsoft.com/office/drawing/2014/main" id="{00000000-0008-0000-0B00-00005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1" name="Shape 6">
              <a:extLst>
                <a:ext uri="{FF2B5EF4-FFF2-40B4-BE49-F238E27FC236}">
                  <a16:creationId xmlns:a16="http://schemas.microsoft.com/office/drawing/2014/main" id="{00000000-0008-0000-0B00-00005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52" name="Shape 11369">
              <a:extLst>
                <a:ext uri="{FF2B5EF4-FFF2-40B4-BE49-F238E27FC236}">
                  <a16:creationId xmlns:a16="http://schemas.microsoft.com/office/drawing/2014/main" id="{00000000-0008-0000-0B00-00005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53" name="Shape 11370">
                <a:extLst>
                  <a:ext uri="{FF2B5EF4-FFF2-40B4-BE49-F238E27FC236}">
                    <a16:creationId xmlns:a16="http://schemas.microsoft.com/office/drawing/2014/main" id="{00000000-0008-0000-0B00-00005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54" name="Shape 11371">
                <a:extLst>
                  <a:ext uri="{FF2B5EF4-FFF2-40B4-BE49-F238E27FC236}">
                    <a16:creationId xmlns:a16="http://schemas.microsoft.com/office/drawing/2014/main" id="{00000000-0008-0000-0B00-00005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55" name="Shape 11372">
                  <a:extLst>
                    <a:ext uri="{FF2B5EF4-FFF2-40B4-BE49-F238E27FC236}">
                      <a16:creationId xmlns:a16="http://schemas.microsoft.com/office/drawing/2014/main" id="{00000000-0008-0000-0B00-00005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56" name="Shape 11373">
                  <a:extLst>
                    <a:ext uri="{FF2B5EF4-FFF2-40B4-BE49-F238E27FC236}">
                      <a16:creationId xmlns:a16="http://schemas.microsoft.com/office/drawing/2014/main" id="{00000000-0008-0000-0B00-00005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3657" name="Shape 2">
          <a:extLst>
            <a:ext uri="{FF2B5EF4-FFF2-40B4-BE49-F238E27FC236}">
              <a16:creationId xmlns:a16="http://schemas.microsoft.com/office/drawing/2014/main" id="{00000000-0008-0000-0B00-00005935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3658" name="Shape 11374">
            <a:extLst>
              <a:ext uri="{FF2B5EF4-FFF2-40B4-BE49-F238E27FC236}">
                <a16:creationId xmlns:a16="http://schemas.microsoft.com/office/drawing/2014/main" id="{00000000-0008-0000-0B00-00005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9" name="Shape 6">
              <a:extLst>
                <a:ext uri="{FF2B5EF4-FFF2-40B4-BE49-F238E27FC236}">
                  <a16:creationId xmlns:a16="http://schemas.microsoft.com/office/drawing/2014/main" id="{00000000-0008-0000-0B00-00005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0" name="Shape 11375">
              <a:extLst>
                <a:ext uri="{FF2B5EF4-FFF2-40B4-BE49-F238E27FC236}">
                  <a16:creationId xmlns:a16="http://schemas.microsoft.com/office/drawing/2014/main" id="{00000000-0008-0000-0B00-00005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1" name="Shape 11376">
                <a:extLst>
                  <a:ext uri="{FF2B5EF4-FFF2-40B4-BE49-F238E27FC236}">
                    <a16:creationId xmlns:a16="http://schemas.microsoft.com/office/drawing/2014/main" id="{00000000-0008-0000-0B00-00005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62" name="Shape 11377">
                <a:extLst>
                  <a:ext uri="{FF2B5EF4-FFF2-40B4-BE49-F238E27FC236}">
                    <a16:creationId xmlns:a16="http://schemas.microsoft.com/office/drawing/2014/main" id="{00000000-0008-0000-0B00-00005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63" name="Shape 11378">
                  <a:extLst>
                    <a:ext uri="{FF2B5EF4-FFF2-40B4-BE49-F238E27FC236}">
                      <a16:creationId xmlns:a16="http://schemas.microsoft.com/office/drawing/2014/main" id="{00000000-0008-0000-0B00-00005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64" name="Shape 11379">
                  <a:extLst>
                    <a:ext uri="{FF2B5EF4-FFF2-40B4-BE49-F238E27FC236}">
                      <a16:creationId xmlns:a16="http://schemas.microsoft.com/office/drawing/2014/main" id="{00000000-0008-0000-0B00-00006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3665" name="Shape 2">
          <a:extLst>
            <a:ext uri="{FF2B5EF4-FFF2-40B4-BE49-F238E27FC236}">
              <a16:creationId xmlns:a16="http://schemas.microsoft.com/office/drawing/2014/main" id="{00000000-0008-0000-0B00-00006135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3666" name="Shape 11380">
            <a:extLst>
              <a:ext uri="{FF2B5EF4-FFF2-40B4-BE49-F238E27FC236}">
                <a16:creationId xmlns:a16="http://schemas.microsoft.com/office/drawing/2014/main" id="{00000000-0008-0000-0B00-00006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67" name="Shape 6">
              <a:extLst>
                <a:ext uri="{FF2B5EF4-FFF2-40B4-BE49-F238E27FC236}">
                  <a16:creationId xmlns:a16="http://schemas.microsoft.com/office/drawing/2014/main" id="{00000000-0008-0000-0B00-00006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8" name="Shape 11381">
              <a:extLst>
                <a:ext uri="{FF2B5EF4-FFF2-40B4-BE49-F238E27FC236}">
                  <a16:creationId xmlns:a16="http://schemas.microsoft.com/office/drawing/2014/main" id="{00000000-0008-0000-0B00-00006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9" name="Shape 11382">
                <a:extLst>
                  <a:ext uri="{FF2B5EF4-FFF2-40B4-BE49-F238E27FC236}">
                    <a16:creationId xmlns:a16="http://schemas.microsoft.com/office/drawing/2014/main" id="{00000000-0008-0000-0B00-00006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0" name="Shape 11383">
                <a:extLst>
                  <a:ext uri="{FF2B5EF4-FFF2-40B4-BE49-F238E27FC236}">
                    <a16:creationId xmlns:a16="http://schemas.microsoft.com/office/drawing/2014/main" id="{00000000-0008-0000-0B00-00006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1" name="Shape 11384">
                  <a:extLst>
                    <a:ext uri="{FF2B5EF4-FFF2-40B4-BE49-F238E27FC236}">
                      <a16:creationId xmlns:a16="http://schemas.microsoft.com/office/drawing/2014/main" id="{00000000-0008-0000-0B00-00006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72" name="Shape 11385">
                  <a:extLst>
                    <a:ext uri="{FF2B5EF4-FFF2-40B4-BE49-F238E27FC236}">
                      <a16:creationId xmlns:a16="http://schemas.microsoft.com/office/drawing/2014/main" id="{00000000-0008-0000-0B00-00006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3673" name="Shape 2">
          <a:extLst>
            <a:ext uri="{FF2B5EF4-FFF2-40B4-BE49-F238E27FC236}">
              <a16:creationId xmlns:a16="http://schemas.microsoft.com/office/drawing/2014/main" id="{00000000-0008-0000-0B00-00006935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3674" name="Shape 11386">
            <a:extLst>
              <a:ext uri="{FF2B5EF4-FFF2-40B4-BE49-F238E27FC236}">
                <a16:creationId xmlns:a16="http://schemas.microsoft.com/office/drawing/2014/main" id="{00000000-0008-0000-0B00-00006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75" name="Shape 6">
              <a:extLst>
                <a:ext uri="{FF2B5EF4-FFF2-40B4-BE49-F238E27FC236}">
                  <a16:creationId xmlns:a16="http://schemas.microsoft.com/office/drawing/2014/main" id="{00000000-0008-0000-0B00-00006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76" name="Shape 11387">
              <a:extLst>
                <a:ext uri="{FF2B5EF4-FFF2-40B4-BE49-F238E27FC236}">
                  <a16:creationId xmlns:a16="http://schemas.microsoft.com/office/drawing/2014/main" id="{00000000-0008-0000-0B00-00006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77" name="Shape 11388">
                <a:extLst>
                  <a:ext uri="{FF2B5EF4-FFF2-40B4-BE49-F238E27FC236}">
                    <a16:creationId xmlns:a16="http://schemas.microsoft.com/office/drawing/2014/main" id="{00000000-0008-0000-0B00-00006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8" name="Shape 11389">
                <a:extLst>
                  <a:ext uri="{FF2B5EF4-FFF2-40B4-BE49-F238E27FC236}">
                    <a16:creationId xmlns:a16="http://schemas.microsoft.com/office/drawing/2014/main" id="{00000000-0008-0000-0B00-00006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9" name="Shape 11390">
                  <a:extLst>
                    <a:ext uri="{FF2B5EF4-FFF2-40B4-BE49-F238E27FC236}">
                      <a16:creationId xmlns:a16="http://schemas.microsoft.com/office/drawing/2014/main" id="{00000000-0008-0000-0B00-00006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0" name="Shape 11391">
                  <a:extLst>
                    <a:ext uri="{FF2B5EF4-FFF2-40B4-BE49-F238E27FC236}">
                      <a16:creationId xmlns:a16="http://schemas.microsoft.com/office/drawing/2014/main" id="{00000000-0008-0000-0B00-00007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3681" name="Shape 2">
          <a:extLst>
            <a:ext uri="{FF2B5EF4-FFF2-40B4-BE49-F238E27FC236}">
              <a16:creationId xmlns:a16="http://schemas.microsoft.com/office/drawing/2014/main" id="{00000000-0008-0000-0B00-00007135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3682" name="Shape 11392">
            <a:extLst>
              <a:ext uri="{FF2B5EF4-FFF2-40B4-BE49-F238E27FC236}">
                <a16:creationId xmlns:a16="http://schemas.microsoft.com/office/drawing/2014/main" id="{00000000-0008-0000-0B00-00007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83" name="Shape 6">
              <a:extLst>
                <a:ext uri="{FF2B5EF4-FFF2-40B4-BE49-F238E27FC236}">
                  <a16:creationId xmlns:a16="http://schemas.microsoft.com/office/drawing/2014/main" id="{00000000-0008-0000-0B00-00007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84" name="Shape 11393">
              <a:extLst>
                <a:ext uri="{FF2B5EF4-FFF2-40B4-BE49-F238E27FC236}">
                  <a16:creationId xmlns:a16="http://schemas.microsoft.com/office/drawing/2014/main" id="{00000000-0008-0000-0B00-00007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85" name="Shape 11394">
                <a:extLst>
                  <a:ext uri="{FF2B5EF4-FFF2-40B4-BE49-F238E27FC236}">
                    <a16:creationId xmlns:a16="http://schemas.microsoft.com/office/drawing/2014/main" id="{00000000-0008-0000-0B00-00007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86" name="Shape 11395">
                <a:extLst>
                  <a:ext uri="{FF2B5EF4-FFF2-40B4-BE49-F238E27FC236}">
                    <a16:creationId xmlns:a16="http://schemas.microsoft.com/office/drawing/2014/main" id="{00000000-0008-0000-0B00-00007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87" name="Shape 11396">
                  <a:extLst>
                    <a:ext uri="{FF2B5EF4-FFF2-40B4-BE49-F238E27FC236}">
                      <a16:creationId xmlns:a16="http://schemas.microsoft.com/office/drawing/2014/main" id="{00000000-0008-0000-0B00-00007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8" name="Shape 11397">
                  <a:extLst>
                    <a:ext uri="{FF2B5EF4-FFF2-40B4-BE49-F238E27FC236}">
                      <a16:creationId xmlns:a16="http://schemas.microsoft.com/office/drawing/2014/main" id="{00000000-0008-0000-0B00-00007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3689" name="Shape 2">
          <a:extLst>
            <a:ext uri="{FF2B5EF4-FFF2-40B4-BE49-F238E27FC236}">
              <a16:creationId xmlns:a16="http://schemas.microsoft.com/office/drawing/2014/main" id="{00000000-0008-0000-0B00-00007935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3690" name="Shape 11398">
            <a:extLst>
              <a:ext uri="{FF2B5EF4-FFF2-40B4-BE49-F238E27FC236}">
                <a16:creationId xmlns:a16="http://schemas.microsoft.com/office/drawing/2014/main" id="{00000000-0008-0000-0B00-00007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1" name="Shape 6">
              <a:extLst>
                <a:ext uri="{FF2B5EF4-FFF2-40B4-BE49-F238E27FC236}">
                  <a16:creationId xmlns:a16="http://schemas.microsoft.com/office/drawing/2014/main" id="{00000000-0008-0000-0B00-00007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92" name="Shape 11399">
              <a:extLst>
                <a:ext uri="{FF2B5EF4-FFF2-40B4-BE49-F238E27FC236}">
                  <a16:creationId xmlns:a16="http://schemas.microsoft.com/office/drawing/2014/main" id="{00000000-0008-0000-0B00-00007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93" name="Shape 11400">
                <a:extLst>
                  <a:ext uri="{FF2B5EF4-FFF2-40B4-BE49-F238E27FC236}">
                    <a16:creationId xmlns:a16="http://schemas.microsoft.com/office/drawing/2014/main" id="{00000000-0008-0000-0B00-00007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94" name="Shape 11401">
                <a:extLst>
                  <a:ext uri="{FF2B5EF4-FFF2-40B4-BE49-F238E27FC236}">
                    <a16:creationId xmlns:a16="http://schemas.microsoft.com/office/drawing/2014/main" id="{00000000-0008-0000-0B00-00007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95" name="Shape 11402">
                  <a:extLst>
                    <a:ext uri="{FF2B5EF4-FFF2-40B4-BE49-F238E27FC236}">
                      <a16:creationId xmlns:a16="http://schemas.microsoft.com/office/drawing/2014/main" id="{00000000-0008-0000-0B00-00007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96" name="Shape 11403">
                  <a:extLst>
                    <a:ext uri="{FF2B5EF4-FFF2-40B4-BE49-F238E27FC236}">
                      <a16:creationId xmlns:a16="http://schemas.microsoft.com/office/drawing/2014/main" id="{00000000-0008-0000-0B00-00008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3697" name="Shape 2">
          <a:extLst>
            <a:ext uri="{FF2B5EF4-FFF2-40B4-BE49-F238E27FC236}">
              <a16:creationId xmlns:a16="http://schemas.microsoft.com/office/drawing/2014/main" id="{00000000-0008-0000-0B00-00008135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3698" name="Shape 11404">
            <a:extLst>
              <a:ext uri="{FF2B5EF4-FFF2-40B4-BE49-F238E27FC236}">
                <a16:creationId xmlns:a16="http://schemas.microsoft.com/office/drawing/2014/main" id="{00000000-0008-0000-0B00-00008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9" name="Shape 6">
              <a:extLst>
                <a:ext uri="{FF2B5EF4-FFF2-40B4-BE49-F238E27FC236}">
                  <a16:creationId xmlns:a16="http://schemas.microsoft.com/office/drawing/2014/main" id="{00000000-0008-0000-0B00-00008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0" name="Shape 11405">
              <a:extLst>
                <a:ext uri="{FF2B5EF4-FFF2-40B4-BE49-F238E27FC236}">
                  <a16:creationId xmlns:a16="http://schemas.microsoft.com/office/drawing/2014/main" id="{00000000-0008-0000-0B00-00008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1" name="Shape 11406">
                <a:extLst>
                  <a:ext uri="{FF2B5EF4-FFF2-40B4-BE49-F238E27FC236}">
                    <a16:creationId xmlns:a16="http://schemas.microsoft.com/office/drawing/2014/main" id="{00000000-0008-0000-0B00-00008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02" name="Shape 11407">
                <a:extLst>
                  <a:ext uri="{FF2B5EF4-FFF2-40B4-BE49-F238E27FC236}">
                    <a16:creationId xmlns:a16="http://schemas.microsoft.com/office/drawing/2014/main" id="{00000000-0008-0000-0B00-00008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03" name="Shape 11408">
                  <a:extLst>
                    <a:ext uri="{FF2B5EF4-FFF2-40B4-BE49-F238E27FC236}">
                      <a16:creationId xmlns:a16="http://schemas.microsoft.com/office/drawing/2014/main" id="{00000000-0008-0000-0B00-00008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04" name="Shape 11409">
                  <a:extLst>
                    <a:ext uri="{FF2B5EF4-FFF2-40B4-BE49-F238E27FC236}">
                      <a16:creationId xmlns:a16="http://schemas.microsoft.com/office/drawing/2014/main" id="{00000000-0008-0000-0B00-00008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3705" name="Shape 2">
          <a:extLst>
            <a:ext uri="{FF2B5EF4-FFF2-40B4-BE49-F238E27FC236}">
              <a16:creationId xmlns:a16="http://schemas.microsoft.com/office/drawing/2014/main" id="{00000000-0008-0000-0B00-00008935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3706" name="Shape 11410">
            <a:extLst>
              <a:ext uri="{FF2B5EF4-FFF2-40B4-BE49-F238E27FC236}">
                <a16:creationId xmlns:a16="http://schemas.microsoft.com/office/drawing/2014/main" id="{00000000-0008-0000-0B00-00008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07" name="Shape 6">
              <a:extLst>
                <a:ext uri="{FF2B5EF4-FFF2-40B4-BE49-F238E27FC236}">
                  <a16:creationId xmlns:a16="http://schemas.microsoft.com/office/drawing/2014/main" id="{00000000-0008-0000-0B00-00008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8" name="Shape 11411">
              <a:extLst>
                <a:ext uri="{FF2B5EF4-FFF2-40B4-BE49-F238E27FC236}">
                  <a16:creationId xmlns:a16="http://schemas.microsoft.com/office/drawing/2014/main" id="{00000000-0008-0000-0B00-00008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9" name="Shape 11412">
                <a:extLst>
                  <a:ext uri="{FF2B5EF4-FFF2-40B4-BE49-F238E27FC236}">
                    <a16:creationId xmlns:a16="http://schemas.microsoft.com/office/drawing/2014/main" id="{00000000-0008-0000-0B00-00008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0" name="Shape 11413">
                <a:extLst>
                  <a:ext uri="{FF2B5EF4-FFF2-40B4-BE49-F238E27FC236}">
                    <a16:creationId xmlns:a16="http://schemas.microsoft.com/office/drawing/2014/main" id="{00000000-0008-0000-0B00-00008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1" name="Shape 11414">
                  <a:extLst>
                    <a:ext uri="{FF2B5EF4-FFF2-40B4-BE49-F238E27FC236}">
                      <a16:creationId xmlns:a16="http://schemas.microsoft.com/office/drawing/2014/main" id="{00000000-0008-0000-0B00-00008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12" name="Shape 11415">
                  <a:extLst>
                    <a:ext uri="{FF2B5EF4-FFF2-40B4-BE49-F238E27FC236}">
                      <a16:creationId xmlns:a16="http://schemas.microsoft.com/office/drawing/2014/main" id="{00000000-0008-0000-0B00-00009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3713" name="Shape 2">
          <a:extLst>
            <a:ext uri="{FF2B5EF4-FFF2-40B4-BE49-F238E27FC236}">
              <a16:creationId xmlns:a16="http://schemas.microsoft.com/office/drawing/2014/main" id="{00000000-0008-0000-0B00-00009135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3714" name="Shape 11416">
            <a:extLst>
              <a:ext uri="{FF2B5EF4-FFF2-40B4-BE49-F238E27FC236}">
                <a16:creationId xmlns:a16="http://schemas.microsoft.com/office/drawing/2014/main" id="{00000000-0008-0000-0B00-00009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15" name="Shape 6">
              <a:extLst>
                <a:ext uri="{FF2B5EF4-FFF2-40B4-BE49-F238E27FC236}">
                  <a16:creationId xmlns:a16="http://schemas.microsoft.com/office/drawing/2014/main" id="{00000000-0008-0000-0B00-00009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16" name="Shape 11417">
              <a:extLst>
                <a:ext uri="{FF2B5EF4-FFF2-40B4-BE49-F238E27FC236}">
                  <a16:creationId xmlns:a16="http://schemas.microsoft.com/office/drawing/2014/main" id="{00000000-0008-0000-0B00-00009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17" name="Shape 11418">
                <a:extLst>
                  <a:ext uri="{FF2B5EF4-FFF2-40B4-BE49-F238E27FC236}">
                    <a16:creationId xmlns:a16="http://schemas.microsoft.com/office/drawing/2014/main" id="{00000000-0008-0000-0B00-00009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8" name="Shape 11419">
                <a:extLst>
                  <a:ext uri="{FF2B5EF4-FFF2-40B4-BE49-F238E27FC236}">
                    <a16:creationId xmlns:a16="http://schemas.microsoft.com/office/drawing/2014/main" id="{00000000-0008-0000-0B00-00009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9" name="Shape 11420">
                  <a:extLst>
                    <a:ext uri="{FF2B5EF4-FFF2-40B4-BE49-F238E27FC236}">
                      <a16:creationId xmlns:a16="http://schemas.microsoft.com/office/drawing/2014/main" id="{00000000-0008-0000-0B00-00009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0" name="Shape 11421">
                  <a:extLst>
                    <a:ext uri="{FF2B5EF4-FFF2-40B4-BE49-F238E27FC236}">
                      <a16:creationId xmlns:a16="http://schemas.microsoft.com/office/drawing/2014/main" id="{00000000-0008-0000-0B00-00009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3721" name="Shape 2">
          <a:extLst>
            <a:ext uri="{FF2B5EF4-FFF2-40B4-BE49-F238E27FC236}">
              <a16:creationId xmlns:a16="http://schemas.microsoft.com/office/drawing/2014/main" id="{00000000-0008-0000-0B00-00009935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3722" name="Shape 11422">
            <a:extLst>
              <a:ext uri="{FF2B5EF4-FFF2-40B4-BE49-F238E27FC236}">
                <a16:creationId xmlns:a16="http://schemas.microsoft.com/office/drawing/2014/main" id="{00000000-0008-0000-0B00-00009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23" name="Shape 6">
              <a:extLst>
                <a:ext uri="{FF2B5EF4-FFF2-40B4-BE49-F238E27FC236}">
                  <a16:creationId xmlns:a16="http://schemas.microsoft.com/office/drawing/2014/main" id="{00000000-0008-0000-0B00-00009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24" name="Shape 11423">
              <a:extLst>
                <a:ext uri="{FF2B5EF4-FFF2-40B4-BE49-F238E27FC236}">
                  <a16:creationId xmlns:a16="http://schemas.microsoft.com/office/drawing/2014/main" id="{00000000-0008-0000-0B00-00009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25" name="Shape 11424">
                <a:extLst>
                  <a:ext uri="{FF2B5EF4-FFF2-40B4-BE49-F238E27FC236}">
                    <a16:creationId xmlns:a16="http://schemas.microsoft.com/office/drawing/2014/main" id="{00000000-0008-0000-0B00-00009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6" name="Shape 11425">
                <a:extLst>
                  <a:ext uri="{FF2B5EF4-FFF2-40B4-BE49-F238E27FC236}">
                    <a16:creationId xmlns:a16="http://schemas.microsoft.com/office/drawing/2014/main" id="{00000000-0008-0000-0B00-00009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27" name="Shape 11426">
                  <a:extLst>
                    <a:ext uri="{FF2B5EF4-FFF2-40B4-BE49-F238E27FC236}">
                      <a16:creationId xmlns:a16="http://schemas.microsoft.com/office/drawing/2014/main" id="{00000000-0008-0000-0B00-00009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8" name="Shape 11427">
                  <a:extLst>
                    <a:ext uri="{FF2B5EF4-FFF2-40B4-BE49-F238E27FC236}">
                      <a16:creationId xmlns:a16="http://schemas.microsoft.com/office/drawing/2014/main" id="{00000000-0008-0000-0B00-0000A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3729" name="Shape 2">
          <a:extLst>
            <a:ext uri="{FF2B5EF4-FFF2-40B4-BE49-F238E27FC236}">
              <a16:creationId xmlns:a16="http://schemas.microsoft.com/office/drawing/2014/main" id="{00000000-0008-0000-0B00-0000A135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3730" name="Shape 11428">
            <a:extLst>
              <a:ext uri="{FF2B5EF4-FFF2-40B4-BE49-F238E27FC236}">
                <a16:creationId xmlns:a16="http://schemas.microsoft.com/office/drawing/2014/main" id="{00000000-0008-0000-0B00-0000A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1" name="Shape 6">
              <a:extLst>
                <a:ext uri="{FF2B5EF4-FFF2-40B4-BE49-F238E27FC236}">
                  <a16:creationId xmlns:a16="http://schemas.microsoft.com/office/drawing/2014/main" id="{00000000-0008-0000-0B00-0000A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2" name="Shape 11429">
              <a:extLst>
                <a:ext uri="{FF2B5EF4-FFF2-40B4-BE49-F238E27FC236}">
                  <a16:creationId xmlns:a16="http://schemas.microsoft.com/office/drawing/2014/main" id="{00000000-0008-0000-0B00-0000A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33" name="Shape 11430">
                <a:extLst>
                  <a:ext uri="{FF2B5EF4-FFF2-40B4-BE49-F238E27FC236}">
                    <a16:creationId xmlns:a16="http://schemas.microsoft.com/office/drawing/2014/main" id="{00000000-0008-0000-0B00-0000A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34" name="Shape 11431">
                <a:extLst>
                  <a:ext uri="{FF2B5EF4-FFF2-40B4-BE49-F238E27FC236}">
                    <a16:creationId xmlns:a16="http://schemas.microsoft.com/office/drawing/2014/main" id="{00000000-0008-0000-0B00-0000A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35" name="Shape 11432">
                  <a:extLst>
                    <a:ext uri="{FF2B5EF4-FFF2-40B4-BE49-F238E27FC236}">
                      <a16:creationId xmlns:a16="http://schemas.microsoft.com/office/drawing/2014/main" id="{00000000-0008-0000-0B00-0000A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36" name="Shape 11433">
                  <a:extLst>
                    <a:ext uri="{FF2B5EF4-FFF2-40B4-BE49-F238E27FC236}">
                      <a16:creationId xmlns:a16="http://schemas.microsoft.com/office/drawing/2014/main" id="{00000000-0008-0000-0B00-0000A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3737" name="Shape 2">
          <a:extLst>
            <a:ext uri="{FF2B5EF4-FFF2-40B4-BE49-F238E27FC236}">
              <a16:creationId xmlns:a16="http://schemas.microsoft.com/office/drawing/2014/main" id="{00000000-0008-0000-0B00-0000A935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3738" name="Shape 11434">
            <a:extLst>
              <a:ext uri="{FF2B5EF4-FFF2-40B4-BE49-F238E27FC236}">
                <a16:creationId xmlns:a16="http://schemas.microsoft.com/office/drawing/2014/main" id="{00000000-0008-0000-0B00-0000A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9" name="Shape 6">
              <a:extLst>
                <a:ext uri="{FF2B5EF4-FFF2-40B4-BE49-F238E27FC236}">
                  <a16:creationId xmlns:a16="http://schemas.microsoft.com/office/drawing/2014/main" id="{00000000-0008-0000-0B00-0000A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0" name="Shape 11435">
              <a:extLst>
                <a:ext uri="{FF2B5EF4-FFF2-40B4-BE49-F238E27FC236}">
                  <a16:creationId xmlns:a16="http://schemas.microsoft.com/office/drawing/2014/main" id="{00000000-0008-0000-0B00-0000A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1" name="Shape 11436">
                <a:extLst>
                  <a:ext uri="{FF2B5EF4-FFF2-40B4-BE49-F238E27FC236}">
                    <a16:creationId xmlns:a16="http://schemas.microsoft.com/office/drawing/2014/main" id="{00000000-0008-0000-0B00-0000A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42" name="Shape 11437">
                <a:extLst>
                  <a:ext uri="{FF2B5EF4-FFF2-40B4-BE49-F238E27FC236}">
                    <a16:creationId xmlns:a16="http://schemas.microsoft.com/office/drawing/2014/main" id="{00000000-0008-0000-0B00-0000A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43" name="Shape 11438">
                  <a:extLst>
                    <a:ext uri="{FF2B5EF4-FFF2-40B4-BE49-F238E27FC236}">
                      <a16:creationId xmlns:a16="http://schemas.microsoft.com/office/drawing/2014/main" id="{00000000-0008-0000-0B00-0000A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44" name="Shape 11439">
                  <a:extLst>
                    <a:ext uri="{FF2B5EF4-FFF2-40B4-BE49-F238E27FC236}">
                      <a16:creationId xmlns:a16="http://schemas.microsoft.com/office/drawing/2014/main" id="{00000000-0008-0000-0B00-0000B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3745" name="Shape 2">
          <a:extLst>
            <a:ext uri="{FF2B5EF4-FFF2-40B4-BE49-F238E27FC236}">
              <a16:creationId xmlns:a16="http://schemas.microsoft.com/office/drawing/2014/main" id="{00000000-0008-0000-0B00-0000B135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3746" name="Shape 11440">
            <a:extLst>
              <a:ext uri="{FF2B5EF4-FFF2-40B4-BE49-F238E27FC236}">
                <a16:creationId xmlns:a16="http://schemas.microsoft.com/office/drawing/2014/main" id="{00000000-0008-0000-0B00-0000B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47" name="Shape 6">
              <a:extLst>
                <a:ext uri="{FF2B5EF4-FFF2-40B4-BE49-F238E27FC236}">
                  <a16:creationId xmlns:a16="http://schemas.microsoft.com/office/drawing/2014/main" id="{00000000-0008-0000-0B00-0000B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8" name="Shape 11441">
              <a:extLst>
                <a:ext uri="{FF2B5EF4-FFF2-40B4-BE49-F238E27FC236}">
                  <a16:creationId xmlns:a16="http://schemas.microsoft.com/office/drawing/2014/main" id="{00000000-0008-0000-0B00-0000B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9" name="Shape 11442">
                <a:extLst>
                  <a:ext uri="{FF2B5EF4-FFF2-40B4-BE49-F238E27FC236}">
                    <a16:creationId xmlns:a16="http://schemas.microsoft.com/office/drawing/2014/main" id="{00000000-0008-0000-0B00-0000B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0" name="Shape 11443">
                <a:extLst>
                  <a:ext uri="{FF2B5EF4-FFF2-40B4-BE49-F238E27FC236}">
                    <a16:creationId xmlns:a16="http://schemas.microsoft.com/office/drawing/2014/main" id="{00000000-0008-0000-0B00-0000B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1" name="Shape 11444">
                  <a:extLst>
                    <a:ext uri="{FF2B5EF4-FFF2-40B4-BE49-F238E27FC236}">
                      <a16:creationId xmlns:a16="http://schemas.microsoft.com/office/drawing/2014/main" id="{00000000-0008-0000-0B00-0000B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52" name="Shape 11445">
                  <a:extLst>
                    <a:ext uri="{FF2B5EF4-FFF2-40B4-BE49-F238E27FC236}">
                      <a16:creationId xmlns:a16="http://schemas.microsoft.com/office/drawing/2014/main" id="{00000000-0008-0000-0B00-0000B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3753" name="Shape 2">
          <a:extLst>
            <a:ext uri="{FF2B5EF4-FFF2-40B4-BE49-F238E27FC236}">
              <a16:creationId xmlns:a16="http://schemas.microsoft.com/office/drawing/2014/main" id="{00000000-0008-0000-0B00-0000B935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3754" name="Shape 11446">
            <a:extLst>
              <a:ext uri="{FF2B5EF4-FFF2-40B4-BE49-F238E27FC236}">
                <a16:creationId xmlns:a16="http://schemas.microsoft.com/office/drawing/2014/main" id="{00000000-0008-0000-0B00-0000B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55" name="Shape 6">
              <a:extLst>
                <a:ext uri="{FF2B5EF4-FFF2-40B4-BE49-F238E27FC236}">
                  <a16:creationId xmlns:a16="http://schemas.microsoft.com/office/drawing/2014/main" id="{00000000-0008-0000-0B00-0000B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6" name="Shape 11447">
              <a:extLst>
                <a:ext uri="{FF2B5EF4-FFF2-40B4-BE49-F238E27FC236}">
                  <a16:creationId xmlns:a16="http://schemas.microsoft.com/office/drawing/2014/main" id="{00000000-0008-0000-0B00-0000B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57" name="Shape 11448">
                <a:extLst>
                  <a:ext uri="{FF2B5EF4-FFF2-40B4-BE49-F238E27FC236}">
                    <a16:creationId xmlns:a16="http://schemas.microsoft.com/office/drawing/2014/main" id="{00000000-0008-0000-0B00-0000B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8" name="Shape 11449">
                <a:extLst>
                  <a:ext uri="{FF2B5EF4-FFF2-40B4-BE49-F238E27FC236}">
                    <a16:creationId xmlns:a16="http://schemas.microsoft.com/office/drawing/2014/main" id="{00000000-0008-0000-0B00-0000B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9" name="Shape 11450">
                  <a:extLst>
                    <a:ext uri="{FF2B5EF4-FFF2-40B4-BE49-F238E27FC236}">
                      <a16:creationId xmlns:a16="http://schemas.microsoft.com/office/drawing/2014/main" id="{00000000-0008-0000-0B00-0000B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0" name="Shape 11451">
                  <a:extLst>
                    <a:ext uri="{FF2B5EF4-FFF2-40B4-BE49-F238E27FC236}">
                      <a16:creationId xmlns:a16="http://schemas.microsoft.com/office/drawing/2014/main" id="{00000000-0008-0000-0B00-0000C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3761" name="Shape 2">
          <a:extLst>
            <a:ext uri="{FF2B5EF4-FFF2-40B4-BE49-F238E27FC236}">
              <a16:creationId xmlns:a16="http://schemas.microsoft.com/office/drawing/2014/main" id="{00000000-0008-0000-0B00-0000C135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3762" name="Shape 11452">
            <a:extLst>
              <a:ext uri="{FF2B5EF4-FFF2-40B4-BE49-F238E27FC236}">
                <a16:creationId xmlns:a16="http://schemas.microsoft.com/office/drawing/2014/main" id="{00000000-0008-0000-0B00-0000C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63" name="Shape 6">
              <a:extLst>
                <a:ext uri="{FF2B5EF4-FFF2-40B4-BE49-F238E27FC236}">
                  <a16:creationId xmlns:a16="http://schemas.microsoft.com/office/drawing/2014/main" id="{00000000-0008-0000-0B00-0000C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64" name="Shape 11453">
              <a:extLst>
                <a:ext uri="{FF2B5EF4-FFF2-40B4-BE49-F238E27FC236}">
                  <a16:creationId xmlns:a16="http://schemas.microsoft.com/office/drawing/2014/main" id="{00000000-0008-0000-0B00-0000C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65" name="Shape 11454">
                <a:extLst>
                  <a:ext uri="{FF2B5EF4-FFF2-40B4-BE49-F238E27FC236}">
                    <a16:creationId xmlns:a16="http://schemas.microsoft.com/office/drawing/2014/main" id="{00000000-0008-0000-0B00-0000C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66" name="Shape 11455">
                <a:extLst>
                  <a:ext uri="{FF2B5EF4-FFF2-40B4-BE49-F238E27FC236}">
                    <a16:creationId xmlns:a16="http://schemas.microsoft.com/office/drawing/2014/main" id="{00000000-0008-0000-0B00-0000C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67" name="Shape 11456">
                  <a:extLst>
                    <a:ext uri="{FF2B5EF4-FFF2-40B4-BE49-F238E27FC236}">
                      <a16:creationId xmlns:a16="http://schemas.microsoft.com/office/drawing/2014/main" id="{00000000-0008-0000-0B00-0000C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8" name="Shape 11457">
                  <a:extLst>
                    <a:ext uri="{FF2B5EF4-FFF2-40B4-BE49-F238E27FC236}">
                      <a16:creationId xmlns:a16="http://schemas.microsoft.com/office/drawing/2014/main" id="{00000000-0008-0000-0B00-0000C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3769" name="Shape 2">
          <a:extLst>
            <a:ext uri="{FF2B5EF4-FFF2-40B4-BE49-F238E27FC236}">
              <a16:creationId xmlns:a16="http://schemas.microsoft.com/office/drawing/2014/main" id="{00000000-0008-0000-0B00-0000C935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3770" name="Shape 11458">
            <a:extLst>
              <a:ext uri="{FF2B5EF4-FFF2-40B4-BE49-F238E27FC236}">
                <a16:creationId xmlns:a16="http://schemas.microsoft.com/office/drawing/2014/main" id="{00000000-0008-0000-0B00-0000C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1" name="Shape 6">
              <a:extLst>
                <a:ext uri="{FF2B5EF4-FFF2-40B4-BE49-F238E27FC236}">
                  <a16:creationId xmlns:a16="http://schemas.microsoft.com/office/drawing/2014/main" id="{00000000-0008-0000-0B00-0000C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72" name="Shape 11459">
              <a:extLst>
                <a:ext uri="{FF2B5EF4-FFF2-40B4-BE49-F238E27FC236}">
                  <a16:creationId xmlns:a16="http://schemas.microsoft.com/office/drawing/2014/main" id="{00000000-0008-0000-0B00-0000C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73" name="Shape 11460">
                <a:extLst>
                  <a:ext uri="{FF2B5EF4-FFF2-40B4-BE49-F238E27FC236}">
                    <a16:creationId xmlns:a16="http://schemas.microsoft.com/office/drawing/2014/main" id="{00000000-0008-0000-0B00-0000C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4" name="Shape 11461">
                <a:extLst>
                  <a:ext uri="{FF2B5EF4-FFF2-40B4-BE49-F238E27FC236}">
                    <a16:creationId xmlns:a16="http://schemas.microsoft.com/office/drawing/2014/main" id="{00000000-0008-0000-0B00-0000C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75" name="Shape 11462">
                  <a:extLst>
                    <a:ext uri="{FF2B5EF4-FFF2-40B4-BE49-F238E27FC236}">
                      <a16:creationId xmlns:a16="http://schemas.microsoft.com/office/drawing/2014/main" id="{00000000-0008-0000-0B00-0000C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6" name="Shape 11463">
                  <a:extLst>
                    <a:ext uri="{FF2B5EF4-FFF2-40B4-BE49-F238E27FC236}">
                      <a16:creationId xmlns:a16="http://schemas.microsoft.com/office/drawing/2014/main" id="{00000000-0008-0000-0B00-0000D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3777" name="Shape 2">
          <a:extLst>
            <a:ext uri="{FF2B5EF4-FFF2-40B4-BE49-F238E27FC236}">
              <a16:creationId xmlns:a16="http://schemas.microsoft.com/office/drawing/2014/main" id="{00000000-0008-0000-0B00-0000D135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3778" name="Shape 11464">
            <a:extLst>
              <a:ext uri="{FF2B5EF4-FFF2-40B4-BE49-F238E27FC236}">
                <a16:creationId xmlns:a16="http://schemas.microsoft.com/office/drawing/2014/main" id="{00000000-0008-0000-0B00-0000D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9" name="Shape 6">
              <a:extLst>
                <a:ext uri="{FF2B5EF4-FFF2-40B4-BE49-F238E27FC236}">
                  <a16:creationId xmlns:a16="http://schemas.microsoft.com/office/drawing/2014/main" id="{00000000-0008-0000-0B00-0000D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0" name="Shape 11465">
              <a:extLst>
                <a:ext uri="{FF2B5EF4-FFF2-40B4-BE49-F238E27FC236}">
                  <a16:creationId xmlns:a16="http://schemas.microsoft.com/office/drawing/2014/main" id="{00000000-0008-0000-0B00-0000D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1" name="Shape 11466">
                <a:extLst>
                  <a:ext uri="{FF2B5EF4-FFF2-40B4-BE49-F238E27FC236}">
                    <a16:creationId xmlns:a16="http://schemas.microsoft.com/office/drawing/2014/main" id="{00000000-0008-0000-0B00-0000D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82" name="Shape 11467">
                <a:extLst>
                  <a:ext uri="{FF2B5EF4-FFF2-40B4-BE49-F238E27FC236}">
                    <a16:creationId xmlns:a16="http://schemas.microsoft.com/office/drawing/2014/main" id="{00000000-0008-0000-0B00-0000D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83" name="Shape 11468">
                  <a:extLst>
                    <a:ext uri="{FF2B5EF4-FFF2-40B4-BE49-F238E27FC236}">
                      <a16:creationId xmlns:a16="http://schemas.microsoft.com/office/drawing/2014/main" id="{00000000-0008-0000-0B00-0000D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84" name="Shape 11469">
                  <a:extLst>
                    <a:ext uri="{FF2B5EF4-FFF2-40B4-BE49-F238E27FC236}">
                      <a16:creationId xmlns:a16="http://schemas.microsoft.com/office/drawing/2014/main" id="{00000000-0008-0000-0B00-0000D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3785" name="Shape 2">
          <a:extLst>
            <a:ext uri="{FF2B5EF4-FFF2-40B4-BE49-F238E27FC236}">
              <a16:creationId xmlns:a16="http://schemas.microsoft.com/office/drawing/2014/main" id="{00000000-0008-0000-0B00-0000D935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3786" name="Shape 11470">
            <a:extLst>
              <a:ext uri="{FF2B5EF4-FFF2-40B4-BE49-F238E27FC236}">
                <a16:creationId xmlns:a16="http://schemas.microsoft.com/office/drawing/2014/main" id="{00000000-0008-0000-0B00-0000D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87" name="Shape 6">
              <a:extLst>
                <a:ext uri="{FF2B5EF4-FFF2-40B4-BE49-F238E27FC236}">
                  <a16:creationId xmlns:a16="http://schemas.microsoft.com/office/drawing/2014/main" id="{00000000-0008-0000-0B00-0000D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8" name="Shape 11471">
              <a:extLst>
                <a:ext uri="{FF2B5EF4-FFF2-40B4-BE49-F238E27FC236}">
                  <a16:creationId xmlns:a16="http://schemas.microsoft.com/office/drawing/2014/main" id="{00000000-0008-0000-0B00-0000D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9" name="Shape 11472">
                <a:extLst>
                  <a:ext uri="{FF2B5EF4-FFF2-40B4-BE49-F238E27FC236}">
                    <a16:creationId xmlns:a16="http://schemas.microsoft.com/office/drawing/2014/main" id="{00000000-0008-0000-0B00-0000D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0" name="Shape 11473">
                <a:extLst>
                  <a:ext uri="{FF2B5EF4-FFF2-40B4-BE49-F238E27FC236}">
                    <a16:creationId xmlns:a16="http://schemas.microsoft.com/office/drawing/2014/main" id="{00000000-0008-0000-0B00-0000D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1" name="Shape 11474">
                  <a:extLst>
                    <a:ext uri="{FF2B5EF4-FFF2-40B4-BE49-F238E27FC236}">
                      <a16:creationId xmlns:a16="http://schemas.microsoft.com/office/drawing/2014/main" id="{00000000-0008-0000-0B00-0000D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92" name="Shape 11475">
                  <a:extLst>
                    <a:ext uri="{FF2B5EF4-FFF2-40B4-BE49-F238E27FC236}">
                      <a16:creationId xmlns:a16="http://schemas.microsoft.com/office/drawing/2014/main" id="{00000000-0008-0000-0B00-0000E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3793" name="Shape 2">
          <a:extLst>
            <a:ext uri="{FF2B5EF4-FFF2-40B4-BE49-F238E27FC236}">
              <a16:creationId xmlns:a16="http://schemas.microsoft.com/office/drawing/2014/main" id="{00000000-0008-0000-0B00-0000E135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3794" name="Shape 11476">
            <a:extLst>
              <a:ext uri="{FF2B5EF4-FFF2-40B4-BE49-F238E27FC236}">
                <a16:creationId xmlns:a16="http://schemas.microsoft.com/office/drawing/2014/main" id="{00000000-0008-0000-0B00-0000E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95" name="Shape 6">
              <a:extLst>
                <a:ext uri="{FF2B5EF4-FFF2-40B4-BE49-F238E27FC236}">
                  <a16:creationId xmlns:a16="http://schemas.microsoft.com/office/drawing/2014/main" id="{00000000-0008-0000-0B00-0000E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96" name="Shape 11477">
              <a:extLst>
                <a:ext uri="{FF2B5EF4-FFF2-40B4-BE49-F238E27FC236}">
                  <a16:creationId xmlns:a16="http://schemas.microsoft.com/office/drawing/2014/main" id="{00000000-0008-0000-0B00-0000E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97" name="Shape 11478">
                <a:extLst>
                  <a:ext uri="{FF2B5EF4-FFF2-40B4-BE49-F238E27FC236}">
                    <a16:creationId xmlns:a16="http://schemas.microsoft.com/office/drawing/2014/main" id="{00000000-0008-0000-0B00-0000E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8" name="Shape 11479">
                <a:extLst>
                  <a:ext uri="{FF2B5EF4-FFF2-40B4-BE49-F238E27FC236}">
                    <a16:creationId xmlns:a16="http://schemas.microsoft.com/office/drawing/2014/main" id="{00000000-0008-0000-0B00-0000E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9" name="Shape 11480">
                  <a:extLst>
                    <a:ext uri="{FF2B5EF4-FFF2-40B4-BE49-F238E27FC236}">
                      <a16:creationId xmlns:a16="http://schemas.microsoft.com/office/drawing/2014/main" id="{00000000-0008-0000-0B00-0000E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0" name="Shape 11481">
                  <a:extLst>
                    <a:ext uri="{FF2B5EF4-FFF2-40B4-BE49-F238E27FC236}">
                      <a16:creationId xmlns:a16="http://schemas.microsoft.com/office/drawing/2014/main" id="{00000000-0008-0000-0B00-0000E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3801" name="Shape 2">
          <a:extLst>
            <a:ext uri="{FF2B5EF4-FFF2-40B4-BE49-F238E27FC236}">
              <a16:creationId xmlns:a16="http://schemas.microsoft.com/office/drawing/2014/main" id="{00000000-0008-0000-0B00-0000E935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3802" name="Shape 11482">
            <a:extLst>
              <a:ext uri="{FF2B5EF4-FFF2-40B4-BE49-F238E27FC236}">
                <a16:creationId xmlns:a16="http://schemas.microsoft.com/office/drawing/2014/main" id="{00000000-0008-0000-0B00-0000E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03" name="Shape 6">
              <a:extLst>
                <a:ext uri="{FF2B5EF4-FFF2-40B4-BE49-F238E27FC236}">
                  <a16:creationId xmlns:a16="http://schemas.microsoft.com/office/drawing/2014/main" id="{00000000-0008-0000-0B00-0000E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04" name="Shape 11483">
              <a:extLst>
                <a:ext uri="{FF2B5EF4-FFF2-40B4-BE49-F238E27FC236}">
                  <a16:creationId xmlns:a16="http://schemas.microsoft.com/office/drawing/2014/main" id="{00000000-0008-0000-0B00-0000E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05" name="Shape 11484">
                <a:extLst>
                  <a:ext uri="{FF2B5EF4-FFF2-40B4-BE49-F238E27FC236}">
                    <a16:creationId xmlns:a16="http://schemas.microsoft.com/office/drawing/2014/main" id="{00000000-0008-0000-0B00-0000E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06" name="Shape 11485">
                <a:extLst>
                  <a:ext uri="{FF2B5EF4-FFF2-40B4-BE49-F238E27FC236}">
                    <a16:creationId xmlns:a16="http://schemas.microsoft.com/office/drawing/2014/main" id="{00000000-0008-0000-0B00-0000E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07" name="Shape 11486">
                  <a:extLst>
                    <a:ext uri="{FF2B5EF4-FFF2-40B4-BE49-F238E27FC236}">
                      <a16:creationId xmlns:a16="http://schemas.microsoft.com/office/drawing/2014/main" id="{00000000-0008-0000-0B00-0000E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8" name="Shape 11487">
                  <a:extLst>
                    <a:ext uri="{FF2B5EF4-FFF2-40B4-BE49-F238E27FC236}">
                      <a16:creationId xmlns:a16="http://schemas.microsoft.com/office/drawing/2014/main" id="{00000000-0008-0000-0B00-0000F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3809" name="Shape 2">
          <a:extLst>
            <a:ext uri="{FF2B5EF4-FFF2-40B4-BE49-F238E27FC236}">
              <a16:creationId xmlns:a16="http://schemas.microsoft.com/office/drawing/2014/main" id="{00000000-0008-0000-0B00-0000F135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3810" name="Shape 11488">
            <a:extLst>
              <a:ext uri="{FF2B5EF4-FFF2-40B4-BE49-F238E27FC236}">
                <a16:creationId xmlns:a16="http://schemas.microsoft.com/office/drawing/2014/main" id="{00000000-0008-0000-0B00-0000F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1" name="Shape 6">
              <a:extLst>
                <a:ext uri="{FF2B5EF4-FFF2-40B4-BE49-F238E27FC236}">
                  <a16:creationId xmlns:a16="http://schemas.microsoft.com/office/drawing/2014/main" id="{00000000-0008-0000-0B00-0000F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12" name="Shape 11489">
              <a:extLst>
                <a:ext uri="{FF2B5EF4-FFF2-40B4-BE49-F238E27FC236}">
                  <a16:creationId xmlns:a16="http://schemas.microsoft.com/office/drawing/2014/main" id="{00000000-0008-0000-0B00-0000F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13" name="Shape 11490">
                <a:extLst>
                  <a:ext uri="{FF2B5EF4-FFF2-40B4-BE49-F238E27FC236}">
                    <a16:creationId xmlns:a16="http://schemas.microsoft.com/office/drawing/2014/main" id="{00000000-0008-0000-0B00-0000F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14" name="Shape 11491">
                <a:extLst>
                  <a:ext uri="{FF2B5EF4-FFF2-40B4-BE49-F238E27FC236}">
                    <a16:creationId xmlns:a16="http://schemas.microsoft.com/office/drawing/2014/main" id="{00000000-0008-0000-0B00-0000F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15" name="Shape 11492">
                  <a:extLst>
                    <a:ext uri="{FF2B5EF4-FFF2-40B4-BE49-F238E27FC236}">
                      <a16:creationId xmlns:a16="http://schemas.microsoft.com/office/drawing/2014/main" id="{00000000-0008-0000-0B00-0000F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16" name="Shape 11493">
                  <a:extLst>
                    <a:ext uri="{FF2B5EF4-FFF2-40B4-BE49-F238E27FC236}">
                      <a16:creationId xmlns:a16="http://schemas.microsoft.com/office/drawing/2014/main" id="{00000000-0008-0000-0B00-0000F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3817" name="Shape 2">
          <a:extLst>
            <a:ext uri="{FF2B5EF4-FFF2-40B4-BE49-F238E27FC236}">
              <a16:creationId xmlns:a16="http://schemas.microsoft.com/office/drawing/2014/main" id="{00000000-0008-0000-0B00-0000F935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3818" name="Shape 11494">
            <a:extLst>
              <a:ext uri="{FF2B5EF4-FFF2-40B4-BE49-F238E27FC236}">
                <a16:creationId xmlns:a16="http://schemas.microsoft.com/office/drawing/2014/main" id="{00000000-0008-0000-0B00-0000F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9" name="Shape 6">
              <a:extLst>
                <a:ext uri="{FF2B5EF4-FFF2-40B4-BE49-F238E27FC236}">
                  <a16:creationId xmlns:a16="http://schemas.microsoft.com/office/drawing/2014/main" id="{00000000-0008-0000-0B00-0000F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0" name="Shape 11495">
              <a:extLst>
                <a:ext uri="{FF2B5EF4-FFF2-40B4-BE49-F238E27FC236}">
                  <a16:creationId xmlns:a16="http://schemas.microsoft.com/office/drawing/2014/main" id="{00000000-0008-0000-0B00-0000F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1" name="Shape 11496">
                <a:extLst>
                  <a:ext uri="{FF2B5EF4-FFF2-40B4-BE49-F238E27FC236}">
                    <a16:creationId xmlns:a16="http://schemas.microsoft.com/office/drawing/2014/main" id="{00000000-0008-0000-0B00-0000F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22" name="Shape 11497">
                <a:extLst>
                  <a:ext uri="{FF2B5EF4-FFF2-40B4-BE49-F238E27FC236}">
                    <a16:creationId xmlns:a16="http://schemas.microsoft.com/office/drawing/2014/main" id="{00000000-0008-0000-0B00-0000F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23" name="Shape 11498">
                  <a:extLst>
                    <a:ext uri="{FF2B5EF4-FFF2-40B4-BE49-F238E27FC236}">
                      <a16:creationId xmlns:a16="http://schemas.microsoft.com/office/drawing/2014/main" id="{00000000-0008-0000-0B00-0000F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24" name="Shape 11499">
                  <a:extLst>
                    <a:ext uri="{FF2B5EF4-FFF2-40B4-BE49-F238E27FC236}">
                      <a16:creationId xmlns:a16="http://schemas.microsoft.com/office/drawing/2014/main" id="{00000000-0008-0000-0B00-00000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3825" name="Shape 2">
          <a:extLst>
            <a:ext uri="{FF2B5EF4-FFF2-40B4-BE49-F238E27FC236}">
              <a16:creationId xmlns:a16="http://schemas.microsoft.com/office/drawing/2014/main" id="{00000000-0008-0000-0B00-00000136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3826" name="Shape 11500">
            <a:extLst>
              <a:ext uri="{FF2B5EF4-FFF2-40B4-BE49-F238E27FC236}">
                <a16:creationId xmlns:a16="http://schemas.microsoft.com/office/drawing/2014/main" id="{00000000-0008-0000-0B00-00000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27" name="Shape 6">
              <a:extLst>
                <a:ext uri="{FF2B5EF4-FFF2-40B4-BE49-F238E27FC236}">
                  <a16:creationId xmlns:a16="http://schemas.microsoft.com/office/drawing/2014/main" id="{00000000-0008-0000-0B00-00000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8" name="Shape 11501">
              <a:extLst>
                <a:ext uri="{FF2B5EF4-FFF2-40B4-BE49-F238E27FC236}">
                  <a16:creationId xmlns:a16="http://schemas.microsoft.com/office/drawing/2014/main" id="{00000000-0008-0000-0B00-00000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9" name="Shape 11502">
                <a:extLst>
                  <a:ext uri="{FF2B5EF4-FFF2-40B4-BE49-F238E27FC236}">
                    <a16:creationId xmlns:a16="http://schemas.microsoft.com/office/drawing/2014/main" id="{00000000-0008-0000-0B00-00000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0" name="Shape 11503">
                <a:extLst>
                  <a:ext uri="{FF2B5EF4-FFF2-40B4-BE49-F238E27FC236}">
                    <a16:creationId xmlns:a16="http://schemas.microsoft.com/office/drawing/2014/main" id="{00000000-0008-0000-0B00-00000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1" name="Shape 11504">
                  <a:extLst>
                    <a:ext uri="{FF2B5EF4-FFF2-40B4-BE49-F238E27FC236}">
                      <a16:creationId xmlns:a16="http://schemas.microsoft.com/office/drawing/2014/main" id="{00000000-0008-0000-0B00-00000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32" name="Shape 11505">
                  <a:extLst>
                    <a:ext uri="{FF2B5EF4-FFF2-40B4-BE49-F238E27FC236}">
                      <a16:creationId xmlns:a16="http://schemas.microsoft.com/office/drawing/2014/main" id="{00000000-0008-0000-0B00-00000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3833" name="Shape 2">
          <a:extLst>
            <a:ext uri="{FF2B5EF4-FFF2-40B4-BE49-F238E27FC236}">
              <a16:creationId xmlns:a16="http://schemas.microsoft.com/office/drawing/2014/main" id="{00000000-0008-0000-0B00-00000936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3834" name="Shape 11506">
            <a:extLst>
              <a:ext uri="{FF2B5EF4-FFF2-40B4-BE49-F238E27FC236}">
                <a16:creationId xmlns:a16="http://schemas.microsoft.com/office/drawing/2014/main" id="{00000000-0008-0000-0B00-00000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35" name="Shape 6">
              <a:extLst>
                <a:ext uri="{FF2B5EF4-FFF2-40B4-BE49-F238E27FC236}">
                  <a16:creationId xmlns:a16="http://schemas.microsoft.com/office/drawing/2014/main" id="{00000000-0008-0000-0B00-00000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36" name="Shape 11507">
              <a:extLst>
                <a:ext uri="{FF2B5EF4-FFF2-40B4-BE49-F238E27FC236}">
                  <a16:creationId xmlns:a16="http://schemas.microsoft.com/office/drawing/2014/main" id="{00000000-0008-0000-0B00-00000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37" name="Shape 11508">
                <a:extLst>
                  <a:ext uri="{FF2B5EF4-FFF2-40B4-BE49-F238E27FC236}">
                    <a16:creationId xmlns:a16="http://schemas.microsoft.com/office/drawing/2014/main" id="{00000000-0008-0000-0B00-00000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8" name="Shape 11509">
                <a:extLst>
                  <a:ext uri="{FF2B5EF4-FFF2-40B4-BE49-F238E27FC236}">
                    <a16:creationId xmlns:a16="http://schemas.microsoft.com/office/drawing/2014/main" id="{00000000-0008-0000-0B00-00000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9" name="Shape 11510">
                  <a:extLst>
                    <a:ext uri="{FF2B5EF4-FFF2-40B4-BE49-F238E27FC236}">
                      <a16:creationId xmlns:a16="http://schemas.microsoft.com/office/drawing/2014/main" id="{00000000-0008-0000-0B00-00000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0" name="Shape 11511">
                  <a:extLst>
                    <a:ext uri="{FF2B5EF4-FFF2-40B4-BE49-F238E27FC236}">
                      <a16:creationId xmlns:a16="http://schemas.microsoft.com/office/drawing/2014/main" id="{00000000-0008-0000-0B00-00001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3841" name="Shape 2">
          <a:extLst>
            <a:ext uri="{FF2B5EF4-FFF2-40B4-BE49-F238E27FC236}">
              <a16:creationId xmlns:a16="http://schemas.microsoft.com/office/drawing/2014/main" id="{00000000-0008-0000-0B00-00001136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3842" name="Shape 11512">
            <a:extLst>
              <a:ext uri="{FF2B5EF4-FFF2-40B4-BE49-F238E27FC236}">
                <a16:creationId xmlns:a16="http://schemas.microsoft.com/office/drawing/2014/main" id="{00000000-0008-0000-0B00-00001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43" name="Shape 6">
              <a:extLst>
                <a:ext uri="{FF2B5EF4-FFF2-40B4-BE49-F238E27FC236}">
                  <a16:creationId xmlns:a16="http://schemas.microsoft.com/office/drawing/2014/main" id="{00000000-0008-0000-0B00-00001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44" name="Shape 11513">
              <a:extLst>
                <a:ext uri="{FF2B5EF4-FFF2-40B4-BE49-F238E27FC236}">
                  <a16:creationId xmlns:a16="http://schemas.microsoft.com/office/drawing/2014/main" id="{00000000-0008-0000-0B00-00001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45" name="Shape 11514">
                <a:extLst>
                  <a:ext uri="{FF2B5EF4-FFF2-40B4-BE49-F238E27FC236}">
                    <a16:creationId xmlns:a16="http://schemas.microsoft.com/office/drawing/2014/main" id="{00000000-0008-0000-0B00-00001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46" name="Shape 11515">
                <a:extLst>
                  <a:ext uri="{FF2B5EF4-FFF2-40B4-BE49-F238E27FC236}">
                    <a16:creationId xmlns:a16="http://schemas.microsoft.com/office/drawing/2014/main" id="{00000000-0008-0000-0B00-00001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47" name="Shape 11516">
                  <a:extLst>
                    <a:ext uri="{FF2B5EF4-FFF2-40B4-BE49-F238E27FC236}">
                      <a16:creationId xmlns:a16="http://schemas.microsoft.com/office/drawing/2014/main" id="{00000000-0008-0000-0B00-00001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8" name="Shape 11517">
                  <a:extLst>
                    <a:ext uri="{FF2B5EF4-FFF2-40B4-BE49-F238E27FC236}">
                      <a16:creationId xmlns:a16="http://schemas.microsoft.com/office/drawing/2014/main" id="{00000000-0008-0000-0B00-00001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3849" name="Shape 2">
          <a:extLst>
            <a:ext uri="{FF2B5EF4-FFF2-40B4-BE49-F238E27FC236}">
              <a16:creationId xmlns:a16="http://schemas.microsoft.com/office/drawing/2014/main" id="{00000000-0008-0000-0B00-00001936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3850" name="Shape 11518">
            <a:extLst>
              <a:ext uri="{FF2B5EF4-FFF2-40B4-BE49-F238E27FC236}">
                <a16:creationId xmlns:a16="http://schemas.microsoft.com/office/drawing/2014/main" id="{00000000-0008-0000-0B00-00001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1" name="Shape 6">
              <a:extLst>
                <a:ext uri="{FF2B5EF4-FFF2-40B4-BE49-F238E27FC236}">
                  <a16:creationId xmlns:a16="http://schemas.microsoft.com/office/drawing/2014/main" id="{00000000-0008-0000-0B00-00001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52" name="Shape 11519">
              <a:extLst>
                <a:ext uri="{FF2B5EF4-FFF2-40B4-BE49-F238E27FC236}">
                  <a16:creationId xmlns:a16="http://schemas.microsoft.com/office/drawing/2014/main" id="{00000000-0008-0000-0B00-00001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53" name="Shape 11520">
                <a:extLst>
                  <a:ext uri="{FF2B5EF4-FFF2-40B4-BE49-F238E27FC236}">
                    <a16:creationId xmlns:a16="http://schemas.microsoft.com/office/drawing/2014/main" id="{00000000-0008-0000-0B00-00001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54" name="Shape 11521">
                <a:extLst>
                  <a:ext uri="{FF2B5EF4-FFF2-40B4-BE49-F238E27FC236}">
                    <a16:creationId xmlns:a16="http://schemas.microsoft.com/office/drawing/2014/main" id="{00000000-0008-0000-0B00-00001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55" name="Shape 11522">
                  <a:extLst>
                    <a:ext uri="{FF2B5EF4-FFF2-40B4-BE49-F238E27FC236}">
                      <a16:creationId xmlns:a16="http://schemas.microsoft.com/office/drawing/2014/main" id="{00000000-0008-0000-0B00-00001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56" name="Shape 11523">
                  <a:extLst>
                    <a:ext uri="{FF2B5EF4-FFF2-40B4-BE49-F238E27FC236}">
                      <a16:creationId xmlns:a16="http://schemas.microsoft.com/office/drawing/2014/main" id="{00000000-0008-0000-0B00-00002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3857" name="Shape 2">
          <a:extLst>
            <a:ext uri="{FF2B5EF4-FFF2-40B4-BE49-F238E27FC236}">
              <a16:creationId xmlns:a16="http://schemas.microsoft.com/office/drawing/2014/main" id="{00000000-0008-0000-0B00-00002136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3858" name="Shape 11524">
            <a:extLst>
              <a:ext uri="{FF2B5EF4-FFF2-40B4-BE49-F238E27FC236}">
                <a16:creationId xmlns:a16="http://schemas.microsoft.com/office/drawing/2014/main" id="{00000000-0008-0000-0B00-00002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9" name="Shape 6">
              <a:extLst>
                <a:ext uri="{FF2B5EF4-FFF2-40B4-BE49-F238E27FC236}">
                  <a16:creationId xmlns:a16="http://schemas.microsoft.com/office/drawing/2014/main" id="{00000000-0008-0000-0B00-00002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0" name="Shape 11525">
              <a:extLst>
                <a:ext uri="{FF2B5EF4-FFF2-40B4-BE49-F238E27FC236}">
                  <a16:creationId xmlns:a16="http://schemas.microsoft.com/office/drawing/2014/main" id="{00000000-0008-0000-0B00-00002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1" name="Shape 11526">
                <a:extLst>
                  <a:ext uri="{FF2B5EF4-FFF2-40B4-BE49-F238E27FC236}">
                    <a16:creationId xmlns:a16="http://schemas.microsoft.com/office/drawing/2014/main" id="{00000000-0008-0000-0B00-00002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62" name="Shape 11527">
                <a:extLst>
                  <a:ext uri="{FF2B5EF4-FFF2-40B4-BE49-F238E27FC236}">
                    <a16:creationId xmlns:a16="http://schemas.microsoft.com/office/drawing/2014/main" id="{00000000-0008-0000-0B00-00002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63" name="Shape 11528">
                  <a:extLst>
                    <a:ext uri="{FF2B5EF4-FFF2-40B4-BE49-F238E27FC236}">
                      <a16:creationId xmlns:a16="http://schemas.microsoft.com/office/drawing/2014/main" id="{00000000-0008-0000-0B00-00002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64" name="Shape 11529">
                  <a:extLst>
                    <a:ext uri="{FF2B5EF4-FFF2-40B4-BE49-F238E27FC236}">
                      <a16:creationId xmlns:a16="http://schemas.microsoft.com/office/drawing/2014/main" id="{00000000-0008-0000-0B00-00002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3865" name="Shape 2">
          <a:extLst>
            <a:ext uri="{FF2B5EF4-FFF2-40B4-BE49-F238E27FC236}">
              <a16:creationId xmlns:a16="http://schemas.microsoft.com/office/drawing/2014/main" id="{00000000-0008-0000-0B00-00002936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3866" name="Shape 11530">
            <a:extLst>
              <a:ext uri="{FF2B5EF4-FFF2-40B4-BE49-F238E27FC236}">
                <a16:creationId xmlns:a16="http://schemas.microsoft.com/office/drawing/2014/main" id="{00000000-0008-0000-0B00-00002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67" name="Shape 6">
              <a:extLst>
                <a:ext uri="{FF2B5EF4-FFF2-40B4-BE49-F238E27FC236}">
                  <a16:creationId xmlns:a16="http://schemas.microsoft.com/office/drawing/2014/main" id="{00000000-0008-0000-0B00-00002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8" name="Shape 11531">
              <a:extLst>
                <a:ext uri="{FF2B5EF4-FFF2-40B4-BE49-F238E27FC236}">
                  <a16:creationId xmlns:a16="http://schemas.microsoft.com/office/drawing/2014/main" id="{00000000-0008-0000-0B00-00002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9" name="Shape 11532">
                <a:extLst>
                  <a:ext uri="{FF2B5EF4-FFF2-40B4-BE49-F238E27FC236}">
                    <a16:creationId xmlns:a16="http://schemas.microsoft.com/office/drawing/2014/main" id="{00000000-0008-0000-0B00-00002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0" name="Shape 11533">
                <a:extLst>
                  <a:ext uri="{FF2B5EF4-FFF2-40B4-BE49-F238E27FC236}">
                    <a16:creationId xmlns:a16="http://schemas.microsoft.com/office/drawing/2014/main" id="{00000000-0008-0000-0B00-00002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1" name="Shape 11534">
                  <a:extLst>
                    <a:ext uri="{FF2B5EF4-FFF2-40B4-BE49-F238E27FC236}">
                      <a16:creationId xmlns:a16="http://schemas.microsoft.com/office/drawing/2014/main" id="{00000000-0008-0000-0B00-00002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72" name="Shape 11535">
                  <a:extLst>
                    <a:ext uri="{FF2B5EF4-FFF2-40B4-BE49-F238E27FC236}">
                      <a16:creationId xmlns:a16="http://schemas.microsoft.com/office/drawing/2014/main" id="{00000000-0008-0000-0B00-00003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3873" name="Shape 2">
          <a:extLst>
            <a:ext uri="{FF2B5EF4-FFF2-40B4-BE49-F238E27FC236}">
              <a16:creationId xmlns:a16="http://schemas.microsoft.com/office/drawing/2014/main" id="{00000000-0008-0000-0B00-00003136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3874" name="Shape 11536">
            <a:extLst>
              <a:ext uri="{FF2B5EF4-FFF2-40B4-BE49-F238E27FC236}">
                <a16:creationId xmlns:a16="http://schemas.microsoft.com/office/drawing/2014/main" id="{00000000-0008-0000-0B00-00003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75" name="Shape 6">
              <a:extLst>
                <a:ext uri="{FF2B5EF4-FFF2-40B4-BE49-F238E27FC236}">
                  <a16:creationId xmlns:a16="http://schemas.microsoft.com/office/drawing/2014/main" id="{00000000-0008-0000-0B00-00003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76" name="Shape 11537">
              <a:extLst>
                <a:ext uri="{FF2B5EF4-FFF2-40B4-BE49-F238E27FC236}">
                  <a16:creationId xmlns:a16="http://schemas.microsoft.com/office/drawing/2014/main" id="{00000000-0008-0000-0B00-00003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77" name="Shape 11538">
                <a:extLst>
                  <a:ext uri="{FF2B5EF4-FFF2-40B4-BE49-F238E27FC236}">
                    <a16:creationId xmlns:a16="http://schemas.microsoft.com/office/drawing/2014/main" id="{00000000-0008-0000-0B00-00003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8" name="Shape 11539">
                <a:extLst>
                  <a:ext uri="{FF2B5EF4-FFF2-40B4-BE49-F238E27FC236}">
                    <a16:creationId xmlns:a16="http://schemas.microsoft.com/office/drawing/2014/main" id="{00000000-0008-0000-0B00-00003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9" name="Shape 11540">
                  <a:extLst>
                    <a:ext uri="{FF2B5EF4-FFF2-40B4-BE49-F238E27FC236}">
                      <a16:creationId xmlns:a16="http://schemas.microsoft.com/office/drawing/2014/main" id="{00000000-0008-0000-0B00-00003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0" name="Shape 11541">
                  <a:extLst>
                    <a:ext uri="{FF2B5EF4-FFF2-40B4-BE49-F238E27FC236}">
                      <a16:creationId xmlns:a16="http://schemas.microsoft.com/office/drawing/2014/main" id="{00000000-0008-0000-0B00-00003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3881" name="Shape 2">
          <a:extLst>
            <a:ext uri="{FF2B5EF4-FFF2-40B4-BE49-F238E27FC236}">
              <a16:creationId xmlns:a16="http://schemas.microsoft.com/office/drawing/2014/main" id="{00000000-0008-0000-0B00-00003936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3882" name="Shape 11542">
            <a:extLst>
              <a:ext uri="{FF2B5EF4-FFF2-40B4-BE49-F238E27FC236}">
                <a16:creationId xmlns:a16="http://schemas.microsoft.com/office/drawing/2014/main" id="{00000000-0008-0000-0B00-00003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83" name="Shape 6">
              <a:extLst>
                <a:ext uri="{FF2B5EF4-FFF2-40B4-BE49-F238E27FC236}">
                  <a16:creationId xmlns:a16="http://schemas.microsoft.com/office/drawing/2014/main" id="{00000000-0008-0000-0B00-00003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84" name="Shape 11543">
              <a:extLst>
                <a:ext uri="{FF2B5EF4-FFF2-40B4-BE49-F238E27FC236}">
                  <a16:creationId xmlns:a16="http://schemas.microsoft.com/office/drawing/2014/main" id="{00000000-0008-0000-0B00-00003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85" name="Shape 11544">
                <a:extLst>
                  <a:ext uri="{FF2B5EF4-FFF2-40B4-BE49-F238E27FC236}">
                    <a16:creationId xmlns:a16="http://schemas.microsoft.com/office/drawing/2014/main" id="{00000000-0008-0000-0B00-00003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86" name="Shape 11545">
                <a:extLst>
                  <a:ext uri="{FF2B5EF4-FFF2-40B4-BE49-F238E27FC236}">
                    <a16:creationId xmlns:a16="http://schemas.microsoft.com/office/drawing/2014/main" id="{00000000-0008-0000-0B00-00003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87" name="Shape 11546">
                  <a:extLst>
                    <a:ext uri="{FF2B5EF4-FFF2-40B4-BE49-F238E27FC236}">
                      <a16:creationId xmlns:a16="http://schemas.microsoft.com/office/drawing/2014/main" id="{00000000-0008-0000-0B00-00003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8" name="Shape 11547">
                  <a:extLst>
                    <a:ext uri="{FF2B5EF4-FFF2-40B4-BE49-F238E27FC236}">
                      <a16:creationId xmlns:a16="http://schemas.microsoft.com/office/drawing/2014/main" id="{00000000-0008-0000-0B00-00004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3889" name="Shape 2">
          <a:extLst>
            <a:ext uri="{FF2B5EF4-FFF2-40B4-BE49-F238E27FC236}">
              <a16:creationId xmlns:a16="http://schemas.microsoft.com/office/drawing/2014/main" id="{00000000-0008-0000-0B00-00004136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3890" name="Shape 11548">
            <a:extLst>
              <a:ext uri="{FF2B5EF4-FFF2-40B4-BE49-F238E27FC236}">
                <a16:creationId xmlns:a16="http://schemas.microsoft.com/office/drawing/2014/main" id="{00000000-0008-0000-0B00-00004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1" name="Shape 6">
              <a:extLst>
                <a:ext uri="{FF2B5EF4-FFF2-40B4-BE49-F238E27FC236}">
                  <a16:creationId xmlns:a16="http://schemas.microsoft.com/office/drawing/2014/main" id="{00000000-0008-0000-0B00-00004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92" name="Shape 11549">
              <a:extLst>
                <a:ext uri="{FF2B5EF4-FFF2-40B4-BE49-F238E27FC236}">
                  <a16:creationId xmlns:a16="http://schemas.microsoft.com/office/drawing/2014/main" id="{00000000-0008-0000-0B00-00004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93" name="Shape 11550">
                <a:extLst>
                  <a:ext uri="{FF2B5EF4-FFF2-40B4-BE49-F238E27FC236}">
                    <a16:creationId xmlns:a16="http://schemas.microsoft.com/office/drawing/2014/main" id="{00000000-0008-0000-0B00-00004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94" name="Shape 11551">
                <a:extLst>
                  <a:ext uri="{FF2B5EF4-FFF2-40B4-BE49-F238E27FC236}">
                    <a16:creationId xmlns:a16="http://schemas.microsoft.com/office/drawing/2014/main" id="{00000000-0008-0000-0B00-00004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95" name="Shape 11552">
                  <a:extLst>
                    <a:ext uri="{FF2B5EF4-FFF2-40B4-BE49-F238E27FC236}">
                      <a16:creationId xmlns:a16="http://schemas.microsoft.com/office/drawing/2014/main" id="{00000000-0008-0000-0B00-00004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96" name="Shape 11553">
                  <a:extLst>
                    <a:ext uri="{FF2B5EF4-FFF2-40B4-BE49-F238E27FC236}">
                      <a16:creationId xmlns:a16="http://schemas.microsoft.com/office/drawing/2014/main" id="{00000000-0008-0000-0B00-00004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3897" name="Shape 2">
          <a:extLst>
            <a:ext uri="{FF2B5EF4-FFF2-40B4-BE49-F238E27FC236}">
              <a16:creationId xmlns:a16="http://schemas.microsoft.com/office/drawing/2014/main" id="{00000000-0008-0000-0B00-00004936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3898" name="Shape 11554">
            <a:extLst>
              <a:ext uri="{FF2B5EF4-FFF2-40B4-BE49-F238E27FC236}">
                <a16:creationId xmlns:a16="http://schemas.microsoft.com/office/drawing/2014/main" id="{00000000-0008-0000-0B00-00004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9" name="Shape 6">
              <a:extLst>
                <a:ext uri="{FF2B5EF4-FFF2-40B4-BE49-F238E27FC236}">
                  <a16:creationId xmlns:a16="http://schemas.microsoft.com/office/drawing/2014/main" id="{00000000-0008-0000-0B00-00004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0" name="Shape 11555">
              <a:extLst>
                <a:ext uri="{FF2B5EF4-FFF2-40B4-BE49-F238E27FC236}">
                  <a16:creationId xmlns:a16="http://schemas.microsoft.com/office/drawing/2014/main" id="{00000000-0008-0000-0B00-00004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1" name="Shape 11556">
                <a:extLst>
                  <a:ext uri="{FF2B5EF4-FFF2-40B4-BE49-F238E27FC236}">
                    <a16:creationId xmlns:a16="http://schemas.microsoft.com/office/drawing/2014/main" id="{00000000-0008-0000-0B00-00004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02" name="Shape 11557">
                <a:extLst>
                  <a:ext uri="{FF2B5EF4-FFF2-40B4-BE49-F238E27FC236}">
                    <a16:creationId xmlns:a16="http://schemas.microsoft.com/office/drawing/2014/main" id="{00000000-0008-0000-0B00-00004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03" name="Shape 11558">
                  <a:extLst>
                    <a:ext uri="{FF2B5EF4-FFF2-40B4-BE49-F238E27FC236}">
                      <a16:creationId xmlns:a16="http://schemas.microsoft.com/office/drawing/2014/main" id="{00000000-0008-0000-0B00-00004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04" name="Shape 11559">
                  <a:extLst>
                    <a:ext uri="{FF2B5EF4-FFF2-40B4-BE49-F238E27FC236}">
                      <a16:creationId xmlns:a16="http://schemas.microsoft.com/office/drawing/2014/main" id="{00000000-0008-0000-0B00-00005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3905" name="Shape 2">
          <a:extLst>
            <a:ext uri="{FF2B5EF4-FFF2-40B4-BE49-F238E27FC236}">
              <a16:creationId xmlns:a16="http://schemas.microsoft.com/office/drawing/2014/main" id="{00000000-0008-0000-0B00-00005136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3906" name="Shape 11560">
            <a:extLst>
              <a:ext uri="{FF2B5EF4-FFF2-40B4-BE49-F238E27FC236}">
                <a16:creationId xmlns:a16="http://schemas.microsoft.com/office/drawing/2014/main" id="{00000000-0008-0000-0B00-00005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07" name="Shape 6">
              <a:extLst>
                <a:ext uri="{FF2B5EF4-FFF2-40B4-BE49-F238E27FC236}">
                  <a16:creationId xmlns:a16="http://schemas.microsoft.com/office/drawing/2014/main" id="{00000000-0008-0000-0B00-00005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8" name="Shape 11561">
              <a:extLst>
                <a:ext uri="{FF2B5EF4-FFF2-40B4-BE49-F238E27FC236}">
                  <a16:creationId xmlns:a16="http://schemas.microsoft.com/office/drawing/2014/main" id="{00000000-0008-0000-0B00-00005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9" name="Shape 11562">
                <a:extLst>
                  <a:ext uri="{FF2B5EF4-FFF2-40B4-BE49-F238E27FC236}">
                    <a16:creationId xmlns:a16="http://schemas.microsoft.com/office/drawing/2014/main" id="{00000000-0008-0000-0B00-00005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0" name="Shape 11563">
                <a:extLst>
                  <a:ext uri="{FF2B5EF4-FFF2-40B4-BE49-F238E27FC236}">
                    <a16:creationId xmlns:a16="http://schemas.microsoft.com/office/drawing/2014/main" id="{00000000-0008-0000-0B00-00005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1" name="Shape 11564">
                  <a:extLst>
                    <a:ext uri="{FF2B5EF4-FFF2-40B4-BE49-F238E27FC236}">
                      <a16:creationId xmlns:a16="http://schemas.microsoft.com/office/drawing/2014/main" id="{00000000-0008-0000-0B00-00005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12" name="Shape 11565">
                  <a:extLst>
                    <a:ext uri="{FF2B5EF4-FFF2-40B4-BE49-F238E27FC236}">
                      <a16:creationId xmlns:a16="http://schemas.microsoft.com/office/drawing/2014/main" id="{00000000-0008-0000-0B00-00005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3913" name="Shape 2">
          <a:extLst>
            <a:ext uri="{FF2B5EF4-FFF2-40B4-BE49-F238E27FC236}">
              <a16:creationId xmlns:a16="http://schemas.microsoft.com/office/drawing/2014/main" id="{00000000-0008-0000-0B00-00005936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3914" name="Shape 11566">
            <a:extLst>
              <a:ext uri="{FF2B5EF4-FFF2-40B4-BE49-F238E27FC236}">
                <a16:creationId xmlns:a16="http://schemas.microsoft.com/office/drawing/2014/main" id="{00000000-0008-0000-0B00-00005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15" name="Shape 6">
              <a:extLst>
                <a:ext uri="{FF2B5EF4-FFF2-40B4-BE49-F238E27FC236}">
                  <a16:creationId xmlns:a16="http://schemas.microsoft.com/office/drawing/2014/main" id="{00000000-0008-0000-0B00-00005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16" name="Shape 11567">
              <a:extLst>
                <a:ext uri="{FF2B5EF4-FFF2-40B4-BE49-F238E27FC236}">
                  <a16:creationId xmlns:a16="http://schemas.microsoft.com/office/drawing/2014/main" id="{00000000-0008-0000-0B00-00005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17" name="Shape 11568">
                <a:extLst>
                  <a:ext uri="{FF2B5EF4-FFF2-40B4-BE49-F238E27FC236}">
                    <a16:creationId xmlns:a16="http://schemas.microsoft.com/office/drawing/2014/main" id="{00000000-0008-0000-0B00-00005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8" name="Shape 11569">
                <a:extLst>
                  <a:ext uri="{FF2B5EF4-FFF2-40B4-BE49-F238E27FC236}">
                    <a16:creationId xmlns:a16="http://schemas.microsoft.com/office/drawing/2014/main" id="{00000000-0008-0000-0B00-00005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9" name="Shape 11570">
                  <a:extLst>
                    <a:ext uri="{FF2B5EF4-FFF2-40B4-BE49-F238E27FC236}">
                      <a16:creationId xmlns:a16="http://schemas.microsoft.com/office/drawing/2014/main" id="{00000000-0008-0000-0B00-00005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0" name="Shape 11571">
                  <a:extLst>
                    <a:ext uri="{FF2B5EF4-FFF2-40B4-BE49-F238E27FC236}">
                      <a16:creationId xmlns:a16="http://schemas.microsoft.com/office/drawing/2014/main" id="{00000000-0008-0000-0B00-00006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3921" name="Shape 2">
          <a:extLst>
            <a:ext uri="{FF2B5EF4-FFF2-40B4-BE49-F238E27FC236}">
              <a16:creationId xmlns:a16="http://schemas.microsoft.com/office/drawing/2014/main" id="{00000000-0008-0000-0B00-00006136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3922" name="Shape 11572">
            <a:extLst>
              <a:ext uri="{FF2B5EF4-FFF2-40B4-BE49-F238E27FC236}">
                <a16:creationId xmlns:a16="http://schemas.microsoft.com/office/drawing/2014/main" id="{00000000-0008-0000-0B00-00006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23" name="Shape 6">
              <a:extLst>
                <a:ext uri="{FF2B5EF4-FFF2-40B4-BE49-F238E27FC236}">
                  <a16:creationId xmlns:a16="http://schemas.microsoft.com/office/drawing/2014/main" id="{00000000-0008-0000-0B00-00006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24" name="Shape 11573">
              <a:extLst>
                <a:ext uri="{FF2B5EF4-FFF2-40B4-BE49-F238E27FC236}">
                  <a16:creationId xmlns:a16="http://schemas.microsoft.com/office/drawing/2014/main" id="{00000000-0008-0000-0B00-00006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25" name="Shape 11574">
                <a:extLst>
                  <a:ext uri="{FF2B5EF4-FFF2-40B4-BE49-F238E27FC236}">
                    <a16:creationId xmlns:a16="http://schemas.microsoft.com/office/drawing/2014/main" id="{00000000-0008-0000-0B00-00006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6" name="Shape 11575">
                <a:extLst>
                  <a:ext uri="{FF2B5EF4-FFF2-40B4-BE49-F238E27FC236}">
                    <a16:creationId xmlns:a16="http://schemas.microsoft.com/office/drawing/2014/main" id="{00000000-0008-0000-0B00-00006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27" name="Shape 11576">
                  <a:extLst>
                    <a:ext uri="{FF2B5EF4-FFF2-40B4-BE49-F238E27FC236}">
                      <a16:creationId xmlns:a16="http://schemas.microsoft.com/office/drawing/2014/main" id="{00000000-0008-0000-0B00-00006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8" name="Shape 11577">
                  <a:extLst>
                    <a:ext uri="{FF2B5EF4-FFF2-40B4-BE49-F238E27FC236}">
                      <a16:creationId xmlns:a16="http://schemas.microsoft.com/office/drawing/2014/main" id="{00000000-0008-0000-0B00-00006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3929" name="Shape 2">
          <a:extLst>
            <a:ext uri="{FF2B5EF4-FFF2-40B4-BE49-F238E27FC236}">
              <a16:creationId xmlns:a16="http://schemas.microsoft.com/office/drawing/2014/main" id="{00000000-0008-0000-0B00-00006936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3930" name="Shape 11578">
            <a:extLst>
              <a:ext uri="{FF2B5EF4-FFF2-40B4-BE49-F238E27FC236}">
                <a16:creationId xmlns:a16="http://schemas.microsoft.com/office/drawing/2014/main" id="{00000000-0008-0000-0B00-00006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1" name="Shape 6">
              <a:extLst>
                <a:ext uri="{FF2B5EF4-FFF2-40B4-BE49-F238E27FC236}">
                  <a16:creationId xmlns:a16="http://schemas.microsoft.com/office/drawing/2014/main" id="{00000000-0008-0000-0B00-00006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32" name="Shape 11579">
              <a:extLst>
                <a:ext uri="{FF2B5EF4-FFF2-40B4-BE49-F238E27FC236}">
                  <a16:creationId xmlns:a16="http://schemas.microsoft.com/office/drawing/2014/main" id="{00000000-0008-0000-0B00-00006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33" name="Shape 11580">
                <a:extLst>
                  <a:ext uri="{FF2B5EF4-FFF2-40B4-BE49-F238E27FC236}">
                    <a16:creationId xmlns:a16="http://schemas.microsoft.com/office/drawing/2014/main" id="{00000000-0008-0000-0B00-00006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34" name="Shape 11581">
                <a:extLst>
                  <a:ext uri="{FF2B5EF4-FFF2-40B4-BE49-F238E27FC236}">
                    <a16:creationId xmlns:a16="http://schemas.microsoft.com/office/drawing/2014/main" id="{00000000-0008-0000-0B00-00006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35" name="Shape 11582">
                  <a:extLst>
                    <a:ext uri="{FF2B5EF4-FFF2-40B4-BE49-F238E27FC236}">
                      <a16:creationId xmlns:a16="http://schemas.microsoft.com/office/drawing/2014/main" id="{00000000-0008-0000-0B00-00006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36" name="Shape 11583">
                  <a:extLst>
                    <a:ext uri="{FF2B5EF4-FFF2-40B4-BE49-F238E27FC236}">
                      <a16:creationId xmlns:a16="http://schemas.microsoft.com/office/drawing/2014/main" id="{00000000-0008-0000-0B00-00007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3937" name="Shape 2">
          <a:extLst>
            <a:ext uri="{FF2B5EF4-FFF2-40B4-BE49-F238E27FC236}">
              <a16:creationId xmlns:a16="http://schemas.microsoft.com/office/drawing/2014/main" id="{00000000-0008-0000-0B00-00007136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3938" name="Shape 11584">
            <a:extLst>
              <a:ext uri="{FF2B5EF4-FFF2-40B4-BE49-F238E27FC236}">
                <a16:creationId xmlns:a16="http://schemas.microsoft.com/office/drawing/2014/main" id="{00000000-0008-0000-0B00-00007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9" name="Shape 6">
              <a:extLst>
                <a:ext uri="{FF2B5EF4-FFF2-40B4-BE49-F238E27FC236}">
                  <a16:creationId xmlns:a16="http://schemas.microsoft.com/office/drawing/2014/main" id="{00000000-0008-0000-0B00-00007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0" name="Shape 11585">
              <a:extLst>
                <a:ext uri="{FF2B5EF4-FFF2-40B4-BE49-F238E27FC236}">
                  <a16:creationId xmlns:a16="http://schemas.microsoft.com/office/drawing/2014/main" id="{00000000-0008-0000-0B00-00007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1" name="Shape 11586">
                <a:extLst>
                  <a:ext uri="{FF2B5EF4-FFF2-40B4-BE49-F238E27FC236}">
                    <a16:creationId xmlns:a16="http://schemas.microsoft.com/office/drawing/2014/main" id="{00000000-0008-0000-0B00-00007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42" name="Shape 11587">
                <a:extLst>
                  <a:ext uri="{FF2B5EF4-FFF2-40B4-BE49-F238E27FC236}">
                    <a16:creationId xmlns:a16="http://schemas.microsoft.com/office/drawing/2014/main" id="{00000000-0008-0000-0B00-00007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43" name="Shape 11588">
                  <a:extLst>
                    <a:ext uri="{FF2B5EF4-FFF2-40B4-BE49-F238E27FC236}">
                      <a16:creationId xmlns:a16="http://schemas.microsoft.com/office/drawing/2014/main" id="{00000000-0008-0000-0B00-00007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44" name="Shape 11589">
                  <a:extLst>
                    <a:ext uri="{FF2B5EF4-FFF2-40B4-BE49-F238E27FC236}">
                      <a16:creationId xmlns:a16="http://schemas.microsoft.com/office/drawing/2014/main" id="{00000000-0008-0000-0B00-00007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3945" name="Shape 2">
          <a:extLst>
            <a:ext uri="{FF2B5EF4-FFF2-40B4-BE49-F238E27FC236}">
              <a16:creationId xmlns:a16="http://schemas.microsoft.com/office/drawing/2014/main" id="{00000000-0008-0000-0B00-00007936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3946" name="Shape 11590">
            <a:extLst>
              <a:ext uri="{FF2B5EF4-FFF2-40B4-BE49-F238E27FC236}">
                <a16:creationId xmlns:a16="http://schemas.microsoft.com/office/drawing/2014/main" id="{00000000-0008-0000-0B00-00007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47" name="Shape 6">
              <a:extLst>
                <a:ext uri="{FF2B5EF4-FFF2-40B4-BE49-F238E27FC236}">
                  <a16:creationId xmlns:a16="http://schemas.microsoft.com/office/drawing/2014/main" id="{00000000-0008-0000-0B00-00007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8" name="Shape 11591">
              <a:extLst>
                <a:ext uri="{FF2B5EF4-FFF2-40B4-BE49-F238E27FC236}">
                  <a16:creationId xmlns:a16="http://schemas.microsoft.com/office/drawing/2014/main" id="{00000000-0008-0000-0B00-00007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9" name="Shape 11592">
                <a:extLst>
                  <a:ext uri="{FF2B5EF4-FFF2-40B4-BE49-F238E27FC236}">
                    <a16:creationId xmlns:a16="http://schemas.microsoft.com/office/drawing/2014/main" id="{00000000-0008-0000-0B00-00007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0" name="Shape 11593">
                <a:extLst>
                  <a:ext uri="{FF2B5EF4-FFF2-40B4-BE49-F238E27FC236}">
                    <a16:creationId xmlns:a16="http://schemas.microsoft.com/office/drawing/2014/main" id="{00000000-0008-0000-0B00-00007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1" name="Shape 11594">
                  <a:extLst>
                    <a:ext uri="{FF2B5EF4-FFF2-40B4-BE49-F238E27FC236}">
                      <a16:creationId xmlns:a16="http://schemas.microsoft.com/office/drawing/2014/main" id="{00000000-0008-0000-0B00-00007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52" name="Shape 11595">
                  <a:extLst>
                    <a:ext uri="{FF2B5EF4-FFF2-40B4-BE49-F238E27FC236}">
                      <a16:creationId xmlns:a16="http://schemas.microsoft.com/office/drawing/2014/main" id="{00000000-0008-0000-0B00-00008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3953" name="Shape 2">
          <a:extLst>
            <a:ext uri="{FF2B5EF4-FFF2-40B4-BE49-F238E27FC236}">
              <a16:creationId xmlns:a16="http://schemas.microsoft.com/office/drawing/2014/main" id="{00000000-0008-0000-0B00-00008136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3954" name="Shape 11596">
            <a:extLst>
              <a:ext uri="{FF2B5EF4-FFF2-40B4-BE49-F238E27FC236}">
                <a16:creationId xmlns:a16="http://schemas.microsoft.com/office/drawing/2014/main" id="{00000000-0008-0000-0B00-00008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55" name="Shape 6">
              <a:extLst>
                <a:ext uri="{FF2B5EF4-FFF2-40B4-BE49-F238E27FC236}">
                  <a16:creationId xmlns:a16="http://schemas.microsoft.com/office/drawing/2014/main" id="{00000000-0008-0000-0B00-00008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56" name="Shape 11597">
              <a:extLst>
                <a:ext uri="{FF2B5EF4-FFF2-40B4-BE49-F238E27FC236}">
                  <a16:creationId xmlns:a16="http://schemas.microsoft.com/office/drawing/2014/main" id="{00000000-0008-0000-0B00-00008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57" name="Shape 11598">
                <a:extLst>
                  <a:ext uri="{FF2B5EF4-FFF2-40B4-BE49-F238E27FC236}">
                    <a16:creationId xmlns:a16="http://schemas.microsoft.com/office/drawing/2014/main" id="{00000000-0008-0000-0B00-00008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8" name="Shape 11599">
                <a:extLst>
                  <a:ext uri="{FF2B5EF4-FFF2-40B4-BE49-F238E27FC236}">
                    <a16:creationId xmlns:a16="http://schemas.microsoft.com/office/drawing/2014/main" id="{00000000-0008-0000-0B00-00008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9" name="Shape 11600">
                  <a:extLst>
                    <a:ext uri="{FF2B5EF4-FFF2-40B4-BE49-F238E27FC236}">
                      <a16:creationId xmlns:a16="http://schemas.microsoft.com/office/drawing/2014/main" id="{00000000-0008-0000-0B00-00008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0" name="Shape 11601">
                  <a:extLst>
                    <a:ext uri="{FF2B5EF4-FFF2-40B4-BE49-F238E27FC236}">
                      <a16:creationId xmlns:a16="http://schemas.microsoft.com/office/drawing/2014/main" id="{00000000-0008-0000-0B00-00008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3961" name="Shape 2">
          <a:extLst>
            <a:ext uri="{FF2B5EF4-FFF2-40B4-BE49-F238E27FC236}">
              <a16:creationId xmlns:a16="http://schemas.microsoft.com/office/drawing/2014/main" id="{00000000-0008-0000-0B00-00008936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3962" name="Shape 11602">
            <a:extLst>
              <a:ext uri="{FF2B5EF4-FFF2-40B4-BE49-F238E27FC236}">
                <a16:creationId xmlns:a16="http://schemas.microsoft.com/office/drawing/2014/main" id="{00000000-0008-0000-0B00-00008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63" name="Shape 6">
              <a:extLst>
                <a:ext uri="{FF2B5EF4-FFF2-40B4-BE49-F238E27FC236}">
                  <a16:creationId xmlns:a16="http://schemas.microsoft.com/office/drawing/2014/main" id="{00000000-0008-0000-0B00-00008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64" name="Shape 11603">
              <a:extLst>
                <a:ext uri="{FF2B5EF4-FFF2-40B4-BE49-F238E27FC236}">
                  <a16:creationId xmlns:a16="http://schemas.microsoft.com/office/drawing/2014/main" id="{00000000-0008-0000-0B00-00008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65" name="Shape 11604">
                <a:extLst>
                  <a:ext uri="{FF2B5EF4-FFF2-40B4-BE49-F238E27FC236}">
                    <a16:creationId xmlns:a16="http://schemas.microsoft.com/office/drawing/2014/main" id="{00000000-0008-0000-0B00-00008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66" name="Shape 11605">
                <a:extLst>
                  <a:ext uri="{FF2B5EF4-FFF2-40B4-BE49-F238E27FC236}">
                    <a16:creationId xmlns:a16="http://schemas.microsoft.com/office/drawing/2014/main" id="{00000000-0008-0000-0B00-00008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67" name="Shape 11606">
                  <a:extLst>
                    <a:ext uri="{FF2B5EF4-FFF2-40B4-BE49-F238E27FC236}">
                      <a16:creationId xmlns:a16="http://schemas.microsoft.com/office/drawing/2014/main" id="{00000000-0008-0000-0B00-00008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8" name="Shape 11607">
                  <a:extLst>
                    <a:ext uri="{FF2B5EF4-FFF2-40B4-BE49-F238E27FC236}">
                      <a16:creationId xmlns:a16="http://schemas.microsoft.com/office/drawing/2014/main" id="{00000000-0008-0000-0B00-00009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3969" name="Shape 2">
          <a:extLst>
            <a:ext uri="{FF2B5EF4-FFF2-40B4-BE49-F238E27FC236}">
              <a16:creationId xmlns:a16="http://schemas.microsoft.com/office/drawing/2014/main" id="{00000000-0008-0000-0B00-00009136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3970" name="Shape 11608">
            <a:extLst>
              <a:ext uri="{FF2B5EF4-FFF2-40B4-BE49-F238E27FC236}">
                <a16:creationId xmlns:a16="http://schemas.microsoft.com/office/drawing/2014/main" id="{00000000-0008-0000-0B00-00009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1" name="Shape 6">
              <a:extLst>
                <a:ext uri="{FF2B5EF4-FFF2-40B4-BE49-F238E27FC236}">
                  <a16:creationId xmlns:a16="http://schemas.microsoft.com/office/drawing/2014/main" id="{00000000-0008-0000-0B00-00009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72" name="Shape 11609">
              <a:extLst>
                <a:ext uri="{FF2B5EF4-FFF2-40B4-BE49-F238E27FC236}">
                  <a16:creationId xmlns:a16="http://schemas.microsoft.com/office/drawing/2014/main" id="{00000000-0008-0000-0B00-00009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73" name="Shape 11610">
                <a:extLst>
                  <a:ext uri="{FF2B5EF4-FFF2-40B4-BE49-F238E27FC236}">
                    <a16:creationId xmlns:a16="http://schemas.microsoft.com/office/drawing/2014/main" id="{00000000-0008-0000-0B00-00009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74" name="Shape 11611">
                <a:extLst>
                  <a:ext uri="{FF2B5EF4-FFF2-40B4-BE49-F238E27FC236}">
                    <a16:creationId xmlns:a16="http://schemas.microsoft.com/office/drawing/2014/main" id="{00000000-0008-0000-0B00-00009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75" name="Shape 11612">
                  <a:extLst>
                    <a:ext uri="{FF2B5EF4-FFF2-40B4-BE49-F238E27FC236}">
                      <a16:creationId xmlns:a16="http://schemas.microsoft.com/office/drawing/2014/main" id="{00000000-0008-0000-0B00-00009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76" name="Shape 11613">
                  <a:extLst>
                    <a:ext uri="{FF2B5EF4-FFF2-40B4-BE49-F238E27FC236}">
                      <a16:creationId xmlns:a16="http://schemas.microsoft.com/office/drawing/2014/main" id="{00000000-0008-0000-0B00-00009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3977" name="Shape 2">
          <a:extLst>
            <a:ext uri="{FF2B5EF4-FFF2-40B4-BE49-F238E27FC236}">
              <a16:creationId xmlns:a16="http://schemas.microsoft.com/office/drawing/2014/main" id="{00000000-0008-0000-0B00-00009936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3978" name="Shape 11614">
            <a:extLst>
              <a:ext uri="{FF2B5EF4-FFF2-40B4-BE49-F238E27FC236}">
                <a16:creationId xmlns:a16="http://schemas.microsoft.com/office/drawing/2014/main" id="{00000000-0008-0000-0B00-00009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9" name="Shape 6">
              <a:extLst>
                <a:ext uri="{FF2B5EF4-FFF2-40B4-BE49-F238E27FC236}">
                  <a16:creationId xmlns:a16="http://schemas.microsoft.com/office/drawing/2014/main" id="{00000000-0008-0000-0B00-00009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0" name="Shape 11615">
              <a:extLst>
                <a:ext uri="{FF2B5EF4-FFF2-40B4-BE49-F238E27FC236}">
                  <a16:creationId xmlns:a16="http://schemas.microsoft.com/office/drawing/2014/main" id="{00000000-0008-0000-0B00-00009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1" name="Shape 11616">
                <a:extLst>
                  <a:ext uri="{FF2B5EF4-FFF2-40B4-BE49-F238E27FC236}">
                    <a16:creationId xmlns:a16="http://schemas.microsoft.com/office/drawing/2014/main" id="{00000000-0008-0000-0B00-00009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82" name="Shape 11617">
                <a:extLst>
                  <a:ext uri="{FF2B5EF4-FFF2-40B4-BE49-F238E27FC236}">
                    <a16:creationId xmlns:a16="http://schemas.microsoft.com/office/drawing/2014/main" id="{00000000-0008-0000-0B00-00009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83" name="Shape 11618">
                  <a:extLst>
                    <a:ext uri="{FF2B5EF4-FFF2-40B4-BE49-F238E27FC236}">
                      <a16:creationId xmlns:a16="http://schemas.microsoft.com/office/drawing/2014/main" id="{00000000-0008-0000-0B00-00009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84" name="Shape 11619">
                  <a:extLst>
                    <a:ext uri="{FF2B5EF4-FFF2-40B4-BE49-F238E27FC236}">
                      <a16:creationId xmlns:a16="http://schemas.microsoft.com/office/drawing/2014/main" id="{00000000-0008-0000-0B00-0000A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3985" name="Shape 2">
          <a:extLst>
            <a:ext uri="{FF2B5EF4-FFF2-40B4-BE49-F238E27FC236}">
              <a16:creationId xmlns:a16="http://schemas.microsoft.com/office/drawing/2014/main" id="{00000000-0008-0000-0B00-0000A1360000}"/>
            </a:ext>
          </a:extLst>
        </xdr:cNvPr>
        <xdr:cNvGrpSpPr/>
      </xdr:nvGrpSpPr>
      <xdr:grpSpPr>
        <a:xfrm>
          <a:off x="19688175" y="19154775"/>
          <a:ext cx="390525" cy="200025"/>
          <a:chOff x="5150738" y="3679988"/>
          <a:chExt cx="390525" cy="200025"/>
        </a:xfrm>
      </xdr:grpSpPr>
      <xdr:grpSp>
        <xdr:nvGrpSpPr>
          <xdr:cNvPr id="13986" name="Shape 11620">
            <a:extLst>
              <a:ext uri="{FF2B5EF4-FFF2-40B4-BE49-F238E27FC236}">
                <a16:creationId xmlns:a16="http://schemas.microsoft.com/office/drawing/2014/main" id="{00000000-0008-0000-0B00-0000A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87" name="Shape 6">
              <a:extLst>
                <a:ext uri="{FF2B5EF4-FFF2-40B4-BE49-F238E27FC236}">
                  <a16:creationId xmlns:a16="http://schemas.microsoft.com/office/drawing/2014/main" id="{00000000-0008-0000-0B00-0000A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8" name="Shape 11621">
              <a:extLst>
                <a:ext uri="{FF2B5EF4-FFF2-40B4-BE49-F238E27FC236}">
                  <a16:creationId xmlns:a16="http://schemas.microsoft.com/office/drawing/2014/main" id="{00000000-0008-0000-0B00-0000A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9" name="Shape 11622">
                <a:extLst>
                  <a:ext uri="{FF2B5EF4-FFF2-40B4-BE49-F238E27FC236}">
                    <a16:creationId xmlns:a16="http://schemas.microsoft.com/office/drawing/2014/main" id="{00000000-0008-0000-0B00-0000A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0" name="Shape 11623">
                <a:extLst>
                  <a:ext uri="{FF2B5EF4-FFF2-40B4-BE49-F238E27FC236}">
                    <a16:creationId xmlns:a16="http://schemas.microsoft.com/office/drawing/2014/main" id="{00000000-0008-0000-0B00-0000A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1" name="Shape 11624">
                  <a:extLst>
                    <a:ext uri="{FF2B5EF4-FFF2-40B4-BE49-F238E27FC236}">
                      <a16:creationId xmlns:a16="http://schemas.microsoft.com/office/drawing/2014/main" id="{00000000-0008-0000-0B00-0000A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92" name="Shape 11625">
                  <a:extLst>
                    <a:ext uri="{FF2B5EF4-FFF2-40B4-BE49-F238E27FC236}">
                      <a16:creationId xmlns:a16="http://schemas.microsoft.com/office/drawing/2014/main" id="{00000000-0008-0000-0B00-0000A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3993" name="Shape 2">
          <a:extLst>
            <a:ext uri="{FF2B5EF4-FFF2-40B4-BE49-F238E27FC236}">
              <a16:creationId xmlns:a16="http://schemas.microsoft.com/office/drawing/2014/main" id="{00000000-0008-0000-0B00-0000A9360000}"/>
            </a:ext>
          </a:extLst>
        </xdr:cNvPr>
        <xdr:cNvGrpSpPr/>
      </xdr:nvGrpSpPr>
      <xdr:grpSpPr>
        <a:xfrm>
          <a:off x="18773775" y="19135725"/>
          <a:ext cx="390525" cy="200025"/>
          <a:chOff x="5150738" y="3679988"/>
          <a:chExt cx="390525" cy="200025"/>
        </a:xfrm>
      </xdr:grpSpPr>
      <xdr:grpSp>
        <xdr:nvGrpSpPr>
          <xdr:cNvPr id="13994" name="Shape 11626">
            <a:extLst>
              <a:ext uri="{FF2B5EF4-FFF2-40B4-BE49-F238E27FC236}">
                <a16:creationId xmlns:a16="http://schemas.microsoft.com/office/drawing/2014/main" id="{00000000-0008-0000-0B00-0000A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95" name="Shape 6">
              <a:extLst>
                <a:ext uri="{FF2B5EF4-FFF2-40B4-BE49-F238E27FC236}">
                  <a16:creationId xmlns:a16="http://schemas.microsoft.com/office/drawing/2014/main" id="{00000000-0008-0000-0B00-0000A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96" name="Shape 11627">
              <a:extLst>
                <a:ext uri="{FF2B5EF4-FFF2-40B4-BE49-F238E27FC236}">
                  <a16:creationId xmlns:a16="http://schemas.microsoft.com/office/drawing/2014/main" id="{00000000-0008-0000-0B00-0000A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97" name="Shape 11628">
                <a:extLst>
                  <a:ext uri="{FF2B5EF4-FFF2-40B4-BE49-F238E27FC236}">
                    <a16:creationId xmlns:a16="http://schemas.microsoft.com/office/drawing/2014/main" id="{00000000-0008-0000-0B00-0000A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8" name="Shape 11629">
                <a:extLst>
                  <a:ext uri="{FF2B5EF4-FFF2-40B4-BE49-F238E27FC236}">
                    <a16:creationId xmlns:a16="http://schemas.microsoft.com/office/drawing/2014/main" id="{00000000-0008-0000-0B00-0000A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9" name="Shape 11630">
                  <a:extLst>
                    <a:ext uri="{FF2B5EF4-FFF2-40B4-BE49-F238E27FC236}">
                      <a16:creationId xmlns:a16="http://schemas.microsoft.com/office/drawing/2014/main" id="{00000000-0008-0000-0B00-0000A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0" name="Shape 11631">
                  <a:extLst>
                    <a:ext uri="{FF2B5EF4-FFF2-40B4-BE49-F238E27FC236}">
                      <a16:creationId xmlns:a16="http://schemas.microsoft.com/office/drawing/2014/main" id="{00000000-0008-0000-0B00-0000B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4001" name="Shape 2">
          <a:extLst>
            <a:ext uri="{FF2B5EF4-FFF2-40B4-BE49-F238E27FC236}">
              <a16:creationId xmlns:a16="http://schemas.microsoft.com/office/drawing/2014/main" id="{00000000-0008-0000-0B00-0000B1360000}"/>
            </a:ext>
          </a:extLst>
        </xdr:cNvPr>
        <xdr:cNvGrpSpPr/>
      </xdr:nvGrpSpPr>
      <xdr:grpSpPr>
        <a:xfrm>
          <a:off x="17821275" y="19154775"/>
          <a:ext cx="390525" cy="200025"/>
          <a:chOff x="5150738" y="3679988"/>
          <a:chExt cx="390525" cy="200025"/>
        </a:xfrm>
      </xdr:grpSpPr>
      <xdr:grpSp>
        <xdr:nvGrpSpPr>
          <xdr:cNvPr id="14002" name="Shape 11632">
            <a:extLst>
              <a:ext uri="{FF2B5EF4-FFF2-40B4-BE49-F238E27FC236}">
                <a16:creationId xmlns:a16="http://schemas.microsoft.com/office/drawing/2014/main" id="{00000000-0008-0000-0B00-0000B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03" name="Shape 6">
              <a:extLst>
                <a:ext uri="{FF2B5EF4-FFF2-40B4-BE49-F238E27FC236}">
                  <a16:creationId xmlns:a16="http://schemas.microsoft.com/office/drawing/2014/main" id="{00000000-0008-0000-0B00-0000B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4" name="Shape 11633">
              <a:extLst>
                <a:ext uri="{FF2B5EF4-FFF2-40B4-BE49-F238E27FC236}">
                  <a16:creationId xmlns:a16="http://schemas.microsoft.com/office/drawing/2014/main" id="{00000000-0008-0000-0B00-0000B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05" name="Shape 11634">
                <a:extLst>
                  <a:ext uri="{FF2B5EF4-FFF2-40B4-BE49-F238E27FC236}">
                    <a16:creationId xmlns:a16="http://schemas.microsoft.com/office/drawing/2014/main" id="{00000000-0008-0000-0B00-0000B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06" name="Shape 11635">
                <a:extLst>
                  <a:ext uri="{FF2B5EF4-FFF2-40B4-BE49-F238E27FC236}">
                    <a16:creationId xmlns:a16="http://schemas.microsoft.com/office/drawing/2014/main" id="{00000000-0008-0000-0B00-0000B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07" name="Shape 11636">
                  <a:extLst>
                    <a:ext uri="{FF2B5EF4-FFF2-40B4-BE49-F238E27FC236}">
                      <a16:creationId xmlns:a16="http://schemas.microsoft.com/office/drawing/2014/main" id="{00000000-0008-0000-0B00-0000B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8" name="Shape 11637">
                  <a:extLst>
                    <a:ext uri="{FF2B5EF4-FFF2-40B4-BE49-F238E27FC236}">
                      <a16:creationId xmlns:a16="http://schemas.microsoft.com/office/drawing/2014/main" id="{00000000-0008-0000-0B00-0000B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4009" name="Shape 2">
          <a:extLst>
            <a:ext uri="{FF2B5EF4-FFF2-40B4-BE49-F238E27FC236}">
              <a16:creationId xmlns:a16="http://schemas.microsoft.com/office/drawing/2014/main" id="{00000000-0008-0000-0B00-0000B9360000}"/>
            </a:ext>
          </a:extLst>
        </xdr:cNvPr>
        <xdr:cNvGrpSpPr/>
      </xdr:nvGrpSpPr>
      <xdr:grpSpPr>
        <a:xfrm>
          <a:off x="16887825" y="19154775"/>
          <a:ext cx="390525" cy="200025"/>
          <a:chOff x="5150738" y="3679988"/>
          <a:chExt cx="390525" cy="200025"/>
        </a:xfrm>
      </xdr:grpSpPr>
      <xdr:grpSp>
        <xdr:nvGrpSpPr>
          <xdr:cNvPr id="14010" name="Shape 11638">
            <a:extLst>
              <a:ext uri="{FF2B5EF4-FFF2-40B4-BE49-F238E27FC236}">
                <a16:creationId xmlns:a16="http://schemas.microsoft.com/office/drawing/2014/main" id="{00000000-0008-0000-0B00-0000B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1" name="Shape 6">
              <a:extLst>
                <a:ext uri="{FF2B5EF4-FFF2-40B4-BE49-F238E27FC236}">
                  <a16:creationId xmlns:a16="http://schemas.microsoft.com/office/drawing/2014/main" id="{00000000-0008-0000-0B00-0000B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2" name="Shape 11639">
              <a:extLst>
                <a:ext uri="{FF2B5EF4-FFF2-40B4-BE49-F238E27FC236}">
                  <a16:creationId xmlns:a16="http://schemas.microsoft.com/office/drawing/2014/main" id="{00000000-0008-0000-0B00-0000B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13" name="Shape 11640">
                <a:extLst>
                  <a:ext uri="{FF2B5EF4-FFF2-40B4-BE49-F238E27FC236}">
                    <a16:creationId xmlns:a16="http://schemas.microsoft.com/office/drawing/2014/main" id="{00000000-0008-0000-0B00-0000B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14" name="Shape 11641">
                <a:extLst>
                  <a:ext uri="{FF2B5EF4-FFF2-40B4-BE49-F238E27FC236}">
                    <a16:creationId xmlns:a16="http://schemas.microsoft.com/office/drawing/2014/main" id="{00000000-0008-0000-0B00-0000B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15" name="Shape 11642">
                  <a:extLst>
                    <a:ext uri="{FF2B5EF4-FFF2-40B4-BE49-F238E27FC236}">
                      <a16:creationId xmlns:a16="http://schemas.microsoft.com/office/drawing/2014/main" id="{00000000-0008-0000-0B00-0000B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16" name="Shape 11643">
                  <a:extLst>
                    <a:ext uri="{FF2B5EF4-FFF2-40B4-BE49-F238E27FC236}">
                      <a16:creationId xmlns:a16="http://schemas.microsoft.com/office/drawing/2014/main" id="{00000000-0008-0000-0B00-0000C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4017" name="Shape 2">
          <a:extLst>
            <a:ext uri="{FF2B5EF4-FFF2-40B4-BE49-F238E27FC236}">
              <a16:creationId xmlns:a16="http://schemas.microsoft.com/office/drawing/2014/main" id="{00000000-0008-0000-0B00-0000C1360000}"/>
            </a:ext>
          </a:extLst>
        </xdr:cNvPr>
        <xdr:cNvGrpSpPr/>
      </xdr:nvGrpSpPr>
      <xdr:grpSpPr>
        <a:xfrm>
          <a:off x="15954375" y="19154775"/>
          <a:ext cx="390525" cy="200025"/>
          <a:chOff x="5150738" y="3679988"/>
          <a:chExt cx="390525" cy="200025"/>
        </a:xfrm>
      </xdr:grpSpPr>
      <xdr:grpSp>
        <xdr:nvGrpSpPr>
          <xdr:cNvPr id="14018" name="Shape 11644">
            <a:extLst>
              <a:ext uri="{FF2B5EF4-FFF2-40B4-BE49-F238E27FC236}">
                <a16:creationId xmlns:a16="http://schemas.microsoft.com/office/drawing/2014/main" id="{00000000-0008-0000-0B00-0000C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9" name="Shape 6">
              <a:extLst>
                <a:ext uri="{FF2B5EF4-FFF2-40B4-BE49-F238E27FC236}">
                  <a16:creationId xmlns:a16="http://schemas.microsoft.com/office/drawing/2014/main" id="{00000000-0008-0000-0B00-0000C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0" name="Shape 11645">
              <a:extLst>
                <a:ext uri="{FF2B5EF4-FFF2-40B4-BE49-F238E27FC236}">
                  <a16:creationId xmlns:a16="http://schemas.microsoft.com/office/drawing/2014/main" id="{00000000-0008-0000-0B00-0000C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1" name="Shape 11646">
                <a:extLst>
                  <a:ext uri="{FF2B5EF4-FFF2-40B4-BE49-F238E27FC236}">
                    <a16:creationId xmlns:a16="http://schemas.microsoft.com/office/drawing/2014/main" id="{00000000-0008-0000-0B00-0000C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2" name="Shape 11647">
                <a:extLst>
                  <a:ext uri="{FF2B5EF4-FFF2-40B4-BE49-F238E27FC236}">
                    <a16:creationId xmlns:a16="http://schemas.microsoft.com/office/drawing/2014/main" id="{00000000-0008-0000-0B00-0000C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23" name="Shape 11648">
                  <a:extLst>
                    <a:ext uri="{FF2B5EF4-FFF2-40B4-BE49-F238E27FC236}">
                      <a16:creationId xmlns:a16="http://schemas.microsoft.com/office/drawing/2014/main" id="{00000000-0008-0000-0B00-0000C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24" name="Shape 11649">
                  <a:extLst>
                    <a:ext uri="{FF2B5EF4-FFF2-40B4-BE49-F238E27FC236}">
                      <a16:creationId xmlns:a16="http://schemas.microsoft.com/office/drawing/2014/main" id="{00000000-0008-0000-0B00-0000C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4025" name="Shape 2">
          <a:extLst>
            <a:ext uri="{FF2B5EF4-FFF2-40B4-BE49-F238E27FC236}">
              <a16:creationId xmlns:a16="http://schemas.microsoft.com/office/drawing/2014/main" id="{00000000-0008-0000-0B00-0000C9360000}"/>
            </a:ext>
          </a:extLst>
        </xdr:cNvPr>
        <xdr:cNvGrpSpPr/>
      </xdr:nvGrpSpPr>
      <xdr:grpSpPr>
        <a:xfrm>
          <a:off x="14087475" y="19154775"/>
          <a:ext cx="390525" cy="200025"/>
          <a:chOff x="5150738" y="3679988"/>
          <a:chExt cx="390525" cy="200025"/>
        </a:xfrm>
      </xdr:grpSpPr>
      <xdr:grpSp>
        <xdr:nvGrpSpPr>
          <xdr:cNvPr id="14026" name="Shape 11650">
            <a:extLst>
              <a:ext uri="{FF2B5EF4-FFF2-40B4-BE49-F238E27FC236}">
                <a16:creationId xmlns:a16="http://schemas.microsoft.com/office/drawing/2014/main" id="{00000000-0008-0000-0B00-0000C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27" name="Shape 6">
              <a:extLst>
                <a:ext uri="{FF2B5EF4-FFF2-40B4-BE49-F238E27FC236}">
                  <a16:creationId xmlns:a16="http://schemas.microsoft.com/office/drawing/2014/main" id="{00000000-0008-0000-0B00-0000C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8" name="Shape 11651">
              <a:extLst>
                <a:ext uri="{FF2B5EF4-FFF2-40B4-BE49-F238E27FC236}">
                  <a16:creationId xmlns:a16="http://schemas.microsoft.com/office/drawing/2014/main" id="{00000000-0008-0000-0B00-0000C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9" name="Shape 11652">
                <a:extLst>
                  <a:ext uri="{FF2B5EF4-FFF2-40B4-BE49-F238E27FC236}">
                    <a16:creationId xmlns:a16="http://schemas.microsoft.com/office/drawing/2014/main" id="{00000000-0008-0000-0B00-0000C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0" name="Shape 11653">
                <a:extLst>
                  <a:ext uri="{FF2B5EF4-FFF2-40B4-BE49-F238E27FC236}">
                    <a16:creationId xmlns:a16="http://schemas.microsoft.com/office/drawing/2014/main" id="{00000000-0008-0000-0B00-0000C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1" name="Shape 11654">
                  <a:extLst>
                    <a:ext uri="{FF2B5EF4-FFF2-40B4-BE49-F238E27FC236}">
                      <a16:creationId xmlns:a16="http://schemas.microsoft.com/office/drawing/2014/main" id="{00000000-0008-0000-0B00-0000C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32" name="Shape 11655">
                  <a:extLst>
                    <a:ext uri="{FF2B5EF4-FFF2-40B4-BE49-F238E27FC236}">
                      <a16:creationId xmlns:a16="http://schemas.microsoft.com/office/drawing/2014/main" id="{00000000-0008-0000-0B00-0000D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4033" name="Shape 2">
          <a:extLst>
            <a:ext uri="{FF2B5EF4-FFF2-40B4-BE49-F238E27FC236}">
              <a16:creationId xmlns:a16="http://schemas.microsoft.com/office/drawing/2014/main" id="{00000000-0008-0000-0B00-0000D1360000}"/>
            </a:ext>
          </a:extLst>
        </xdr:cNvPr>
        <xdr:cNvGrpSpPr/>
      </xdr:nvGrpSpPr>
      <xdr:grpSpPr>
        <a:xfrm>
          <a:off x="13154025" y="19154775"/>
          <a:ext cx="390525" cy="200025"/>
          <a:chOff x="5150738" y="3679988"/>
          <a:chExt cx="390525" cy="200025"/>
        </a:xfrm>
      </xdr:grpSpPr>
      <xdr:grpSp>
        <xdr:nvGrpSpPr>
          <xdr:cNvPr id="14034" name="Shape 11656">
            <a:extLst>
              <a:ext uri="{FF2B5EF4-FFF2-40B4-BE49-F238E27FC236}">
                <a16:creationId xmlns:a16="http://schemas.microsoft.com/office/drawing/2014/main" id="{00000000-0008-0000-0B00-0000D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35" name="Shape 6">
              <a:extLst>
                <a:ext uri="{FF2B5EF4-FFF2-40B4-BE49-F238E27FC236}">
                  <a16:creationId xmlns:a16="http://schemas.microsoft.com/office/drawing/2014/main" id="{00000000-0008-0000-0B00-0000D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36" name="Shape 11657">
              <a:extLst>
                <a:ext uri="{FF2B5EF4-FFF2-40B4-BE49-F238E27FC236}">
                  <a16:creationId xmlns:a16="http://schemas.microsoft.com/office/drawing/2014/main" id="{00000000-0008-0000-0B00-0000D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37" name="Shape 11658">
                <a:extLst>
                  <a:ext uri="{FF2B5EF4-FFF2-40B4-BE49-F238E27FC236}">
                    <a16:creationId xmlns:a16="http://schemas.microsoft.com/office/drawing/2014/main" id="{00000000-0008-0000-0B00-0000D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8" name="Shape 11659">
                <a:extLst>
                  <a:ext uri="{FF2B5EF4-FFF2-40B4-BE49-F238E27FC236}">
                    <a16:creationId xmlns:a16="http://schemas.microsoft.com/office/drawing/2014/main" id="{00000000-0008-0000-0B00-0000D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9" name="Shape 11660">
                  <a:extLst>
                    <a:ext uri="{FF2B5EF4-FFF2-40B4-BE49-F238E27FC236}">
                      <a16:creationId xmlns:a16="http://schemas.microsoft.com/office/drawing/2014/main" id="{00000000-0008-0000-0B00-0000D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0" name="Shape 11661">
                  <a:extLst>
                    <a:ext uri="{FF2B5EF4-FFF2-40B4-BE49-F238E27FC236}">
                      <a16:creationId xmlns:a16="http://schemas.microsoft.com/office/drawing/2014/main" id="{00000000-0008-0000-0B00-0000D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4041" name="Shape 2">
          <a:extLst>
            <a:ext uri="{FF2B5EF4-FFF2-40B4-BE49-F238E27FC236}">
              <a16:creationId xmlns:a16="http://schemas.microsoft.com/office/drawing/2014/main" id="{00000000-0008-0000-0B00-0000D9360000}"/>
            </a:ext>
          </a:extLst>
        </xdr:cNvPr>
        <xdr:cNvGrpSpPr/>
      </xdr:nvGrpSpPr>
      <xdr:grpSpPr>
        <a:xfrm>
          <a:off x="11287125" y="19154775"/>
          <a:ext cx="390525" cy="200025"/>
          <a:chOff x="5150738" y="3679988"/>
          <a:chExt cx="390525" cy="200025"/>
        </a:xfrm>
      </xdr:grpSpPr>
      <xdr:grpSp>
        <xdr:nvGrpSpPr>
          <xdr:cNvPr id="14042" name="Shape 11662">
            <a:extLst>
              <a:ext uri="{FF2B5EF4-FFF2-40B4-BE49-F238E27FC236}">
                <a16:creationId xmlns:a16="http://schemas.microsoft.com/office/drawing/2014/main" id="{00000000-0008-0000-0B00-0000D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43" name="Shape 6">
              <a:extLst>
                <a:ext uri="{FF2B5EF4-FFF2-40B4-BE49-F238E27FC236}">
                  <a16:creationId xmlns:a16="http://schemas.microsoft.com/office/drawing/2014/main" id="{00000000-0008-0000-0B00-0000D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44" name="Shape 11663">
              <a:extLst>
                <a:ext uri="{FF2B5EF4-FFF2-40B4-BE49-F238E27FC236}">
                  <a16:creationId xmlns:a16="http://schemas.microsoft.com/office/drawing/2014/main" id="{00000000-0008-0000-0B00-0000D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45" name="Shape 11664">
                <a:extLst>
                  <a:ext uri="{FF2B5EF4-FFF2-40B4-BE49-F238E27FC236}">
                    <a16:creationId xmlns:a16="http://schemas.microsoft.com/office/drawing/2014/main" id="{00000000-0008-0000-0B00-0000D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46" name="Shape 11665">
                <a:extLst>
                  <a:ext uri="{FF2B5EF4-FFF2-40B4-BE49-F238E27FC236}">
                    <a16:creationId xmlns:a16="http://schemas.microsoft.com/office/drawing/2014/main" id="{00000000-0008-0000-0B00-0000D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47" name="Shape 11666">
                  <a:extLst>
                    <a:ext uri="{FF2B5EF4-FFF2-40B4-BE49-F238E27FC236}">
                      <a16:creationId xmlns:a16="http://schemas.microsoft.com/office/drawing/2014/main" id="{00000000-0008-0000-0B00-0000D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8" name="Shape 11667">
                  <a:extLst>
                    <a:ext uri="{FF2B5EF4-FFF2-40B4-BE49-F238E27FC236}">
                      <a16:creationId xmlns:a16="http://schemas.microsoft.com/office/drawing/2014/main" id="{00000000-0008-0000-0B00-0000E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4049" name="Shape 2">
          <a:extLst>
            <a:ext uri="{FF2B5EF4-FFF2-40B4-BE49-F238E27FC236}">
              <a16:creationId xmlns:a16="http://schemas.microsoft.com/office/drawing/2014/main" id="{00000000-0008-0000-0B00-0000E1360000}"/>
            </a:ext>
          </a:extLst>
        </xdr:cNvPr>
        <xdr:cNvGrpSpPr/>
      </xdr:nvGrpSpPr>
      <xdr:grpSpPr>
        <a:xfrm>
          <a:off x="10353675" y="19154775"/>
          <a:ext cx="390525" cy="200025"/>
          <a:chOff x="5150738" y="3679988"/>
          <a:chExt cx="390525" cy="200025"/>
        </a:xfrm>
      </xdr:grpSpPr>
      <xdr:grpSp>
        <xdr:nvGrpSpPr>
          <xdr:cNvPr id="14050" name="Shape 11668">
            <a:extLst>
              <a:ext uri="{FF2B5EF4-FFF2-40B4-BE49-F238E27FC236}">
                <a16:creationId xmlns:a16="http://schemas.microsoft.com/office/drawing/2014/main" id="{00000000-0008-0000-0B00-0000E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1" name="Shape 6">
              <a:extLst>
                <a:ext uri="{FF2B5EF4-FFF2-40B4-BE49-F238E27FC236}">
                  <a16:creationId xmlns:a16="http://schemas.microsoft.com/office/drawing/2014/main" id="{00000000-0008-0000-0B00-0000E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2" name="Shape 11669">
              <a:extLst>
                <a:ext uri="{FF2B5EF4-FFF2-40B4-BE49-F238E27FC236}">
                  <a16:creationId xmlns:a16="http://schemas.microsoft.com/office/drawing/2014/main" id="{00000000-0008-0000-0B00-0000E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53" name="Shape 11670">
                <a:extLst>
                  <a:ext uri="{FF2B5EF4-FFF2-40B4-BE49-F238E27FC236}">
                    <a16:creationId xmlns:a16="http://schemas.microsoft.com/office/drawing/2014/main" id="{00000000-0008-0000-0B00-0000E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54" name="Shape 11671">
                <a:extLst>
                  <a:ext uri="{FF2B5EF4-FFF2-40B4-BE49-F238E27FC236}">
                    <a16:creationId xmlns:a16="http://schemas.microsoft.com/office/drawing/2014/main" id="{00000000-0008-0000-0B00-0000E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55" name="Shape 11672">
                  <a:extLst>
                    <a:ext uri="{FF2B5EF4-FFF2-40B4-BE49-F238E27FC236}">
                      <a16:creationId xmlns:a16="http://schemas.microsoft.com/office/drawing/2014/main" id="{00000000-0008-0000-0B00-0000E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6" name="Shape 11673">
                  <a:extLst>
                    <a:ext uri="{FF2B5EF4-FFF2-40B4-BE49-F238E27FC236}">
                      <a16:creationId xmlns:a16="http://schemas.microsoft.com/office/drawing/2014/main" id="{00000000-0008-0000-0B00-0000E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4057" name="Shape 2">
          <a:extLst>
            <a:ext uri="{FF2B5EF4-FFF2-40B4-BE49-F238E27FC236}">
              <a16:creationId xmlns:a16="http://schemas.microsoft.com/office/drawing/2014/main" id="{00000000-0008-0000-0B00-0000E9360000}"/>
            </a:ext>
          </a:extLst>
        </xdr:cNvPr>
        <xdr:cNvGrpSpPr/>
      </xdr:nvGrpSpPr>
      <xdr:grpSpPr>
        <a:xfrm>
          <a:off x="9420225" y="19154775"/>
          <a:ext cx="390525" cy="200025"/>
          <a:chOff x="5150738" y="3679988"/>
          <a:chExt cx="390525" cy="200025"/>
        </a:xfrm>
      </xdr:grpSpPr>
      <xdr:grpSp>
        <xdr:nvGrpSpPr>
          <xdr:cNvPr id="14058" name="Shape 11674">
            <a:extLst>
              <a:ext uri="{FF2B5EF4-FFF2-40B4-BE49-F238E27FC236}">
                <a16:creationId xmlns:a16="http://schemas.microsoft.com/office/drawing/2014/main" id="{00000000-0008-0000-0B00-0000E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9" name="Shape 6">
              <a:extLst>
                <a:ext uri="{FF2B5EF4-FFF2-40B4-BE49-F238E27FC236}">
                  <a16:creationId xmlns:a16="http://schemas.microsoft.com/office/drawing/2014/main" id="{00000000-0008-0000-0B00-0000E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0" name="Shape 11675">
              <a:extLst>
                <a:ext uri="{FF2B5EF4-FFF2-40B4-BE49-F238E27FC236}">
                  <a16:creationId xmlns:a16="http://schemas.microsoft.com/office/drawing/2014/main" id="{00000000-0008-0000-0B00-0000E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1" name="Shape 11676">
                <a:extLst>
                  <a:ext uri="{FF2B5EF4-FFF2-40B4-BE49-F238E27FC236}">
                    <a16:creationId xmlns:a16="http://schemas.microsoft.com/office/drawing/2014/main" id="{00000000-0008-0000-0B00-0000E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62" name="Shape 11677">
                <a:extLst>
                  <a:ext uri="{FF2B5EF4-FFF2-40B4-BE49-F238E27FC236}">
                    <a16:creationId xmlns:a16="http://schemas.microsoft.com/office/drawing/2014/main" id="{00000000-0008-0000-0B00-0000E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63" name="Shape 11678">
                  <a:extLst>
                    <a:ext uri="{FF2B5EF4-FFF2-40B4-BE49-F238E27FC236}">
                      <a16:creationId xmlns:a16="http://schemas.microsoft.com/office/drawing/2014/main" id="{00000000-0008-0000-0B00-0000E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64" name="Shape 11679">
                  <a:extLst>
                    <a:ext uri="{FF2B5EF4-FFF2-40B4-BE49-F238E27FC236}">
                      <a16:creationId xmlns:a16="http://schemas.microsoft.com/office/drawing/2014/main" id="{00000000-0008-0000-0B00-0000F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4065" name="Shape 2">
          <a:extLst>
            <a:ext uri="{FF2B5EF4-FFF2-40B4-BE49-F238E27FC236}">
              <a16:creationId xmlns:a16="http://schemas.microsoft.com/office/drawing/2014/main" id="{00000000-0008-0000-0B00-0000F1360000}"/>
            </a:ext>
          </a:extLst>
        </xdr:cNvPr>
        <xdr:cNvGrpSpPr/>
      </xdr:nvGrpSpPr>
      <xdr:grpSpPr>
        <a:xfrm>
          <a:off x="8486775" y="19154775"/>
          <a:ext cx="390525" cy="200025"/>
          <a:chOff x="5150738" y="3679988"/>
          <a:chExt cx="390525" cy="200025"/>
        </a:xfrm>
      </xdr:grpSpPr>
      <xdr:grpSp>
        <xdr:nvGrpSpPr>
          <xdr:cNvPr id="14066" name="Shape 11680">
            <a:extLst>
              <a:ext uri="{FF2B5EF4-FFF2-40B4-BE49-F238E27FC236}">
                <a16:creationId xmlns:a16="http://schemas.microsoft.com/office/drawing/2014/main" id="{00000000-0008-0000-0B00-0000F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67" name="Shape 6">
              <a:extLst>
                <a:ext uri="{FF2B5EF4-FFF2-40B4-BE49-F238E27FC236}">
                  <a16:creationId xmlns:a16="http://schemas.microsoft.com/office/drawing/2014/main" id="{00000000-0008-0000-0B00-0000F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8" name="Shape 11681">
              <a:extLst>
                <a:ext uri="{FF2B5EF4-FFF2-40B4-BE49-F238E27FC236}">
                  <a16:creationId xmlns:a16="http://schemas.microsoft.com/office/drawing/2014/main" id="{00000000-0008-0000-0B00-0000F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9" name="Shape 11682">
                <a:extLst>
                  <a:ext uri="{FF2B5EF4-FFF2-40B4-BE49-F238E27FC236}">
                    <a16:creationId xmlns:a16="http://schemas.microsoft.com/office/drawing/2014/main" id="{00000000-0008-0000-0B00-0000F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0" name="Shape 11683">
                <a:extLst>
                  <a:ext uri="{FF2B5EF4-FFF2-40B4-BE49-F238E27FC236}">
                    <a16:creationId xmlns:a16="http://schemas.microsoft.com/office/drawing/2014/main" id="{00000000-0008-0000-0B00-0000F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1" name="Shape 11684">
                  <a:extLst>
                    <a:ext uri="{FF2B5EF4-FFF2-40B4-BE49-F238E27FC236}">
                      <a16:creationId xmlns:a16="http://schemas.microsoft.com/office/drawing/2014/main" id="{00000000-0008-0000-0B00-0000F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72" name="Shape 11685">
                  <a:extLst>
                    <a:ext uri="{FF2B5EF4-FFF2-40B4-BE49-F238E27FC236}">
                      <a16:creationId xmlns:a16="http://schemas.microsoft.com/office/drawing/2014/main" id="{00000000-0008-0000-0B00-0000F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4073" name="Shape 2">
          <a:extLst>
            <a:ext uri="{FF2B5EF4-FFF2-40B4-BE49-F238E27FC236}">
              <a16:creationId xmlns:a16="http://schemas.microsoft.com/office/drawing/2014/main" id="{00000000-0008-0000-0B00-0000F9360000}"/>
            </a:ext>
          </a:extLst>
        </xdr:cNvPr>
        <xdr:cNvGrpSpPr/>
      </xdr:nvGrpSpPr>
      <xdr:grpSpPr>
        <a:xfrm>
          <a:off x="7553325" y="19154775"/>
          <a:ext cx="390525" cy="200025"/>
          <a:chOff x="5150738" y="3679988"/>
          <a:chExt cx="390525" cy="200025"/>
        </a:xfrm>
      </xdr:grpSpPr>
      <xdr:grpSp>
        <xdr:nvGrpSpPr>
          <xdr:cNvPr id="14074" name="Shape 11686">
            <a:extLst>
              <a:ext uri="{FF2B5EF4-FFF2-40B4-BE49-F238E27FC236}">
                <a16:creationId xmlns:a16="http://schemas.microsoft.com/office/drawing/2014/main" id="{00000000-0008-0000-0B00-0000F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75" name="Shape 6">
              <a:extLst>
                <a:ext uri="{FF2B5EF4-FFF2-40B4-BE49-F238E27FC236}">
                  <a16:creationId xmlns:a16="http://schemas.microsoft.com/office/drawing/2014/main" id="{00000000-0008-0000-0B00-0000F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76" name="Shape 11687">
              <a:extLst>
                <a:ext uri="{FF2B5EF4-FFF2-40B4-BE49-F238E27FC236}">
                  <a16:creationId xmlns:a16="http://schemas.microsoft.com/office/drawing/2014/main" id="{00000000-0008-0000-0B00-0000F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77" name="Shape 11688">
                <a:extLst>
                  <a:ext uri="{FF2B5EF4-FFF2-40B4-BE49-F238E27FC236}">
                    <a16:creationId xmlns:a16="http://schemas.microsoft.com/office/drawing/2014/main" id="{00000000-0008-0000-0B00-0000F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8" name="Shape 11689">
                <a:extLst>
                  <a:ext uri="{FF2B5EF4-FFF2-40B4-BE49-F238E27FC236}">
                    <a16:creationId xmlns:a16="http://schemas.microsoft.com/office/drawing/2014/main" id="{00000000-0008-0000-0B00-0000F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9" name="Shape 11690">
                  <a:extLst>
                    <a:ext uri="{FF2B5EF4-FFF2-40B4-BE49-F238E27FC236}">
                      <a16:creationId xmlns:a16="http://schemas.microsoft.com/office/drawing/2014/main" id="{00000000-0008-0000-0B00-0000F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0" name="Shape 11691">
                  <a:extLst>
                    <a:ext uri="{FF2B5EF4-FFF2-40B4-BE49-F238E27FC236}">
                      <a16:creationId xmlns:a16="http://schemas.microsoft.com/office/drawing/2014/main" id="{00000000-0008-0000-0B00-00000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4081" name="Shape 2">
          <a:extLst>
            <a:ext uri="{FF2B5EF4-FFF2-40B4-BE49-F238E27FC236}">
              <a16:creationId xmlns:a16="http://schemas.microsoft.com/office/drawing/2014/main" id="{00000000-0008-0000-0B00-000001370000}"/>
            </a:ext>
          </a:extLst>
        </xdr:cNvPr>
        <xdr:cNvGrpSpPr/>
      </xdr:nvGrpSpPr>
      <xdr:grpSpPr>
        <a:xfrm>
          <a:off x="6619875" y="19154775"/>
          <a:ext cx="390525" cy="200025"/>
          <a:chOff x="5150738" y="3679988"/>
          <a:chExt cx="390525" cy="200025"/>
        </a:xfrm>
      </xdr:grpSpPr>
      <xdr:grpSp>
        <xdr:nvGrpSpPr>
          <xdr:cNvPr id="14082" name="Shape 11692">
            <a:extLst>
              <a:ext uri="{FF2B5EF4-FFF2-40B4-BE49-F238E27FC236}">
                <a16:creationId xmlns:a16="http://schemas.microsoft.com/office/drawing/2014/main" id="{00000000-0008-0000-0B00-00000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83" name="Shape 6">
              <a:extLst>
                <a:ext uri="{FF2B5EF4-FFF2-40B4-BE49-F238E27FC236}">
                  <a16:creationId xmlns:a16="http://schemas.microsoft.com/office/drawing/2014/main" id="{00000000-0008-0000-0B00-00000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84" name="Shape 11693">
              <a:extLst>
                <a:ext uri="{FF2B5EF4-FFF2-40B4-BE49-F238E27FC236}">
                  <a16:creationId xmlns:a16="http://schemas.microsoft.com/office/drawing/2014/main" id="{00000000-0008-0000-0B00-00000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85" name="Shape 11694">
                <a:extLst>
                  <a:ext uri="{FF2B5EF4-FFF2-40B4-BE49-F238E27FC236}">
                    <a16:creationId xmlns:a16="http://schemas.microsoft.com/office/drawing/2014/main" id="{00000000-0008-0000-0B00-00000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86" name="Shape 11695">
                <a:extLst>
                  <a:ext uri="{FF2B5EF4-FFF2-40B4-BE49-F238E27FC236}">
                    <a16:creationId xmlns:a16="http://schemas.microsoft.com/office/drawing/2014/main" id="{00000000-0008-0000-0B00-00000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87" name="Shape 11696">
                  <a:extLst>
                    <a:ext uri="{FF2B5EF4-FFF2-40B4-BE49-F238E27FC236}">
                      <a16:creationId xmlns:a16="http://schemas.microsoft.com/office/drawing/2014/main" id="{00000000-0008-0000-0B00-00000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8" name="Shape 11697">
                  <a:extLst>
                    <a:ext uri="{FF2B5EF4-FFF2-40B4-BE49-F238E27FC236}">
                      <a16:creationId xmlns:a16="http://schemas.microsoft.com/office/drawing/2014/main" id="{00000000-0008-0000-0B00-00000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4089" name="Shape 2">
          <a:extLst>
            <a:ext uri="{FF2B5EF4-FFF2-40B4-BE49-F238E27FC236}">
              <a16:creationId xmlns:a16="http://schemas.microsoft.com/office/drawing/2014/main" id="{00000000-0008-0000-0B00-000009370000}"/>
            </a:ext>
          </a:extLst>
        </xdr:cNvPr>
        <xdr:cNvGrpSpPr/>
      </xdr:nvGrpSpPr>
      <xdr:grpSpPr>
        <a:xfrm>
          <a:off x="5686425" y="19154775"/>
          <a:ext cx="390525" cy="200025"/>
          <a:chOff x="5150738" y="3679988"/>
          <a:chExt cx="390525" cy="200025"/>
        </a:xfrm>
      </xdr:grpSpPr>
      <xdr:grpSp>
        <xdr:nvGrpSpPr>
          <xdr:cNvPr id="14090" name="Shape 11698">
            <a:extLst>
              <a:ext uri="{FF2B5EF4-FFF2-40B4-BE49-F238E27FC236}">
                <a16:creationId xmlns:a16="http://schemas.microsoft.com/office/drawing/2014/main" id="{00000000-0008-0000-0B00-00000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1" name="Shape 6">
              <a:extLst>
                <a:ext uri="{FF2B5EF4-FFF2-40B4-BE49-F238E27FC236}">
                  <a16:creationId xmlns:a16="http://schemas.microsoft.com/office/drawing/2014/main" id="{00000000-0008-0000-0B00-00000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92" name="Shape 11699">
              <a:extLst>
                <a:ext uri="{FF2B5EF4-FFF2-40B4-BE49-F238E27FC236}">
                  <a16:creationId xmlns:a16="http://schemas.microsoft.com/office/drawing/2014/main" id="{00000000-0008-0000-0B00-00000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93" name="Shape 11700">
                <a:extLst>
                  <a:ext uri="{FF2B5EF4-FFF2-40B4-BE49-F238E27FC236}">
                    <a16:creationId xmlns:a16="http://schemas.microsoft.com/office/drawing/2014/main" id="{00000000-0008-0000-0B00-00000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94" name="Shape 11701">
                <a:extLst>
                  <a:ext uri="{FF2B5EF4-FFF2-40B4-BE49-F238E27FC236}">
                    <a16:creationId xmlns:a16="http://schemas.microsoft.com/office/drawing/2014/main" id="{00000000-0008-0000-0B00-00000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95" name="Shape 11702">
                  <a:extLst>
                    <a:ext uri="{FF2B5EF4-FFF2-40B4-BE49-F238E27FC236}">
                      <a16:creationId xmlns:a16="http://schemas.microsoft.com/office/drawing/2014/main" id="{00000000-0008-0000-0B00-00000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96" name="Shape 11703">
                  <a:extLst>
                    <a:ext uri="{FF2B5EF4-FFF2-40B4-BE49-F238E27FC236}">
                      <a16:creationId xmlns:a16="http://schemas.microsoft.com/office/drawing/2014/main" id="{00000000-0008-0000-0B00-00001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4097" name="Shape 2">
          <a:extLst>
            <a:ext uri="{FF2B5EF4-FFF2-40B4-BE49-F238E27FC236}">
              <a16:creationId xmlns:a16="http://schemas.microsoft.com/office/drawing/2014/main" id="{00000000-0008-0000-0B00-000011370000}"/>
            </a:ext>
          </a:extLst>
        </xdr:cNvPr>
        <xdr:cNvGrpSpPr/>
      </xdr:nvGrpSpPr>
      <xdr:grpSpPr>
        <a:xfrm>
          <a:off x="4752975" y="19154775"/>
          <a:ext cx="390525" cy="200025"/>
          <a:chOff x="5150738" y="3679988"/>
          <a:chExt cx="390525" cy="200025"/>
        </a:xfrm>
      </xdr:grpSpPr>
      <xdr:grpSp>
        <xdr:nvGrpSpPr>
          <xdr:cNvPr id="14098" name="Shape 11704">
            <a:extLst>
              <a:ext uri="{FF2B5EF4-FFF2-40B4-BE49-F238E27FC236}">
                <a16:creationId xmlns:a16="http://schemas.microsoft.com/office/drawing/2014/main" id="{00000000-0008-0000-0B00-00001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9" name="Shape 6">
              <a:extLst>
                <a:ext uri="{FF2B5EF4-FFF2-40B4-BE49-F238E27FC236}">
                  <a16:creationId xmlns:a16="http://schemas.microsoft.com/office/drawing/2014/main" id="{00000000-0008-0000-0B00-00001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0" name="Shape 11705">
              <a:extLst>
                <a:ext uri="{FF2B5EF4-FFF2-40B4-BE49-F238E27FC236}">
                  <a16:creationId xmlns:a16="http://schemas.microsoft.com/office/drawing/2014/main" id="{00000000-0008-0000-0B00-00001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1" name="Shape 11706">
                <a:extLst>
                  <a:ext uri="{FF2B5EF4-FFF2-40B4-BE49-F238E27FC236}">
                    <a16:creationId xmlns:a16="http://schemas.microsoft.com/office/drawing/2014/main" id="{00000000-0008-0000-0B00-00001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02" name="Shape 11707">
                <a:extLst>
                  <a:ext uri="{FF2B5EF4-FFF2-40B4-BE49-F238E27FC236}">
                    <a16:creationId xmlns:a16="http://schemas.microsoft.com/office/drawing/2014/main" id="{00000000-0008-0000-0B00-00001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03" name="Shape 11708">
                  <a:extLst>
                    <a:ext uri="{FF2B5EF4-FFF2-40B4-BE49-F238E27FC236}">
                      <a16:creationId xmlns:a16="http://schemas.microsoft.com/office/drawing/2014/main" id="{00000000-0008-0000-0B00-00001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04" name="Shape 11709">
                  <a:extLst>
                    <a:ext uri="{FF2B5EF4-FFF2-40B4-BE49-F238E27FC236}">
                      <a16:creationId xmlns:a16="http://schemas.microsoft.com/office/drawing/2014/main" id="{00000000-0008-0000-0B00-00001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4105" name="Shape 2">
          <a:extLst>
            <a:ext uri="{FF2B5EF4-FFF2-40B4-BE49-F238E27FC236}">
              <a16:creationId xmlns:a16="http://schemas.microsoft.com/office/drawing/2014/main" id="{00000000-0008-0000-0B00-000019370000}"/>
            </a:ext>
          </a:extLst>
        </xdr:cNvPr>
        <xdr:cNvGrpSpPr/>
      </xdr:nvGrpSpPr>
      <xdr:grpSpPr>
        <a:xfrm>
          <a:off x="1952625" y="19154775"/>
          <a:ext cx="390525" cy="200025"/>
          <a:chOff x="5150738" y="3679988"/>
          <a:chExt cx="390525" cy="200025"/>
        </a:xfrm>
      </xdr:grpSpPr>
      <xdr:grpSp>
        <xdr:nvGrpSpPr>
          <xdr:cNvPr id="14106" name="Shape 11710">
            <a:extLst>
              <a:ext uri="{FF2B5EF4-FFF2-40B4-BE49-F238E27FC236}">
                <a16:creationId xmlns:a16="http://schemas.microsoft.com/office/drawing/2014/main" id="{00000000-0008-0000-0B00-00001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07" name="Shape 6">
              <a:extLst>
                <a:ext uri="{FF2B5EF4-FFF2-40B4-BE49-F238E27FC236}">
                  <a16:creationId xmlns:a16="http://schemas.microsoft.com/office/drawing/2014/main" id="{00000000-0008-0000-0B00-00001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8" name="Shape 11711">
              <a:extLst>
                <a:ext uri="{FF2B5EF4-FFF2-40B4-BE49-F238E27FC236}">
                  <a16:creationId xmlns:a16="http://schemas.microsoft.com/office/drawing/2014/main" id="{00000000-0008-0000-0B00-00001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9" name="Shape 11712">
                <a:extLst>
                  <a:ext uri="{FF2B5EF4-FFF2-40B4-BE49-F238E27FC236}">
                    <a16:creationId xmlns:a16="http://schemas.microsoft.com/office/drawing/2014/main" id="{00000000-0008-0000-0B00-00001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0" name="Shape 11713">
                <a:extLst>
                  <a:ext uri="{FF2B5EF4-FFF2-40B4-BE49-F238E27FC236}">
                    <a16:creationId xmlns:a16="http://schemas.microsoft.com/office/drawing/2014/main" id="{00000000-0008-0000-0B00-00001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1" name="Shape 11714">
                  <a:extLst>
                    <a:ext uri="{FF2B5EF4-FFF2-40B4-BE49-F238E27FC236}">
                      <a16:creationId xmlns:a16="http://schemas.microsoft.com/office/drawing/2014/main" id="{00000000-0008-0000-0B00-00001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12" name="Shape 11715">
                  <a:extLst>
                    <a:ext uri="{FF2B5EF4-FFF2-40B4-BE49-F238E27FC236}">
                      <a16:creationId xmlns:a16="http://schemas.microsoft.com/office/drawing/2014/main" id="{00000000-0008-0000-0B00-00002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4113" name="Shape 2">
          <a:extLst>
            <a:ext uri="{FF2B5EF4-FFF2-40B4-BE49-F238E27FC236}">
              <a16:creationId xmlns:a16="http://schemas.microsoft.com/office/drawing/2014/main" id="{00000000-0008-0000-0B00-000021370000}"/>
            </a:ext>
          </a:extLst>
        </xdr:cNvPr>
        <xdr:cNvGrpSpPr/>
      </xdr:nvGrpSpPr>
      <xdr:grpSpPr>
        <a:xfrm>
          <a:off x="1019175" y="19154775"/>
          <a:ext cx="390525" cy="200025"/>
          <a:chOff x="5150738" y="3679988"/>
          <a:chExt cx="390525" cy="200025"/>
        </a:xfrm>
      </xdr:grpSpPr>
      <xdr:grpSp>
        <xdr:nvGrpSpPr>
          <xdr:cNvPr id="14114" name="Shape 11716">
            <a:extLst>
              <a:ext uri="{FF2B5EF4-FFF2-40B4-BE49-F238E27FC236}">
                <a16:creationId xmlns:a16="http://schemas.microsoft.com/office/drawing/2014/main" id="{00000000-0008-0000-0B00-00002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15" name="Shape 6">
              <a:extLst>
                <a:ext uri="{FF2B5EF4-FFF2-40B4-BE49-F238E27FC236}">
                  <a16:creationId xmlns:a16="http://schemas.microsoft.com/office/drawing/2014/main" id="{00000000-0008-0000-0B00-00002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16" name="Shape 11717">
              <a:extLst>
                <a:ext uri="{FF2B5EF4-FFF2-40B4-BE49-F238E27FC236}">
                  <a16:creationId xmlns:a16="http://schemas.microsoft.com/office/drawing/2014/main" id="{00000000-0008-0000-0B00-00002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17" name="Shape 11718">
                <a:extLst>
                  <a:ext uri="{FF2B5EF4-FFF2-40B4-BE49-F238E27FC236}">
                    <a16:creationId xmlns:a16="http://schemas.microsoft.com/office/drawing/2014/main" id="{00000000-0008-0000-0B00-00002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8" name="Shape 11719">
                <a:extLst>
                  <a:ext uri="{FF2B5EF4-FFF2-40B4-BE49-F238E27FC236}">
                    <a16:creationId xmlns:a16="http://schemas.microsoft.com/office/drawing/2014/main" id="{00000000-0008-0000-0B00-00002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9" name="Shape 11720">
                  <a:extLst>
                    <a:ext uri="{FF2B5EF4-FFF2-40B4-BE49-F238E27FC236}">
                      <a16:creationId xmlns:a16="http://schemas.microsoft.com/office/drawing/2014/main" id="{00000000-0008-0000-0B00-00002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0" name="Shape 11721">
                  <a:extLst>
                    <a:ext uri="{FF2B5EF4-FFF2-40B4-BE49-F238E27FC236}">
                      <a16:creationId xmlns:a16="http://schemas.microsoft.com/office/drawing/2014/main" id="{00000000-0008-0000-0B00-00002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4121" name="Shape 2">
          <a:extLst>
            <a:ext uri="{FF2B5EF4-FFF2-40B4-BE49-F238E27FC236}">
              <a16:creationId xmlns:a16="http://schemas.microsoft.com/office/drawing/2014/main" id="{00000000-0008-0000-0B00-000029370000}"/>
            </a:ext>
          </a:extLst>
        </xdr:cNvPr>
        <xdr:cNvGrpSpPr/>
      </xdr:nvGrpSpPr>
      <xdr:grpSpPr>
        <a:xfrm>
          <a:off x="1019175" y="20907375"/>
          <a:ext cx="390525" cy="200025"/>
          <a:chOff x="5150738" y="3679988"/>
          <a:chExt cx="390525" cy="200025"/>
        </a:xfrm>
      </xdr:grpSpPr>
      <xdr:grpSp>
        <xdr:nvGrpSpPr>
          <xdr:cNvPr id="14122" name="Shape 11722">
            <a:extLst>
              <a:ext uri="{FF2B5EF4-FFF2-40B4-BE49-F238E27FC236}">
                <a16:creationId xmlns:a16="http://schemas.microsoft.com/office/drawing/2014/main" id="{00000000-0008-0000-0B00-00002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23" name="Shape 6">
              <a:extLst>
                <a:ext uri="{FF2B5EF4-FFF2-40B4-BE49-F238E27FC236}">
                  <a16:creationId xmlns:a16="http://schemas.microsoft.com/office/drawing/2014/main" id="{00000000-0008-0000-0B00-00002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24" name="Shape 11723">
              <a:extLst>
                <a:ext uri="{FF2B5EF4-FFF2-40B4-BE49-F238E27FC236}">
                  <a16:creationId xmlns:a16="http://schemas.microsoft.com/office/drawing/2014/main" id="{00000000-0008-0000-0B00-00002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25" name="Shape 11724">
                <a:extLst>
                  <a:ext uri="{FF2B5EF4-FFF2-40B4-BE49-F238E27FC236}">
                    <a16:creationId xmlns:a16="http://schemas.microsoft.com/office/drawing/2014/main" id="{00000000-0008-0000-0B00-00002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26" name="Shape 11725">
                <a:extLst>
                  <a:ext uri="{FF2B5EF4-FFF2-40B4-BE49-F238E27FC236}">
                    <a16:creationId xmlns:a16="http://schemas.microsoft.com/office/drawing/2014/main" id="{00000000-0008-0000-0B00-00002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27" name="Shape 11726">
                  <a:extLst>
                    <a:ext uri="{FF2B5EF4-FFF2-40B4-BE49-F238E27FC236}">
                      <a16:creationId xmlns:a16="http://schemas.microsoft.com/office/drawing/2014/main" id="{00000000-0008-0000-0B00-00002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8" name="Shape 11727">
                  <a:extLst>
                    <a:ext uri="{FF2B5EF4-FFF2-40B4-BE49-F238E27FC236}">
                      <a16:creationId xmlns:a16="http://schemas.microsoft.com/office/drawing/2014/main" id="{00000000-0008-0000-0B00-00003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4129" name="Shape 2">
          <a:extLst>
            <a:ext uri="{FF2B5EF4-FFF2-40B4-BE49-F238E27FC236}">
              <a16:creationId xmlns:a16="http://schemas.microsoft.com/office/drawing/2014/main" id="{00000000-0008-0000-0B00-000031370000}"/>
            </a:ext>
          </a:extLst>
        </xdr:cNvPr>
        <xdr:cNvGrpSpPr/>
      </xdr:nvGrpSpPr>
      <xdr:grpSpPr>
        <a:xfrm>
          <a:off x="2886075" y="20907375"/>
          <a:ext cx="390525" cy="200025"/>
          <a:chOff x="5150738" y="3679988"/>
          <a:chExt cx="390525" cy="200025"/>
        </a:xfrm>
      </xdr:grpSpPr>
      <xdr:grpSp>
        <xdr:nvGrpSpPr>
          <xdr:cNvPr id="14130" name="Shape 11728">
            <a:extLst>
              <a:ext uri="{FF2B5EF4-FFF2-40B4-BE49-F238E27FC236}">
                <a16:creationId xmlns:a16="http://schemas.microsoft.com/office/drawing/2014/main" id="{00000000-0008-0000-0B00-00003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1" name="Shape 6">
              <a:extLst>
                <a:ext uri="{FF2B5EF4-FFF2-40B4-BE49-F238E27FC236}">
                  <a16:creationId xmlns:a16="http://schemas.microsoft.com/office/drawing/2014/main" id="{00000000-0008-0000-0B00-00003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32" name="Shape 11729">
              <a:extLst>
                <a:ext uri="{FF2B5EF4-FFF2-40B4-BE49-F238E27FC236}">
                  <a16:creationId xmlns:a16="http://schemas.microsoft.com/office/drawing/2014/main" id="{00000000-0008-0000-0B00-00003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33" name="Shape 11730">
                <a:extLst>
                  <a:ext uri="{FF2B5EF4-FFF2-40B4-BE49-F238E27FC236}">
                    <a16:creationId xmlns:a16="http://schemas.microsoft.com/office/drawing/2014/main" id="{00000000-0008-0000-0B00-00003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34" name="Shape 11731">
                <a:extLst>
                  <a:ext uri="{FF2B5EF4-FFF2-40B4-BE49-F238E27FC236}">
                    <a16:creationId xmlns:a16="http://schemas.microsoft.com/office/drawing/2014/main" id="{00000000-0008-0000-0B00-00003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35" name="Shape 11732">
                  <a:extLst>
                    <a:ext uri="{FF2B5EF4-FFF2-40B4-BE49-F238E27FC236}">
                      <a16:creationId xmlns:a16="http://schemas.microsoft.com/office/drawing/2014/main" id="{00000000-0008-0000-0B00-00003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36" name="Shape 11733">
                  <a:extLst>
                    <a:ext uri="{FF2B5EF4-FFF2-40B4-BE49-F238E27FC236}">
                      <a16:creationId xmlns:a16="http://schemas.microsoft.com/office/drawing/2014/main" id="{00000000-0008-0000-0B00-00003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4137" name="Shape 2">
          <a:extLst>
            <a:ext uri="{FF2B5EF4-FFF2-40B4-BE49-F238E27FC236}">
              <a16:creationId xmlns:a16="http://schemas.microsoft.com/office/drawing/2014/main" id="{00000000-0008-0000-0B00-000039370000}"/>
            </a:ext>
          </a:extLst>
        </xdr:cNvPr>
        <xdr:cNvGrpSpPr/>
      </xdr:nvGrpSpPr>
      <xdr:grpSpPr>
        <a:xfrm>
          <a:off x="4752975" y="20907375"/>
          <a:ext cx="390525" cy="200025"/>
          <a:chOff x="5150738" y="3679988"/>
          <a:chExt cx="390525" cy="200025"/>
        </a:xfrm>
      </xdr:grpSpPr>
      <xdr:grpSp>
        <xdr:nvGrpSpPr>
          <xdr:cNvPr id="14138" name="Shape 11734">
            <a:extLst>
              <a:ext uri="{FF2B5EF4-FFF2-40B4-BE49-F238E27FC236}">
                <a16:creationId xmlns:a16="http://schemas.microsoft.com/office/drawing/2014/main" id="{00000000-0008-0000-0B00-00003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9" name="Shape 6">
              <a:extLst>
                <a:ext uri="{FF2B5EF4-FFF2-40B4-BE49-F238E27FC236}">
                  <a16:creationId xmlns:a16="http://schemas.microsoft.com/office/drawing/2014/main" id="{00000000-0008-0000-0B00-00003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0" name="Shape 11735">
              <a:extLst>
                <a:ext uri="{FF2B5EF4-FFF2-40B4-BE49-F238E27FC236}">
                  <a16:creationId xmlns:a16="http://schemas.microsoft.com/office/drawing/2014/main" id="{00000000-0008-0000-0B00-00003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1" name="Shape 11736">
                <a:extLst>
                  <a:ext uri="{FF2B5EF4-FFF2-40B4-BE49-F238E27FC236}">
                    <a16:creationId xmlns:a16="http://schemas.microsoft.com/office/drawing/2014/main" id="{00000000-0008-0000-0B00-00003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42" name="Shape 11737">
                <a:extLst>
                  <a:ext uri="{FF2B5EF4-FFF2-40B4-BE49-F238E27FC236}">
                    <a16:creationId xmlns:a16="http://schemas.microsoft.com/office/drawing/2014/main" id="{00000000-0008-0000-0B00-00003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43" name="Shape 11738">
                  <a:extLst>
                    <a:ext uri="{FF2B5EF4-FFF2-40B4-BE49-F238E27FC236}">
                      <a16:creationId xmlns:a16="http://schemas.microsoft.com/office/drawing/2014/main" id="{00000000-0008-0000-0B00-00003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44" name="Shape 11739">
                  <a:extLst>
                    <a:ext uri="{FF2B5EF4-FFF2-40B4-BE49-F238E27FC236}">
                      <a16:creationId xmlns:a16="http://schemas.microsoft.com/office/drawing/2014/main" id="{00000000-0008-0000-0B00-00004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4145" name="Shape 2">
          <a:extLst>
            <a:ext uri="{FF2B5EF4-FFF2-40B4-BE49-F238E27FC236}">
              <a16:creationId xmlns:a16="http://schemas.microsoft.com/office/drawing/2014/main" id="{00000000-0008-0000-0B00-000041370000}"/>
            </a:ext>
          </a:extLst>
        </xdr:cNvPr>
        <xdr:cNvGrpSpPr/>
      </xdr:nvGrpSpPr>
      <xdr:grpSpPr>
        <a:xfrm>
          <a:off x="5686425" y="20907375"/>
          <a:ext cx="390525" cy="200025"/>
          <a:chOff x="5150738" y="3679988"/>
          <a:chExt cx="390525" cy="200025"/>
        </a:xfrm>
      </xdr:grpSpPr>
      <xdr:grpSp>
        <xdr:nvGrpSpPr>
          <xdr:cNvPr id="14146" name="Shape 11740">
            <a:extLst>
              <a:ext uri="{FF2B5EF4-FFF2-40B4-BE49-F238E27FC236}">
                <a16:creationId xmlns:a16="http://schemas.microsoft.com/office/drawing/2014/main" id="{00000000-0008-0000-0B00-00004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47" name="Shape 6">
              <a:extLst>
                <a:ext uri="{FF2B5EF4-FFF2-40B4-BE49-F238E27FC236}">
                  <a16:creationId xmlns:a16="http://schemas.microsoft.com/office/drawing/2014/main" id="{00000000-0008-0000-0B00-00004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8" name="Shape 11741">
              <a:extLst>
                <a:ext uri="{FF2B5EF4-FFF2-40B4-BE49-F238E27FC236}">
                  <a16:creationId xmlns:a16="http://schemas.microsoft.com/office/drawing/2014/main" id="{00000000-0008-0000-0B00-00004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9" name="Shape 11742">
                <a:extLst>
                  <a:ext uri="{FF2B5EF4-FFF2-40B4-BE49-F238E27FC236}">
                    <a16:creationId xmlns:a16="http://schemas.microsoft.com/office/drawing/2014/main" id="{00000000-0008-0000-0B00-00004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0" name="Shape 11743">
                <a:extLst>
                  <a:ext uri="{FF2B5EF4-FFF2-40B4-BE49-F238E27FC236}">
                    <a16:creationId xmlns:a16="http://schemas.microsoft.com/office/drawing/2014/main" id="{00000000-0008-0000-0B00-00004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1" name="Shape 11744">
                  <a:extLst>
                    <a:ext uri="{FF2B5EF4-FFF2-40B4-BE49-F238E27FC236}">
                      <a16:creationId xmlns:a16="http://schemas.microsoft.com/office/drawing/2014/main" id="{00000000-0008-0000-0B00-00004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52" name="Shape 11745">
                  <a:extLst>
                    <a:ext uri="{FF2B5EF4-FFF2-40B4-BE49-F238E27FC236}">
                      <a16:creationId xmlns:a16="http://schemas.microsoft.com/office/drawing/2014/main" id="{00000000-0008-0000-0B00-00004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4153" name="Shape 2">
          <a:extLst>
            <a:ext uri="{FF2B5EF4-FFF2-40B4-BE49-F238E27FC236}">
              <a16:creationId xmlns:a16="http://schemas.microsoft.com/office/drawing/2014/main" id="{00000000-0008-0000-0B00-000049370000}"/>
            </a:ext>
          </a:extLst>
        </xdr:cNvPr>
        <xdr:cNvGrpSpPr/>
      </xdr:nvGrpSpPr>
      <xdr:grpSpPr>
        <a:xfrm>
          <a:off x="6619875" y="20907375"/>
          <a:ext cx="390525" cy="200025"/>
          <a:chOff x="5150738" y="3679988"/>
          <a:chExt cx="390525" cy="200025"/>
        </a:xfrm>
      </xdr:grpSpPr>
      <xdr:grpSp>
        <xdr:nvGrpSpPr>
          <xdr:cNvPr id="14154" name="Shape 11746">
            <a:extLst>
              <a:ext uri="{FF2B5EF4-FFF2-40B4-BE49-F238E27FC236}">
                <a16:creationId xmlns:a16="http://schemas.microsoft.com/office/drawing/2014/main" id="{00000000-0008-0000-0B00-00004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55" name="Shape 6">
              <a:extLst>
                <a:ext uri="{FF2B5EF4-FFF2-40B4-BE49-F238E27FC236}">
                  <a16:creationId xmlns:a16="http://schemas.microsoft.com/office/drawing/2014/main" id="{00000000-0008-0000-0B00-00004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56" name="Shape 11747">
              <a:extLst>
                <a:ext uri="{FF2B5EF4-FFF2-40B4-BE49-F238E27FC236}">
                  <a16:creationId xmlns:a16="http://schemas.microsoft.com/office/drawing/2014/main" id="{00000000-0008-0000-0B00-00004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57" name="Shape 11748">
                <a:extLst>
                  <a:ext uri="{FF2B5EF4-FFF2-40B4-BE49-F238E27FC236}">
                    <a16:creationId xmlns:a16="http://schemas.microsoft.com/office/drawing/2014/main" id="{00000000-0008-0000-0B00-00004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8" name="Shape 11749">
                <a:extLst>
                  <a:ext uri="{FF2B5EF4-FFF2-40B4-BE49-F238E27FC236}">
                    <a16:creationId xmlns:a16="http://schemas.microsoft.com/office/drawing/2014/main" id="{00000000-0008-0000-0B00-00004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9" name="Shape 11750">
                  <a:extLst>
                    <a:ext uri="{FF2B5EF4-FFF2-40B4-BE49-F238E27FC236}">
                      <a16:creationId xmlns:a16="http://schemas.microsoft.com/office/drawing/2014/main" id="{00000000-0008-0000-0B00-00004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0" name="Shape 11751">
                  <a:extLst>
                    <a:ext uri="{FF2B5EF4-FFF2-40B4-BE49-F238E27FC236}">
                      <a16:creationId xmlns:a16="http://schemas.microsoft.com/office/drawing/2014/main" id="{00000000-0008-0000-0B00-00005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4161" name="Shape 2">
          <a:extLst>
            <a:ext uri="{FF2B5EF4-FFF2-40B4-BE49-F238E27FC236}">
              <a16:creationId xmlns:a16="http://schemas.microsoft.com/office/drawing/2014/main" id="{00000000-0008-0000-0B00-000051370000}"/>
            </a:ext>
          </a:extLst>
        </xdr:cNvPr>
        <xdr:cNvGrpSpPr/>
      </xdr:nvGrpSpPr>
      <xdr:grpSpPr>
        <a:xfrm>
          <a:off x="7553325" y="20907375"/>
          <a:ext cx="390525" cy="200025"/>
          <a:chOff x="5150738" y="3679988"/>
          <a:chExt cx="390525" cy="200025"/>
        </a:xfrm>
      </xdr:grpSpPr>
      <xdr:grpSp>
        <xdr:nvGrpSpPr>
          <xdr:cNvPr id="14162" name="Shape 11752">
            <a:extLst>
              <a:ext uri="{FF2B5EF4-FFF2-40B4-BE49-F238E27FC236}">
                <a16:creationId xmlns:a16="http://schemas.microsoft.com/office/drawing/2014/main" id="{00000000-0008-0000-0B00-00005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63" name="Shape 6">
              <a:extLst>
                <a:ext uri="{FF2B5EF4-FFF2-40B4-BE49-F238E27FC236}">
                  <a16:creationId xmlns:a16="http://schemas.microsoft.com/office/drawing/2014/main" id="{00000000-0008-0000-0B00-00005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64" name="Shape 11753">
              <a:extLst>
                <a:ext uri="{FF2B5EF4-FFF2-40B4-BE49-F238E27FC236}">
                  <a16:creationId xmlns:a16="http://schemas.microsoft.com/office/drawing/2014/main" id="{00000000-0008-0000-0B00-00005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65" name="Shape 11754">
                <a:extLst>
                  <a:ext uri="{FF2B5EF4-FFF2-40B4-BE49-F238E27FC236}">
                    <a16:creationId xmlns:a16="http://schemas.microsoft.com/office/drawing/2014/main" id="{00000000-0008-0000-0B00-00005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6" name="Shape 11755">
                <a:extLst>
                  <a:ext uri="{FF2B5EF4-FFF2-40B4-BE49-F238E27FC236}">
                    <a16:creationId xmlns:a16="http://schemas.microsoft.com/office/drawing/2014/main" id="{00000000-0008-0000-0B00-00005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67" name="Shape 11756">
                  <a:extLst>
                    <a:ext uri="{FF2B5EF4-FFF2-40B4-BE49-F238E27FC236}">
                      <a16:creationId xmlns:a16="http://schemas.microsoft.com/office/drawing/2014/main" id="{00000000-0008-0000-0B00-00005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8" name="Shape 11757">
                  <a:extLst>
                    <a:ext uri="{FF2B5EF4-FFF2-40B4-BE49-F238E27FC236}">
                      <a16:creationId xmlns:a16="http://schemas.microsoft.com/office/drawing/2014/main" id="{00000000-0008-0000-0B00-00005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4169" name="Shape 2">
          <a:extLst>
            <a:ext uri="{FF2B5EF4-FFF2-40B4-BE49-F238E27FC236}">
              <a16:creationId xmlns:a16="http://schemas.microsoft.com/office/drawing/2014/main" id="{00000000-0008-0000-0B00-000059370000}"/>
            </a:ext>
          </a:extLst>
        </xdr:cNvPr>
        <xdr:cNvGrpSpPr/>
      </xdr:nvGrpSpPr>
      <xdr:grpSpPr>
        <a:xfrm>
          <a:off x="8486775" y="20907375"/>
          <a:ext cx="390525" cy="200025"/>
          <a:chOff x="5150738" y="3679988"/>
          <a:chExt cx="390525" cy="200025"/>
        </a:xfrm>
      </xdr:grpSpPr>
      <xdr:grpSp>
        <xdr:nvGrpSpPr>
          <xdr:cNvPr id="14170" name="Shape 11758">
            <a:extLst>
              <a:ext uri="{FF2B5EF4-FFF2-40B4-BE49-F238E27FC236}">
                <a16:creationId xmlns:a16="http://schemas.microsoft.com/office/drawing/2014/main" id="{00000000-0008-0000-0B00-00005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1" name="Shape 6">
              <a:extLst>
                <a:ext uri="{FF2B5EF4-FFF2-40B4-BE49-F238E27FC236}">
                  <a16:creationId xmlns:a16="http://schemas.microsoft.com/office/drawing/2014/main" id="{00000000-0008-0000-0B00-00005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72" name="Shape 11759">
              <a:extLst>
                <a:ext uri="{FF2B5EF4-FFF2-40B4-BE49-F238E27FC236}">
                  <a16:creationId xmlns:a16="http://schemas.microsoft.com/office/drawing/2014/main" id="{00000000-0008-0000-0B00-00005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73" name="Shape 11760">
                <a:extLst>
                  <a:ext uri="{FF2B5EF4-FFF2-40B4-BE49-F238E27FC236}">
                    <a16:creationId xmlns:a16="http://schemas.microsoft.com/office/drawing/2014/main" id="{00000000-0008-0000-0B00-00005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74" name="Shape 11761">
                <a:extLst>
                  <a:ext uri="{FF2B5EF4-FFF2-40B4-BE49-F238E27FC236}">
                    <a16:creationId xmlns:a16="http://schemas.microsoft.com/office/drawing/2014/main" id="{00000000-0008-0000-0B00-00005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75" name="Shape 11762">
                  <a:extLst>
                    <a:ext uri="{FF2B5EF4-FFF2-40B4-BE49-F238E27FC236}">
                      <a16:creationId xmlns:a16="http://schemas.microsoft.com/office/drawing/2014/main" id="{00000000-0008-0000-0B00-00005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76" name="Shape 11763">
                  <a:extLst>
                    <a:ext uri="{FF2B5EF4-FFF2-40B4-BE49-F238E27FC236}">
                      <a16:creationId xmlns:a16="http://schemas.microsoft.com/office/drawing/2014/main" id="{00000000-0008-0000-0B00-00006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4177" name="Shape 2">
          <a:extLst>
            <a:ext uri="{FF2B5EF4-FFF2-40B4-BE49-F238E27FC236}">
              <a16:creationId xmlns:a16="http://schemas.microsoft.com/office/drawing/2014/main" id="{00000000-0008-0000-0B00-000061370000}"/>
            </a:ext>
          </a:extLst>
        </xdr:cNvPr>
        <xdr:cNvGrpSpPr/>
      </xdr:nvGrpSpPr>
      <xdr:grpSpPr>
        <a:xfrm>
          <a:off x="9420225" y="20897850"/>
          <a:ext cx="390525" cy="200025"/>
          <a:chOff x="5150738" y="3679988"/>
          <a:chExt cx="390525" cy="200025"/>
        </a:xfrm>
      </xdr:grpSpPr>
      <xdr:grpSp>
        <xdr:nvGrpSpPr>
          <xdr:cNvPr id="14178" name="Shape 11764">
            <a:extLst>
              <a:ext uri="{FF2B5EF4-FFF2-40B4-BE49-F238E27FC236}">
                <a16:creationId xmlns:a16="http://schemas.microsoft.com/office/drawing/2014/main" id="{00000000-0008-0000-0B00-00006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9" name="Shape 6">
              <a:extLst>
                <a:ext uri="{FF2B5EF4-FFF2-40B4-BE49-F238E27FC236}">
                  <a16:creationId xmlns:a16="http://schemas.microsoft.com/office/drawing/2014/main" id="{00000000-0008-0000-0B00-00006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0" name="Shape 11765">
              <a:extLst>
                <a:ext uri="{FF2B5EF4-FFF2-40B4-BE49-F238E27FC236}">
                  <a16:creationId xmlns:a16="http://schemas.microsoft.com/office/drawing/2014/main" id="{00000000-0008-0000-0B00-00006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1" name="Shape 11766">
                <a:extLst>
                  <a:ext uri="{FF2B5EF4-FFF2-40B4-BE49-F238E27FC236}">
                    <a16:creationId xmlns:a16="http://schemas.microsoft.com/office/drawing/2014/main" id="{00000000-0008-0000-0B00-00006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82" name="Shape 11767">
                <a:extLst>
                  <a:ext uri="{FF2B5EF4-FFF2-40B4-BE49-F238E27FC236}">
                    <a16:creationId xmlns:a16="http://schemas.microsoft.com/office/drawing/2014/main" id="{00000000-0008-0000-0B00-00006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83" name="Shape 11768">
                  <a:extLst>
                    <a:ext uri="{FF2B5EF4-FFF2-40B4-BE49-F238E27FC236}">
                      <a16:creationId xmlns:a16="http://schemas.microsoft.com/office/drawing/2014/main" id="{00000000-0008-0000-0B00-00006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4" name="Shape 11769">
                  <a:extLst>
                    <a:ext uri="{FF2B5EF4-FFF2-40B4-BE49-F238E27FC236}">
                      <a16:creationId xmlns:a16="http://schemas.microsoft.com/office/drawing/2014/main" id="{00000000-0008-0000-0B00-00006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4185" name="Shape 2">
          <a:extLst>
            <a:ext uri="{FF2B5EF4-FFF2-40B4-BE49-F238E27FC236}">
              <a16:creationId xmlns:a16="http://schemas.microsoft.com/office/drawing/2014/main" id="{00000000-0008-0000-0B00-000069370000}"/>
            </a:ext>
          </a:extLst>
        </xdr:cNvPr>
        <xdr:cNvGrpSpPr/>
      </xdr:nvGrpSpPr>
      <xdr:grpSpPr>
        <a:xfrm>
          <a:off x="10353675" y="20907375"/>
          <a:ext cx="390525" cy="200025"/>
          <a:chOff x="5150738" y="3679988"/>
          <a:chExt cx="390525" cy="200025"/>
        </a:xfrm>
      </xdr:grpSpPr>
      <xdr:grpSp>
        <xdr:nvGrpSpPr>
          <xdr:cNvPr id="14186" name="Shape 11770">
            <a:extLst>
              <a:ext uri="{FF2B5EF4-FFF2-40B4-BE49-F238E27FC236}">
                <a16:creationId xmlns:a16="http://schemas.microsoft.com/office/drawing/2014/main" id="{00000000-0008-0000-0B00-00006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87" name="Shape 6">
              <a:extLst>
                <a:ext uri="{FF2B5EF4-FFF2-40B4-BE49-F238E27FC236}">
                  <a16:creationId xmlns:a16="http://schemas.microsoft.com/office/drawing/2014/main" id="{00000000-0008-0000-0B00-00006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8" name="Shape 11771">
              <a:extLst>
                <a:ext uri="{FF2B5EF4-FFF2-40B4-BE49-F238E27FC236}">
                  <a16:creationId xmlns:a16="http://schemas.microsoft.com/office/drawing/2014/main" id="{00000000-0008-0000-0B00-00006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9" name="Shape 11772">
                <a:extLst>
                  <a:ext uri="{FF2B5EF4-FFF2-40B4-BE49-F238E27FC236}">
                    <a16:creationId xmlns:a16="http://schemas.microsoft.com/office/drawing/2014/main" id="{00000000-0008-0000-0B00-00006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0" name="Shape 11773">
                <a:extLst>
                  <a:ext uri="{FF2B5EF4-FFF2-40B4-BE49-F238E27FC236}">
                    <a16:creationId xmlns:a16="http://schemas.microsoft.com/office/drawing/2014/main" id="{00000000-0008-0000-0B00-00006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1" name="Shape 11774">
                  <a:extLst>
                    <a:ext uri="{FF2B5EF4-FFF2-40B4-BE49-F238E27FC236}">
                      <a16:creationId xmlns:a16="http://schemas.microsoft.com/office/drawing/2014/main" id="{00000000-0008-0000-0B00-00006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92" name="Shape 11775">
                  <a:extLst>
                    <a:ext uri="{FF2B5EF4-FFF2-40B4-BE49-F238E27FC236}">
                      <a16:creationId xmlns:a16="http://schemas.microsoft.com/office/drawing/2014/main" id="{00000000-0008-0000-0B00-00007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4193" name="Shape 2">
          <a:extLst>
            <a:ext uri="{FF2B5EF4-FFF2-40B4-BE49-F238E27FC236}">
              <a16:creationId xmlns:a16="http://schemas.microsoft.com/office/drawing/2014/main" id="{00000000-0008-0000-0B00-000071370000}"/>
            </a:ext>
          </a:extLst>
        </xdr:cNvPr>
        <xdr:cNvGrpSpPr/>
      </xdr:nvGrpSpPr>
      <xdr:grpSpPr>
        <a:xfrm>
          <a:off x="11287125" y="20907375"/>
          <a:ext cx="390525" cy="200025"/>
          <a:chOff x="5150738" y="3679988"/>
          <a:chExt cx="390525" cy="200025"/>
        </a:xfrm>
      </xdr:grpSpPr>
      <xdr:grpSp>
        <xdr:nvGrpSpPr>
          <xdr:cNvPr id="14194" name="Shape 11776">
            <a:extLst>
              <a:ext uri="{FF2B5EF4-FFF2-40B4-BE49-F238E27FC236}">
                <a16:creationId xmlns:a16="http://schemas.microsoft.com/office/drawing/2014/main" id="{00000000-0008-0000-0B00-00007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95" name="Shape 6">
              <a:extLst>
                <a:ext uri="{FF2B5EF4-FFF2-40B4-BE49-F238E27FC236}">
                  <a16:creationId xmlns:a16="http://schemas.microsoft.com/office/drawing/2014/main" id="{00000000-0008-0000-0B00-00007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96" name="Shape 11777">
              <a:extLst>
                <a:ext uri="{FF2B5EF4-FFF2-40B4-BE49-F238E27FC236}">
                  <a16:creationId xmlns:a16="http://schemas.microsoft.com/office/drawing/2014/main" id="{00000000-0008-0000-0B00-00007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97" name="Shape 11778">
                <a:extLst>
                  <a:ext uri="{FF2B5EF4-FFF2-40B4-BE49-F238E27FC236}">
                    <a16:creationId xmlns:a16="http://schemas.microsoft.com/office/drawing/2014/main" id="{00000000-0008-0000-0B00-00007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8" name="Shape 11779">
                <a:extLst>
                  <a:ext uri="{FF2B5EF4-FFF2-40B4-BE49-F238E27FC236}">
                    <a16:creationId xmlns:a16="http://schemas.microsoft.com/office/drawing/2014/main" id="{00000000-0008-0000-0B00-00007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9" name="Shape 11780">
                  <a:extLst>
                    <a:ext uri="{FF2B5EF4-FFF2-40B4-BE49-F238E27FC236}">
                      <a16:creationId xmlns:a16="http://schemas.microsoft.com/office/drawing/2014/main" id="{00000000-0008-0000-0B00-00007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0" name="Shape 11781">
                  <a:extLst>
                    <a:ext uri="{FF2B5EF4-FFF2-40B4-BE49-F238E27FC236}">
                      <a16:creationId xmlns:a16="http://schemas.microsoft.com/office/drawing/2014/main" id="{00000000-0008-0000-0B00-00007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4201" name="Shape 2">
          <a:extLst>
            <a:ext uri="{FF2B5EF4-FFF2-40B4-BE49-F238E27FC236}">
              <a16:creationId xmlns:a16="http://schemas.microsoft.com/office/drawing/2014/main" id="{00000000-0008-0000-0B00-000079370000}"/>
            </a:ext>
          </a:extLst>
        </xdr:cNvPr>
        <xdr:cNvGrpSpPr/>
      </xdr:nvGrpSpPr>
      <xdr:grpSpPr>
        <a:xfrm>
          <a:off x="12220575" y="20907375"/>
          <a:ext cx="390525" cy="200025"/>
          <a:chOff x="5150738" y="3679988"/>
          <a:chExt cx="390525" cy="200025"/>
        </a:xfrm>
      </xdr:grpSpPr>
      <xdr:grpSp>
        <xdr:nvGrpSpPr>
          <xdr:cNvPr id="14202" name="Shape 11782">
            <a:extLst>
              <a:ext uri="{FF2B5EF4-FFF2-40B4-BE49-F238E27FC236}">
                <a16:creationId xmlns:a16="http://schemas.microsoft.com/office/drawing/2014/main" id="{00000000-0008-0000-0B00-00007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03" name="Shape 6">
              <a:extLst>
                <a:ext uri="{FF2B5EF4-FFF2-40B4-BE49-F238E27FC236}">
                  <a16:creationId xmlns:a16="http://schemas.microsoft.com/office/drawing/2014/main" id="{00000000-0008-0000-0B00-00007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4" name="Shape 11783">
              <a:extLst>
                <a:ext uri="{FF2B5EF4-FFF2-40B4-BE49-F238E27FC236}">
                  <a16:creationId xmlns:a16="http://schemas.microsoft.com/office/drawing/2014/main" id="{00000000-0008-0000-0B00-00007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05" name="Shape 11784">
                <a:extLst>
                  <a:ext uri="{FF2B5EF4-FFF2-40B4-BE49-F238E27FC236}">
                    <a16:creationId xmlns:a16="http://schemas.microsoft.com/office/drawing/2014/main" id="{00000000-0008-0000-0B00-00007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06" name="Shape 11785">
                <a:extLst>
                  <a:ext uri="{FF2B5EF4-FFF2-40B4-BE49-F238E27FC236}">
                    <a16:creationId xmlns:a16="http://schemas.microsoft.com/office/drawing/2014/main" id="{00000000-0008-0000-0B00-00007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07" name="Shape 11786">
                  <a:extLst>
                    <a:ext uri="{FF2B5EF4-FFF2-40B4-BE49-F238E27FC236}">
                      <a16:creationId xmlns:a16="http://schemas.microsoft.com/office/drawing/2014/main" id="{00000000-0008-0000-0B00-00007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8" name="Shape 11787">
                  <a:extLst>
                    <a:ext uri="{FF2B5EF4-FFF2-40B4-BE49-F238E27FC236}">
                      <a16:creationId xmlns:a16="http://schemas.microsoft.com/office/drawing/2014/main" id="{00000000-0008-0000-0B00-00008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4209" name="Shape 2">
          <a:extLst>
            <a:ext uri="{FF2B5EF4-FFF2-40B4-BE49-F238E27FC236}">
              <a16:creationId xmlns:a16="http://schemas.microsoft.com/office/drawing/2014/main" id="{00000000-0008-0000-0B00-000081370000}"/>
            </a:ext>
          </a:extLst>
        </xdr:cNvPr>
        <xdr:cNvGrpSpPr/>
      </xdr:nvGrpSpPr>
      <xdr:grpSpPr>
        <a:xfrm>
          <a:off x="13154025" y="20907375"/>
          <a:ext cx="390525" cy="200025"/>
          <a:chOff x="5150738" y="3679988"/>
          <a:chExt cx="390525" cy="200025"/>
        </a:xfrm>
      </xdr:grpSpPr>
      <xdr:grpSp>
        <xdr:nvGrpSpPr>
          <xdr:cNvPr id="14210" name="Shape 11788">
            <a:extLst>
              <a:ext uri="{FF2B5EF4-FFF2-40B4-BE49-F238E27FC236}">
                <a16:creationId xmlns:a16="http://schemas.microsoft.com/office/drawing/2014/main" id="{00000000-0008-0000-0B00-00008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1" name="Shape 6">
              <a:extLst>
                <a:ext uri="{FF2B5EF4-FFF2-40B4-BE49-F238E27FC236}">
                  <a16:creationId xmlns:a16="http://schemas.microsoft.com/office/drawing/2014/main" id="{00000000-0008-0000-0B00-00008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12" name="Shape 11789">
              <a:extLst>
                <a:ext uri="{FF2B5EF4-FFF2-40B4-BE49-F238E27FC236}">
                  <a16:creationId xmlns:a16="http://schemas.microsoft.com/office/drawing/2014/main" id="{00000000-0008-0000-0B00-00008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13" name="Shape 11790">
                <a:extLst>
                  <a:ext uri="{FF2B5EF4-FFF2-40B4-BE49-F238E27FC236}">
                    <a16:creationId xmlns:a16="http://schemas.microsoft.com/office/drawing/2014/main" id="{00000000-0008-0000-0B00-00008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14" name="Shape 11791">
                <a:extLst>
                  <a:ext uri="{FF2B5EF4-FFF2-40B4-BE49-F238E27FC236}">
                    <a16:creationId xmlns:a16="http://schemas.microsoft.com/office/drawing/2014/main" id="{00000000-0008-0000-0B00-00008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15" name="Shape 11792">
                  <a:extLst>
                    <a:ext uri="{FF2B5EF4-FFF2-40B4-BE49-F238E27FC236}">
                      <a16:creationId xmlns:a16="http://schemas.microsoft.com/office/drawing/2014/main" id="{00000000-0008-0000-0B00-00008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16" name="Shape 11793">
                  <a:extLst>
                    <a:ext uri="{FF2B5EF4-FFF2-40B4-BE49-F238E27FC236}">
                      <a16:creationId xmlns:a16="http://schemas.microsoft.com/office/drawing/2014/main" id="{00000000-0008-0000-0B00-00008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4217" name="Shape 2">
          <a:extLst>
            <a:ext uri="{FF2B5EF4-FFF2-40B4-BE49-F238E27FC236}">
              <a16:creationId xmlns:a16="http://schemas.microsoft.com/office/drawing/2014/main" id="{00000000-0008-0000-0B00-000089370000}"/>
            </a:ext>
          </a:extLst>
        </xdr:cNvPr>
        <xdr:cNvGrpSpPr/>
      </xdr:nvGrpSpPr>
      <xdr:grpSpPr>
        <a:xfrm>
          <a:off x="14087475" y="20907375"/>
          <a:ext cx="390525" cy="200025"/>
          <a:chOff x="5150738" y="3679988"/>
          <a:chExt cx="390525" cy="200025"/>
        </a:xfrm>
      </xdr:grpSpPr>
      <xdr:grpSp>
        <xdr:nvGrpSpPr>
          <xdr:cNvPr id="14218" name="Shape 11794">
            <a:extLst>
              <a:ext uri="{FF2B5EF4-FFF2-40B4-BE49-F238E27FC236}">
                <a16:creationId xmlns:a16="http://schemas.microsoft.com/office/drawing/2014/main" id="{00000000-0008-0000-0B00-00008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9" name="Shape 6">
              <a:extLst>
                <a:ext uri="{FF2B5EF4-FFF2-40B4-BE49-F238E27FC236}">
                  <a16:creationId xmlns:a16="http://schemas.microsoft.com/office/drawing/2014/main" id="{00000000-0008-0000-0B00-00008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0" name="Shape 11795">
              <a:extLst>
                <a:ext uri="{FF2B5EF4-FFF2-40B4-BE49-F238E27FC236}">
                  <a16:creationId xmlns:a16="http://schemas.microsoft.com/office/drawing/2014/main" id="{00000000-0008-0000-0B00-00008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1" name="Shape 11796">
                <a:extLst>
                  <a:ext uri="{FF2B5EF4-FFF2-40B4-BE49-F238E27FC236}">
                    <a16:creationId xmlns:a16="http://schemas.microsoft.com/office/drawing/2014/main" id="{00000000-0008-0000-0B00-00008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2" name="Shape 11797">
                <a:extLst>
                  <a:ext uri="{FF2B5EF4-FFF2-40B4-BE49-F238E27FC236}">
                    <a16:creationId xmlns:a16="http://schemas.microsoft.com/office/drawing/2014/main" id="{00000000-0008-0000-0B00-00008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23" name="Shape 11798">
                  <a:extLst>
                    <a:ext uri="{FF2B5EF4-FFF2-40B4-BE49-F238E27FC236}">
                      <a16:creationId xmlns:a16="http://schemas.microsoft.com/office/drawing/2014/main" id="{00000000-0008-0000-0B00-00008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24" name="Shape 11799">
                  <a:extLst>
                    <a:ext uri="{FF2B5EF4-FFF2-40B4-BE49-F238E27FC236}">
                      <a16:creationId xmlns:a16="http://schemas.microsoft.com/office/drawing/2014/main" id="{00000000-0008-0000-0B00-00009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4225" name="Shape 2">
          <a:extLst>
            <a:ext uri="{FF2B5EF4-FFF2-40B4-BE49-F238E27FC236}">
              <a16:creationId xmlns:a16="http://schemas.microsoft.com/office/drawing/2014/main" id="{00000000-0008-0000-0B00-000091370000}"/>
            </a:ext>
          </a:extLst>
        </xdr:cNvPr>
        <xdr:cNvGrpSpPr/>
      </xdr:nvGrpSpPr>
      <xdr:grpSpPr>
        <a:xfrm>
          <a:off x="15954375" y="20907375"/>
          <a:ext cx="390525" cy="200025"/>
          <a:chOff x="5150738" y="3679988"/>
          <a:chExt cx="390525" cy="200025"/>
        </a:xfrm>
      </xdr:grpSpPr>
      <xdr:grpSp>
        <xdr:nvGrpSpPr>
          <xdr:cNvPr id="14226" name="Shape 11800">
            <a:extLst>
              <a:ext uri="{FF2B5EF4-FFF2-40B4-BE49-F238E27FC236}">
                <a16:creationId xmlns:a16="http://schemas.microsoft.com/office/drawing/2014/main" id="{00000000-0008-0000-0B00-00009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27" name="Shape 6">
              <a:extLst>
                <a:ext uri="{FF2B5EF4-FFF2-40B4-BE49-F238E27FC236}">
                  <a16:creationId xmlns:a16="http://schemas.microsoft.com/office/drawing/2014/main" id="{00000000-0008-0000-0B00-00009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8" name="Shape 11801">
              <a:extLst>
                <a:ext uri="{FF2B5EF4-FFF2-40B4-BE49-F238E27FC236}">
                  <a16:creationId xmlns:a16="http://schemas.microsoft.com/office/drawing/2014/main" id="{00000000-0008-0000-0B00-00009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9" name="Shape 11802">
                <a:extLst>
                  <a:ext uri="{FF2B5EF4-FFF2-40B4-BE49-F238E27FC236}">
                    <a16:creationId xmlns:a16="http://schemas.microsoft.com/office/drawing/2014/main" id="{00000000-0008-0000-0B00-00009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0" name="Shape 11803">
                <a:extLst>
                  <a:ext uri="{FF2B5EF4-FFF2-40B4-BE49-F238E27FC236}">
                    <a16:creationId xmlns:a16="http://schemas.microsoft.com/office/drawing/2014/main" id="{00000000-0008-0000-0B00-00009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1" name="Shape 11804">
                  <a:extLst>
                    <a:ext uri="{FF2B5EF4-FFF2-40B4-BE49-F238E27FC236}">
                      <a16:creationId xmlns:a16="http://schemas.microsoft.com/office/drawing/2014/main" id="{00000000-0008-0000-0B00-00009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32" name="Shape 11805">
                  <a:extLst>
                    <a:ext uri="{FF2B5EF4-FFF2-40B4-BE49-F238E27FC236}">
                      <a16:creationId xmlns:a16="http://schemas.microsoft.com/office/drawing/2014/main" id="{00000000-0008-0000-0B00-00009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4233" name="Shape 2">
          <a:extLst>
            <a:ext uri="{FF2B5EF4-FFF2-40B4-BE49-F238E27FC236}">
              <a16:creationId xmlns:a16="http://schemas.microsoft.com/office/drawing/2014/main" id="{00000000-0008-0000-0B00-000099370000}"/>
            </a:ext>
          </a:extLst>
        </xdr:cNvPr>
        <xdr:cNvGrpSpPr/>
      </xdr:nvGrpSpPr>
      <xdr:grpSpPr>
        <a:xfrm>
          <a:off x="16887825" y="20907375"/>
          <a:ext cx="390525" cy="200025"/>
          <a:chOff x="5150738" y="3679988"/>
          <a:chExt cx="390525" cy="200025"/>
        </a:xfrm>
      </xdr:grpSpPr>
      <xdr:grpSp>
        <xdr:nvGrpSpPr>
          <xdr:cNvPr id="14234" name="Shape 11806">
            <a:extLst>
              <a:ext uri="{FF2B5EF4-FFF2-40B4-BE49-F238E27FC236}">
                <a16:creationId xmlns:a16="http://schemas.microsoft.com/office/drawing/2014/main" id="{00000000-0008-0000-0B00-00009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35" name="Shape 6">
              <a:extLst>
                <a:ext uri="{FF2B5EF4-FFF2-40B4-BE49-F238E27FC236}">
                  <a16:creationId xmlns:a16="http://schemas.microsoft.com/office/drawing/2014/main" id="{00000000-0008-0000-0B00-00009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36" name="Shape 11807">
              <a:extLst>
                <a:ext uri="{FF2B5EF4-FFF2-40B4-BE49-F238E27FC236}">
                  <a16:creationId xmlns:a16="http://schemas.microsoft.com/office/drawing/2014/main" id="{00000000-0008-0000-0B00-00009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37" name="Shape 11808">
                <a:extLst>
                  <a:ext uri="{FF2B5EF4-FFF2-40B4-BE49-F238E27FC236}">
                    <a16:creationId xmlns:a16="http://schemas.microsoft.com/office/drawing/2014/main" id="{00000000-0008-0000-0B00-00009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8" name="Shape 11809">
                <a:extLst>
                  <a:ext uri="{FF2B5EF4-FFF2-40B4-BE49-F238E27FC236}">
                    <a16:creationId xmlns:a16="http://schemas.microsoft.com/office/drawing/2014/main" id="{00000000-0008-0000-0B00-00009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9" name="Shape 11810">
                  <a:extLst>
                    <a:ext uri="{FF2B5EF4-FFF2-40B4-BE49-F238E27FC236}">
                      <a16:creationId xmlns:a16="http://schemas.microsoft.com/office/drawing/2014/main" id="{00000000-0008-0000-0B00-00009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0" name="Shape 11811">
                  <a:extLst>
                    <a:ext uri="{FF2B5EF4-FFF2-40B4-BE49-F238E27FC236}">
                      <a16:creationId xmlns:a16="http://schemas.microsoft.com/office/drawing/2014/main" id="{00000000-0008-0000-0B00-0000A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4241" name="Shape 2">
          <a:extLst>
            <a:ext uri="{FF2B5EF4-FFF2-40B4-BE49-F238E27FC236}">
              <a16:creationId xmlns:a16="http://schemas.microsoft.com/office/drawing/2014/main" id="{00000000-0008-0000-0B00-0000A1370000}"/>
            </a:ext>
          </a:extLst>
        </xdr:cNvPr>
        <xdr:cNvGrpSpPr/>
      </xdr:nvGrpSpPr>
      <xdr:grpSpPr>
        <a:xfrm>
          <a:off x="17821275" y="20907375"/>
          <a:ext cx="390525" cy="200025"/>
          <a:chOff x="5150738" y="3679988"/>
          <a:chExt cx="390525" cy="200025"/>
        </a:xfrm>
      </xdr:grpSpPr>
      <xdr:grpSp>
        <xdr:nvGrpSpPr>
          <xdr:cNvPr id="14242" name="Shape 11812">
            <a:extLst>
              <a:ext uri="{FF2B5EF4-FFF2-40B4-BE49-F238E27FC236}">
                <a16:creationId xmlns:a16="http://schemas.microsoft.com/office/drawing/2014/main" id="{00000000-0008-0000-0B00-0000A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43" name="Shape 6">
              <a:extLst>
                <a:ext uri="{FF2B5EF4-FFF2-40B4-BE49-F238E27FC236}">
                  <a16:creationId xmlns:a16="http://schemas.microsoft.com/office/drawing/2014/main" id="{00000000-0008-0000-0B00-0000A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44" name="Shape 11813">
              <a:extLst>
                <a:ext uri="{FF2B5EF4-FFF2-40B4-BE49-F238E27FC236}">
                  <a16:creationId xmlns:a16="http://schemas.microsoft.com/office/drawing/2014/main" id="{00000000-0008-0000-0B00-0000A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45" name="Shape 11814">
                <a:extLst>
                  <a:ext uri="{FF2B5EF4-FFF2-40B4-BE49-F238E27FC236}">
                    <a16:creationId xmlns:a16="http://schemas.microsoft.com/office/drawing/2014/main" id="{00000000-0008-0000-0B00-0000A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46" name="Shape 11815">
                <a:extLst>
                  <a:ext uri="{FF2B5EF4-FFF2-40B4-BE49-F238E27FC236}">
                    <a16:creationId xmlns:a16="http://schemas.microsoft.com/office/drawing/2014/main" id="{00000000-0008-0000-0B00-0000A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47" name="Shape 11816">
                  <a:extLst>
                    <a:ext uri="{FF2B5EF4-FFF2-40B4-BE49-F238E27FC236}">
                      <a16:creationId xmlns:a16="http://schemas.microsoft.com/office/drawing/2014/main" id="{00000000-0008-0000-0B00-0000A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8" name="Shape 11817">
                  <a:extLst>
                    <a:ext uri="{FF2B5EF4-FFF2-40B4-BE49-F238E27FC236}">
                      <a16:creationId xmlns:a16="http://schemas.microsoft.com/office/drawing/2014/main" id="{00000000-0008-0000-0B00-0000A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4249" name="Shape 2">
          <a:extLst>
            <a:ext uri="{FF2B5EF4-FFF2-40B4-BE49-F238E27FC236}">
              <a16:creationId xmlns:a16="http://schemas.microsoft.com/office/drawing/2014/main" id="{00000000-0008-0000-0B00-0000A9370000}"/>
            </a:ext>
          </a:extLst>
        </xdr:cNvPr>
        <xdr:cNvGrpSpPr/>
      </xdr:nvGrpSpPr>
      <xdr:grpSpPr>
        <a:xfrm>
          <a:off x="18754725" y="20907375"/>
          <a:ext cx="390525" cy="200025"/>
          <a:chOff x="5150738" y="3679988"/>
          <a:chExt cx="390525" cy="200025"/>
        </a:xfrm>
      </xdr:grpSpPr>
      <xdr:grpSp>
        <xdr:nvGrpSpPr>
          <xdr:cNvPr id="14250" name="Shape 11818">
            <a:extLst>
              <a:ext uri="{FF2B5EF4-FFF2-40B4-BE49-F238E27FC236}">
                <a16:creationId xmlns:a16="http://schemas.microsoft.com/office/drawing/2014/main" id="{00000000-0008-0000-0B00-0000A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1" name="Shape 6">
              <a:extLst>
                <a:ext uri="{FF2B5EF4-FFF2-40B4-BE49-F238E27FC236}">
                  <a16:creationId xmlns:a16="http://schemas.microsoft.com/office/drawing/2014/main" id="{00000000-0008-0000-0B00-0000A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52" name="Shape 11819">
              <a:extLst>
                <a:ext uri="{FF2B5EF4-FFF2-40B4-BE49-F238E27FC236}">
                  <a16:creationId xmlns:a16="http://schemas.microsoft.com/office/drawing/2014/main" id="{00000000-0008-0000-0B00-0000A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53" name="Shape 11820">
                <a:extLst>
                  <a:ext uri="{FF2B5EF4-FFF2-40B4-BE49-F238E27FC236}">
                    <a16:creationId xmlns:a16="http://schemas.microsoft.com/office/drawing/2014/main" id="{00000000-0008-0000-0B00-0000A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54" name="Shape 11821">
                <a:extLst>
                  <a:ext uri="{FF2B5EF4-FFF2-40B4-BE49-F238E27FC236}">
                    <a16:creationId xmlns:a16="http://schemas.microsoft.com/office/drawing/2014/main" id="{00000000-0008-0000-0B00-0000A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55" name="Shape 11822">
                  <a:extLst>
                    <a:ext uri="{FF2B5EF4-FFF2-40B4-BE49-F238E27FC236}">
                      <a16:creationId xmlns:a16="http://schemas.microsoft.com/office/drawing/2014/main" id="{00000000-0008-0000-0B00-0000A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56" name="Shape 11823">
                  <a:extLst>
                    <a:ext uri="{FF2B5EF4-FFF2-40B4-BE49-F238E27FC236}">
                      <a16:creationId xmlns:a16="http://schemas.microsoft.com/office/drawing/2014/main" id="{00000000-0008-0000-0B00-0000B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4257" name="Shape 2">
          <a:extLst>
            <a:ext uri="{FF2B5EF4-FFF2-40B4-BE49-F238E27FC236}">
              <a16:creationId xmlns:a16="http://schemas.microsoft.com/office/drawing/2014/main" id="{00000000-0008-0000-0B00-0000B1370000}"/>
            </a:ext>
          </a:extLst>
        </xdr:cNvPr>
        <xdr:cNvGrpSpPr/>
      </xdr:nvGrpSpPr>
      <xdr:grpSpPr>
        <a:xfrm>
          <a:off x="19688175" y="20907375"/>
          <a:ext cx="390525" cy="200025"/>
          <a:chOff x="5150738" y="3679988"/>
          <a:chExt cx="390525" cy="200025"/>
        </a:xfrm>
      </xdr:grpSpPr>
      <xdr:grpSp>
        <xdr:nvGrpSpPr>
          <xdr:cNvPr id="14258" name="Shape 11824">
            <a:extLst>
              <a:ext uri="{FF2B5EF4-FFF2-40B4-BE49-F238E27FC236}">
                <a16:creationId xmlns:a16="http://schemas.microsoft.com/office/drawing/2014/main" id="{00000000-0008-0000-0B00-0000B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9" name="Shape 6">
              <a:extLst>
                <a:ext uri="{FF2B5EF4-FFF2-40B4-BE49-F238E27FC236}">
                  <a16:creationId xmlns:a16="http://schemas.microsoft.com/office/drawing/2014/main" id="{00000000-0008-0000-0B00-0000B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0" name="Shape 11825">
              <a:extLst>
                <a:ext uri="{FF2B5EF4-FFF2-40B4-BE49-F238E27FC236}">
                  <a16:creationId xmlns:a16="http://schemas.microsoft.com/office/drawing/2014/main" id="{00000000-0008-0000-0B00-0000B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1" name="Shape 11826">
                <a:extLst>
                  <a:ext uri="{FF2B5EF4-FFF2-40B4-BE49-F238E27FC236}">
                    <a16:creationId xmlns:a16="http://schemas.microsoft.com/office/drawing/2014/main" id="{00000000-0008-0000-0B00-0000B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62" name="Shape 11827">
                <a:extLst>
                  <a:ext uri="{FF2B5EF4-FFF2-40B4-BE49-F238E27FC236}">
                    <a16:creationId xmlns:a16="http://schemas.microsoft.com/office/drawing/2014/main" id="{00000000-0008-0000-0B00-0000B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63" name="Shape 11828">
                  <a:extLst>
                    <a:ext uri="{FF2B5EF4-FFF2-40B4-BE49-F238E27FC236}">
                      <a16:creationId xmlns:a16="http://schemas.microsoft.com/office/drawing/2014/main" id="{00000000-0008-0000-0B00-0000B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64" name="Shape 11829">
                  <a:extLst>
                    <a:ext uri="{FF2B5EF4-FFF2-40B4-BE49-F238E27FC236}">
                      <a16:creationId xmlns:a16="http://schemas.microsoft.com/office/drawing/2014/main" id="{00000000-0008-0000-0B00-0000B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4265" name="Shape 2">
          <a:extLst>
            <a:ext uri="{FF2B5EF4-FFF2-40B4-BE49-F238E27FC236}">
              <a16:creationId xmlns:a16="http://schemas.microsoft.com/office/drawing/2014/main" id="{00000000-0008-0000-0B00-0000B9370000}"/>
            </a:ext>
          </a:extLst>
        </xdr:cNvPr>
        <xdr:cNvGrpSpPr/>
      </xdr:nvGrpSpPr>
      <xdr:grpSpPr>
        <a:xfrm>
          <a:off x="20621625" y="20907375"/>
          <a:ext cx="390525" cy="200025"/>
          <a:chOff x="5150738" y="3679988"/>
          <a:chExt cx="390525" cy="200025"/>
        </a:xfrm>
      </xdr:grpSpPr>
      <xdr:grpSp>
        <xdr:nvGrpSpPr>
          <xdr:cNvPr id="14266" name="Shape 11830">
            <a:extLst>
              <a:ext uri="{FF2B5EF4-FFF2-40B4-BE49-F238E27FC236}">
                <a16:creationId xmlns:a16="http://schemas.microsoft.com/office/drawing/2014/main" id="{00000000-0008-0000-0B00-0000B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67" name="Shape 6">
              <a:extLst>
                <a:ext uri="{FF2B5EF4-FFF2-40B4-BE49-F238E27FC236}">
                  <a16:creationId xmlns:a16="http://schemas.microsoft.com/office/drawing/2014/main" id="{00000000-0008-0000-0B00-0000B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8" name="Shape 11831">
              <a:extLst>
                <a:ext uri="{FF2B5EF4-FFF2-40B4-BE49-F238E27FC236}">
                  <a16:creationId xmlns:a16="http://schemas.microsoft.com/office/drawing/2014/main" id="{00000000-0008-0000-0B00-0000B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9" name="Shape 11832">
                <a:extLst>
                  <a:ext uri="{FF2B5EF4-FFF2-40B4-BE49-F238E27FC236}">
                    <a16:creationId xmlns:a16="http://schemas.microsoft.com/office/drawing/2014/main" id="{00000000-0008-0000-0B00-0000B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0" name="Shape 11833">
                <a:extLst>
                  <a:ext uri="{FF2B5EF4-FFF2-40B4-BE49-F238E27FC236}">
                    <a16:creationId xmlns:a16="http://schemas.microsoft.com/office/drawing/2014/main" id="{00000000-0008-0000-0B00-0000B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1" name="Shape 11834">
                  <a:extLst>
                    <a:ext uri="{FF2B5EF4-FFF2-40B4-BE49-F238E27FC236}">
                      <a16:creationId xmlns:a16="http://schemas.microsoft.com/office/drawing/2014/main" id="{00000000-0008-0000-0B00-0000B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72" name="Shape 11835">
                  <a:extLst>
                    <a:ext uri="{FF2B5EF4-FFF2-40B4-BE49-F238E27FC236}">
                      <a16:creationId xmlns:a16="http://schemas.microsoft.com/office/drawing/2014/main" id="{00000000-0008-0000-0B00-0000C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4273" name="Shape 2">
          <a:extLst>
            <a:ext uri="{FF2B5EF4-FFF2-40B4-BE49-F238E27FC236}">
              <a16:creationId xmlns:a16="http://schemas.microsoft.com/office/drawing/2014/main" id="{00000000-0008-0000-0B00-0000C1370000}"/>
            </a:ext>
          </a:extLst>
        </xdr:cNvPr>
        <xdr:cNvGrpSpPr/>
      </xdr:nvGrpSpPr>
      <xdr:grpSpPr>
        <a:xfrm>
          <a:off x="20621625" y="22888575"/>
          <a:ext cx="390525" cy="200025"/>
          <a:chOff x="5150738" y="3679988"/>
          <a:chExt cx="390525" cy="200025"/>
        </a:xfrm>
      </xdr:grpSpPr>
      <xdr:grpSp>
        <xdr:nvGrpSpPr>
          <xdr:cNvPr id="14274" name="Shape 11836">
            <a:extLst>
              <a:ext uri="{FF2B5EF4-FFF2-40B4-BE49-F238E27FC236}">
                <a16:creationId xmlns:a16="http://schemas.microsoft.com/office/drawing/2014/main" id="{00000000-0008-0000-0B00-0000C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75" name="Shape 6">
              <a:extLst>
                <a:ext uri="{FF2B5EF4-FFF2-40B4-BE49-F238E27FC236}">
                  <a16:creationId xmlns:a16="http://schemas.microsoft.com/office/drawing/2014/main" id="{00000000-0008-0000-0B00-0000C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6" name="Shape 11837">
              <a:extLst>
                <a:ext uri="{FF2B5EF4-FFF2-40B4-BE49-F238E27FC236}">
                  <a16:creationId xmlns:a16="http://schemas.microsoft.com/office/drawing/2014/main" id="{00000000-0008-0000-0B00-0000C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77" name="Shape 11838">
                <a:extLst>
                  <a:ext uri="{FF2B5EF4-FFF2-40B4-BE49-F238E27FC236}">
                    <a16:creationId xmlns:a16="http://schemas.microsoft.com/office/drawing/2014/main" id="{00000000-0008-0000-0B00-0000C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8" name="Shape 11839">
                <a:extLst>
                  <a:ext uri="{FF2B5EF4-FFF2-40B4-BE49-F238E27FC236}">
                    <a16:creationId xmlns:a16="http://schemas.microsoft.com/office/drawing/2014/main" id="{00000000-0008-0000-0B00-0000C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9" name="Shape 11840">
                  <a:extLst>
                    <a:ext uri="{FF2B5EF4-FFF2-40B4-BE49-F238E27FC236}">
                      <a16:creationId xmlns:a16="http://schemas.microsoft.com/office/drawing/2014/main" id="{00000000-0008-0000-0B00-0000C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0" name="Shape 11841">
                  <a:extLst>
                    <a:ext uri="{FF2B5EF4-FFF2-40B4-BE49-F238E27FC236}">
                      <a16:creationId xmlns:a16="http://schemas.microsoft.com/office/drawing/2014/main" id="{00000000-0008-0000-0B00-0000C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4281" name="Shape 2">
          <a:extLst>
            <a:ext uri="{FF2B5EF4-FFF2-40B4-BE49-F238E27FC236}">
              <a16:creationId xmlns:a16="http://schemas.microsoft.com/office/drawing/2014/main" id="{00000000-0008-0000-0B00-0000C9370000}"/>
            </a:ext>
          </a:extLst>
        </xdr:cNvPr>
        <xdr:cNvGrpSpPr/>
      </xdr:nvGrpSpPr>
      <xdr:grpSpPr>
        <a:xfrm>
          <a:off x="19688175" y="22888575"/>
          <a:ext cx="390525" cy="200025"/>
          <a:chOff x="5150738" y="3679988"/>
          <a:chExt cx="390525" cy="200025"/>
        </a:xfrm>
      </xdr:grpSpPr>
      <xdr:grpSp>
        <xdr:nvGrpSpPr>
          <xdr:cNvPr id="14282" name="Shape 11842">
            <a:extLst>
              <a:ext uri="{FF2B5EF4-FFF2-40B4-BE49-F238E27FC236}">
                <a16:creationId xmlns:a16="http://schemas.microsoft.com/office/drawing/2014/main" id="{00000000-0008-0000-0B00-0000C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83" name="Shape 6">
              <a:extLst>
                <a:ext uri="{FF2B5EF4-FFF2-40B4-BE49-F238E27FC236}">
                  <a16:creationId xmlns:a16="http://schemas.microsoft.com/office/drawing/2014/main" id="{00000000-0008-0000-0B00-0000C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84" name="Shape 11843">
              <a:extLst>
                <a:ext uri="{FF2B5EF4-FFF2-40B4-BE49-F238E27FC236}">
                  <a16:creationId xmlns:a16="http://schemas.microsoft.com/office/drawing/2014/main" id="{00000000-0008-0000-0B00-0000C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85" name="Shape 11844">
                <a:extLst>
                  <a:ext uri="{FF2B5EF4-FFF2-40B4-BE49-F238E27FC236}">
                    <a16:creationId xmlns:a16="http://schemas.microsoft.com/office/drawing/2014/main" id="{00000000-0008-0000-0B00-0000C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86" name="Shape 11845">
                <a:extLst>
                  <a:ext uri="{FF2B5EF4-FFF2-40B4-BE49-F238E27FC236}">
                    <a16:creationId xmlns:a16="http://schemas.microsoft.com/office/drawing/2014/main" id="{00000000-0008-0000-0B00-0000C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87" name="Shape 11846">
                  <a:extLst>
                    <a:ext uri="{FF2B5EF4-FFF2-40B4-BE49-F238E27FC236}">
                      <a16:creationId xmlns:a16="http://schemas.microsoft.com/office/drawing/2014/main" id="{00000000-0008-0000-0B00-0000C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8" name="Shape 11847">
                  <a:extLst>
                    <a:ext uri="{FF2B5EF4-FFF2-40B4-BE49-F238E27FC236}">
                      <a16:creationId xmlns:a16="http://schemas.microsoft.com/office/drawing/2014/main" id="{00000000-0008-0000-0B00-0000D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4289" name="Shape 2">
          <a:extLst>
            <a:ext uri="{FF2B5EF4-FFF2-40B4-BE49-F238E27FC236}">
              <a16:creationId xmlns:a16="http://schemas.microsoft.com/office/drawing/2014/main" id="{00000000-0008-0000-0B00-0000D1370000}"/>
            </a:ext>
          </a:extLst>
        </xdr:cNvPr>
        <xdr:cNvGrpSpPr/>
      </xdr:nvGrpSpPr>
      <xdr:grpSpPr>
        <a:xfrm>
          <a:off x="18754725" y="22888575"/>
          <a:ext cx="390525" cy="200025"/>
          <a:chOff x="5150738" y="3679988"/>
          <a:chExt cx="390525" cy="200025"/>
        </a:xfrm>
      </xdr:grpSpPr>
      <xdr:grpSp>
        <xdr:nvGrpSpPr>
          <xdr:cNvPr id="14290" name="Shape 11848">
            <a:extLst>
              <a:ext uri="{FF2B5EF4-FFF2-40B4-BE49-F238E27FC236}">
                <a16:creationId xmlns:a16="http://schemas.microsoft.com/office/drawing/2014/main" id="{00000000-0008-0000-0B00-0000D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1" name="Shape 6">
              <a:extLst>
                <a:ext uri="{FF2B5EF4-FFF2-40B4-BE49-F238E27FC236}">
                  <a16:creationId xmlns:a16="http://schemas.microsoft.com/office/drawing/2014/main" id="{00000000-0008-0000-0B00-0000D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92" name="Shape 11849">
              <a:extLst>
                <a:ext uri="{FF2B5EF4-FFF2-40B4-BE49-F238E27FC236}">
                  <a16:creationId xmlns:a16="http://schemas.microsoft.com/office/drawing/2014/main" id="{00000000-0008-0000-0B00-0000D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93" name="Shape 11850">
                <a:extLst>
                  <a:ext uri="{FF2B5EF4-FFF2-40B4-BE49-F238E27FC236}">
                    <a16:creationId xmlns:a16="http://schemas.microsoft.com/office/drawing/2014/main" id="{00000000-0008-0000-0B00-0000D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4" name="Shape 11851">
                <a:extLst>
                  <a:ext uri="{FF2B5EF4-FFF2-40B4-BE49-F238E27FC236}">
                    <a16:creationId xmlns:a16="http://schemas.microsoft.com/office/drawing/2014/main" id="{00000000-0008-0000-0B00-0000D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95" name="Shape 11852">
                  <a:extLst>
                    <a:ext uri="{FF2B5EF4-FFF2-40B4-BE49-F238E27FC236}">
                      <a16:creationId xmlns:a16="http://schemas.microsoft.com/office/drawing/2014/main" id="{00000000-0008-0000-0B00-0000D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96" name="Shape 11853">
                  <a:extLst>
                    <a:ext uri="{FF2B5EF4-FFF2-40B4-BE49-F238E27FC236}">
                      <a16:creationId xmlns:a16="http://schemas.microsoft.com/office/drawing/2014/main" id="{00000000-0008-0000-0B00-0000D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4297" name="Shape 2">
          <a:extLst>
            <a:ext uri="{FF2B5EF4-FFF2-40B4-BE49-F238E27FC236}">
              <a16:creationId xmlns:a16="http://schemas.microsoft.com/office/drawing/2014/main" id="{00000000-0008-0000-0B00-0000D9370000}"/>
            </a:ext>
          </a:extLst>
        </xdr:cNvPr>
        <xdr:cNvGrpSpPr/>
      </xdr:nvGrpSpPr>
      <xdr:grpSpPr>
        <a:xfrm>
          <a:off x="16887825" y="22888575"/>
          <a:ext cx="390525" cy="200025"/>
          <a:chOff x="5150738" y="3679988"/>
          <a:chExt cx="390525" cy="200025"/>
        </a:xfrm>
      </xdr:grpSpPr>
      <xdr:grpSp>
        <xdr:nvGrpSpPr>
          <xdr:cNvPr id="14298" name="Shape 11854">
            <a:extLst>
              <a:ext uri="{FF2B5EF4-FFF2-40B4-BE49-F238E27FC236}">
                <a16:creationId xmlns:a16="http://schemas.microsoft.com/office/drawing/2014/main" id="{00000000-0008-0000-0B00-0000D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9" name="Shape 6">
              <a:extLst>
                <a:ext uri="{FF2B5EF4-FFF2-40B4-BE49-F238E27FC236}">
                  <a16:creationId xmlns:a16="http://schemas.microsoft.com/office/drawing/2014/main" id="{00000000-0008-0000-0B00-0000D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0" name="Shape 11855">
              <a:extLst>
                <a:ext uri="{FF2B5EF4-FFF2-40B4-BE49-F238E27FC236}">
                  <a16:creationId xmlns:a16="http://schemas.microsoft.com/office/drawing/2014/main" id="{00000000-0008-0000-0B00-0000D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1" name="Shape 11856">
                <a:extLst>
                  <a:ext uri="{FF2B5EF4-FFF2-40B4-BE49-F238E27FC236}">
                    <a16:creationId xmlns:a16="http://schemas.microsoft.com/office/drawing/2014/main" id="{00000000-0008-0000-0B00-0000D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02" name="Shape 11857">
                <a:extLst>
                  <a:ext uri="{FF2B5EF4-FFF2-40B4-BE49-F238E27FC236}">
                    <a16:creationId xmlns:a16="http://schemas.microsoft.com/office/drawing/2014/main" id="{00000000-0008-0000-0B00-0000D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03" name="Shape 11858">
                  <a:extLst>
                    <a:ext uri="{FF2B5EF4-FFF2-40B4-BE49-F238E27FC236}">
                      <a16:creationId xmlns:a16="http://schemas.microsoft.com/office/drawing/2014/main" id="{00000000-0008-0000-0B00-0000D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04" name="Shape 11859">
                  <a:extLst>
                    <a:ext uri="{FF2B5EF4-FFF2-40B4-BE49-F238E27FC236}">
                      <a16:creationId xmlns:a16="http://schemas.microsoft.com/office/drawing/2014/main" id="{00000000-0008-0000-0B00-0000E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4305" name="Shape 2">
          <a:extLst>
            <a:ext uri="{FF2B5EF4-FFF2-40B4-BE49-F238E27FC236}">
              <a16:creationId xmlns:a16="http://schemas.microsoft.com/office/drawing/2014/main" id="{00000000-0008-0000-0B00-0000E1370000}"/>
            </a:ext>
          </a:extLst>
        </xdr:cNvPr>
        <xdr:cNvGrpSpPr/>
      </xdr:nvGrpSpPr>
      <xdr:grpSpPr>
        <a:xfrm>
          <a:off x="15954375" y="22888575"/>
          <a:ext cx="390525" cy="200025"/>
          <a:chOff x="5150738" y="3679988"/>
          <a:chExt cx="390525" cy="200025"/>
        </a:xfrm>
      </xdr:grpSpPr>
      <xdr:grpSp>
        <xdr:nvGrpSpPr>
          <xdr:cNvPr id="14306" name="Shape 11860">
            <a:extLst>
              <a:ext uri="{FF2B5EF4-FFF2-40B4-BE49-F238E27FC236}">
                <a16:creationId xmlns:a16="http://schemas.microsoft.com/office/drawing/2014/main" id="{00000000-0008-0000-0B00-0000E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07" name="Shape 6">
              <a:extLst>
                <a:ext uri="{FF2B5EF4-FFF2-40B4-BE49-F238E27FC236}">
                  <a16:creationId xmlns:a16="http://schemas.microsoft.com/office/drawing/2014/main" id="{00000000-0008-0000-0B00-0000E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8" name="Shape 11861">
              <a:extLst>
                <a:ext uri="{FF2B5EF4-FFF2-40B4-BE49-F238E27FC236}">
                  <a16:creationId xmlns:a16="http://schemas.microsoft.com/office/drawing/2014/main" id="{00000000-0008-0000-0B00-0000E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9" name="Shape 11862">
                <a:extLst>
                  <a:ext uri="{FF2B5EF4-FFF2-40B4-BE49-F238E27FC236}">
                    <a16:creationId xmlns:a16="http://schemas.microsoft.com/office/drawing/2014/main" id="{00000000-0008-0000-0B00-0000E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0" name="Shape 11863">
                <a:extLst>
                  <a:ext uri="{FF2B5EF4-FFF2-40B4-BE49-F238E27FC236}">
                    <a16:creationId xmlns:a16="http://schemas.microsoft.com/office/drawing/2014/main" id="{00000000-0008-0000-0B00-0000E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1" name="Shape 11864">
                  <a:extLst>
                    <a:ext uri="{FF2B5EF4-FFF2-40B4-BE49-F238E27FC236}">
                      <a16:creationId xmlns:a16="http://schemas.microsoft.com/office/drawing/2014/main" id="{00000000-0008-0000-0B00-0000E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2" name="Shape 11865">
                  <a:extLst>
                    <a:ext uri="{FF2B5EF4-FFF2-40B4-BE49-F238E27FC236}">
                      <a16:creationId xmlns:a16="http://schemas.microsoft.com/office/drawing/2014/main" id="{00000000-0008-0000-0B00-0000E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4313" name="Shape 2">
          <a:extLst>
            <a:ext uri="{FF2B5EF4-FFF2-40B4-BE49-F238E27FC236}">
              <a16:creationId xmlns:a16="http://schemas.microsoft.com/office/drawing/2014/main" id="{00000000-0008-0000-0B00-0000E9370000}"/>
            </a:ext>
          </a:extLst>
        </xdr:cNvPr>
        <xdr:cNvGrpSpPr/>
      </xdr:nvGrpSpPr>
      <xdr:grpSpPr>
        <a:xfrm>
          <a:off x="15020925" y="22888575"/>
          <a:ext cx="390525" cy="200025"/>
          <a:chOff x="5150738" y="3679988"/>
          <a:chExt cx="390525" cy="200025"/>
        </a:xfrm>
      </xdr:grpSpPr>
      <xdr:grpSp>
        <xdr:nvGrpSpPr>
          <xdr:cNvPr id="14314" name="Shape 11866">
            <a:extLst>
              <a:ext uri="{FF2B5EF4-FFF2-40B4-BE49-F238E27FC236}">
                <a16:creationId xmlns:a16="http://schemas.microsoft.com/office/drawing/2014/main" id="{00000000-0008-0000-0B00-0000E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15" name="Shape 6">
              <a:extLst>
                <a:ext uri="{FF2B5EF4-FFF2-40B4-BE49-F238E27FC236}">
                  <a16:creationId xmlns:a16="http://schemas.microsoft.com/office/drawing/2014/main" id="{00000000-0008-0000-0B00-0000E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16" name="Shape 11867">
              <a:extLst>
                <a:ext uri="{FF2B5EF4-FFF2-40B4-BE49-F238E27FC236}">
                  <a16:creationId xmlns:a16="http://schemas.microsoft.com/office/drawing/2014/main" id="{00000000-0008-0000-0B00-0000E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17" name="Shape 11868">
                <a:extLst>
                  <a:ext uri="{FF2B5EF4-FFF2-40B4-BE49-F238E27FC236}">
                    <a16:creationId xmlns:a16="http://schemas.microsoft.com/office/drawing/2014/main" id="{00000000-0008-0000-0B00-0000E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8" name="Shape 11869">
                <a:extLst>
                  <a:ext uri="{FF2B5EF4-FFF2-40B4-BE49-F238E27FC236}">
                    <a16:creationId xmlns:a16="http://schemas.microsoft.com/office/drawing/2014/main" id="{00000000-0008-0000-0B00-0000E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9" name="Shape 11870">
                  <a:extLst>
                    <a:ext uri="{FF2B5EF4-FFF2-40B4-BE49-F238E27FC236}">
                      <a16:creationId xmlns:a16="http://schemas.microsoft.com/office/drawing/2014/main" id="{00000000-0008-0000-0B00-0000E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0" name="Shape 11871">
                  <a:extLst>
                    <a:ext uri="{FF2B5EF4-FFF2-40B4-BE49-F238E27FC236}">
                      <a16:creationId xmlns:a16="http://schemas.microsoft.com/office/drawing/2014/main" id="{00000000-0008-0000-0B00-0000F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4321" name="Shape 2">
          <a:extLst>
            <a:ext uri="{FF2B5EF4-FFF2-40B4-BE49-F238E27FC236}">
              <a16:creationId xmlns:a16="http://schemas.microsoft.com/office/drawing/2014/main" id="{00000000-0008-0000-0B00-0000F1370000}"/>
            </a:ext>
          </a:extLst>
        </xdr:cNvPr>
        <xdr:cNvGrpSpPr/>
      </xdr:nvGrpSpPr>
      <xdr:grpSpPr>
        <a:xfrm>
          <a:off x="14087475" y="22888575"/>
          <a:ext cx="390525" cy="200025"/>
          <a:chOff x="5150738" y="3679988"/>
          <a:chExt cx="390525" cy="200025"/>
        </a:xfrm>
      </xdr:grpSpPr>
      <xdr:grpSp>
        <xdr:nvGrpSpPr>
          <xdr:cNvPr id="14322" name="Shape 11872">
            <a:extLst>
              <a:ext uri="{FF2B5EF4-FFF2-40B4-BE49-F238E27FC236}">
                <a16:creationId xmlns:a16="http://schemas.microsoft.com/office/drawing/2014/main" id="{00000000-0008-0000-0B00-0000F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23" name="Shape 6">
              <a:extLst>
                <a:ext uri="{FF2B5EF4-FFF2-40B4-BE49-F238E27FC236}">
                  <a16:creationId xmlns:a16="http://schemas.microsoft.com/office/drawing/2014/main" id="{00000000-0008-0000-0B00-0000F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24" name="Shape 11873">
              <a:extLst>
                <a:ext uri="{FF2B5EF4-FFF2-40B4-BE49-F238E27FC236}">
                  <a16:creationId xmlns:a16="http://schemas.microsoft.com/office/drawing/2014/main" id="{00000000-0008-0000-0B00-0000F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25" name="Shape 11874">
                <a:extLst>
                  <a:ext uri="{FF2B5EF4-FFF2-40B4-BE49-F238E27FC236}">
                    <a16:creationId xmlns:a16="http://schemas.microsoft.com/office/drawing/2014/main" id="{00000000-0008-0000-0B00-0000F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6" name="Shape 11875">
                <a:extLst>
                  <a:ext uri="{FF2B5EF4-FFF2-40B4-BE49-F238E27FC236}">
                    <a16:creationId xmlns:a16="http://schemas.microsoft.com/office/drawing/2014/main" id="{00000000-0008-0000-0B00-0000F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27" name="Shape 11876">
                  <a:extLst>
                    <a:ext uri="{FF2B5EF4-FFF2-40B4-BE49-F238E27FC236}">
                      <a16:creationId xmlns:a16="http://schemas.microsoft.com/office/drawing/2014/main" id="{00000000-0008-0000-0B00-0000F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8" name="Shape 11877">
                  <a:extLst>
                    <a:ext uri="{FF2B5EF4-FFF2-40B4-BE49-F238E27FC236}">
                      <a16:creationId xmlns:a16="http://schemas.microsoft.com/office/drawing/2014/main" id="{00000000-0008-0000-0B00-0000F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4329" name="Shape 2">
          <a:extLst>
            <a:ext uri="{FF2B5EF4-FFF2-40B4-BE49-F238E27FC236}">
              <a16:creationId xmlns:a16="http://schemas.microsoft.com/office/drawing/2014/main" id="{00000000-0008-0000-0B00-0000F9370000}"/>
            </a:ext>
          </a:extLst>
        </xdr:cNvPr>
        <xdr:cNvGrpSpPr/>
      </xdr:nvGrpSpPr>
      <xdr:grpSpPr>
        <a:xfrm>
          <a:off x="13154025" y="22888575"/>
          <a:ext cx="390525" cy="200025"/>
          <a:chOff x="5150738" y="3679988"/>
          <a:chExt cx="390525" cy="200025"/>
        </a:xfrm>
      </xdr:grpSpPr>
      <xdr:grpSp>
        <xdr:nvGrpSpPr>
          <xdr:cNvPr id="14330" name="Shape 11878">
            <a:extLst>
              <a:ext uri="{FF2B5EF4-FFF2-40B4-BE49-F238E27FC236}">
                <a16:creationId xmlns:a16="http://schemas.microsoft.com/office/drawing/2014/main" id="{00000000-0008-0000-0B00-0000F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1" name="Shape 6">
              <a:extLst>
                <a:ext uri="{FF2B5EF4-FFF2-40B4-BE49-F238E27FC236}">
                  <a16:creationId xmlns:a16="http://schemas.microsoft.com/office/drawing/2014/main" id="{00000000-0008-0000-0B00-0000F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32" name="Shape 11879">
              <a:extLst>
                <a:ext uri="{FF2B5EF4-FFF2-40B4-BE49-F238E27FC236}">
                  <a16:creationId xmlns:a16="http://schemas.microsoft.com/office/drawing/2014/main" id="{00000000-0008-0000-0B00-0000F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33" name="Shape 11880">
                <a:extLst>
                  <a:ext uri="{FF2B5EF4-FFF2-40B4-BE49-F238E27FC236}">
                    <a16:creationId xmlns:a16="http://schemas.microsoft.com/office/drawing/2014/main" id="{00000000-0008-0000-0B00-0000F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34" name="Shape 11881">
                <a:extLst>
                  <a:ext uri="{FF2B5EF4-FFF2-40B4-BE49-F238E27FC236}">
                    <a16:creationId xmlns:a16="http://schemas.microsoft.com/office/drawing/2014/main" id="{00000000-0008-0000-0B00-0000F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35" name="Shape 11882">
                  <a:extLst>
                    <a:ext uri="{FF2B5EF4-FFF2-40B4-BE49-F238E27FC236}">
                      <a16:creationId xmlns:a16="http://schemas.microsoft.com/office/drawing/2014/main" id="{00000000-0008-0000-0B00-0000F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36" name="Shape 11883">
                  <a:extLst>
                    <a:ext uri="{FF2B5EF4-FFF2-40B4-BE49-F238E27FC236}">
                      <a16:creationId xmlns:a16="http://schemas.microsoft.com/office/drawing/2014/main" id="{00000000-0008-0000-0B00-00000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4337" name="Shape 2">
          <a:extLst>
            <a:ext uri="{FF2B5EF4-FFF2-40B4-BE49-F238E27FC236}">
              <a16:creationId xmlns:a16="http://schemas.microsoft.com/office/drawing/2014/main" id="{00000000-0008-0000-0B00-000001380000}"/>
            </a:ext>
          </a:extLst>
        </xdr:cNvPr>
        <xdr:cNvGrpSpPr/>
      </xdr:nvGrpSpPr>
      <xdr:grpSpPr>
        <a:xfrm>
          <a:off x="12220575" y="22888575"/>
          <a:ext cx="390525" cy="200025"/>
          <a:chOff x="5150738" y="3679988"/>
          <a:chExt cx="390525" cy="200025"/>
        </a:xfrm>
      </xdr:grpSpPr>
      <xdr:grpSp>
        <xdr:nvGrpSpPr>
          <xdr:cNvPr id="14338" name="Shape 11884">
            <a:extLst>
              <a:ext uri="{FF2B5EF4-FFF2-40B4-BE49-F238E27FC236}">
                <a16:creationId xmlns:a16="http://schemas.microsoft.com/office/drawing/2014/main" id="{00000000-0008-0000-0B00-00000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9" name="Shape 6">
              <a:extLs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0" name="Shape 11885">
              <a:extLs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1" name="Shape 11886">
                <a:extLst>
                  <a:ext uri="{FF2B5EF4-FFF2-40B4-BE49-F238E27FC236}">
                    <a16:creationId xmlns:a16="http://schemas.microsoft.com/office/drawing/2014/main" id="{00000000-0008-0000-0B00-00000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42" name="Shape 11887">
                <a:extLst>
                  <a:ext uri="{FF2B5EF4-FFF2-40B4-BE49-F238E27FC236}">
                    <a16:creationId xmlns:a16="http://schemas.microsoft.com/office/drawing/2014/main" id="{00000000-0008-0000-0B00-00000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43" name="Shape 11888">
                  <a:extLst>
                    <a:ext uri="{FF2B5EF4-FFF2-40B4-BE49-F238E27FC236}">
                      <a16:creationId xmlns:a16="http://schemas.microsoft.com/office/drawing/2014/main" id="{00000000-0008-0000-0B00-00000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44" name="Shape 11889">
                  <a:extLst>
                    <a:ext uri="{FF2B5EF4-FFF2-40B4-BE49-F238E27FC236}">
                      <a16:creationId xmlns:a16="http://schemas.microsoft.com/office/drawing/2014/main" id="{00000000-0008-0000-0B00-00000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4345" name="Shape 2">
          <a:extLst>
            <a:ext uri="{FF2B5EF4-FFF2-40B4-BE49-F238E27FC236}">
              <a16:creationId xmlns:a16="http://schemas.microsoft.com/office/drawing/2014/main" id="{00000000-0008-0000-0B00-000009380000}"/>
            </a:ext>
          </a:extLst>
        </xdr:cNvPr>
        <xdr:cNvGrpSpPr/>
      </xdr:nvGrpSpPr>
      <xdr:grpSpPr>
        <a:xfrm>
          <a:off x="11287125" y="22888575"/>
          <a:ext cx="390525" cy="200025"/>
          <a:chOff x="5150738" y="3679988"/>
          <a:chExt cx="390525" cy="200025"/>
        </a:xfrm>
      </xdr:grpSpPr>
      <xdr:grpSp>
        <xdr:nvGrpSpPr>
          <xdr:cNvPr id="14346" name="Shape 11890">
            <a:extLst>
              <a:ext uri="{FF2B5EF4-FFF2-40B4-BE49-F238E27FC236}">
                <a16:creationId xmlns:a16="http://schemas.microsoft.com/office/drawing/2014/main" id="{00000000-0008-0000-0B00-00000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47" name="Shape 6">
              <a:extLs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8" name="Shape 11891">
              <a:extLs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9" name="Shape 11892">
                <a:extLst>
                  <a:ext uri="{FF2B5EF4-FFF2-40B4-BE49-F238E27FC236}">
                    <a16:creationId xmlns:a16="http://schemas.microsoft.com/office/drawing/2014/main" id="{00000000-0008-0000-0B00-00000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0" name="Shape 11893">
                <a:extLst>
                  <a:ext uri="{FF2B5EF4-FFF2-40B4-BE49-F238E27FC236}">
                    <a16:creationId xmlns:a16="http://schemas.microsoft.com/office/drawing/2014/main" id="{00000000-0008-0000-0B00-00000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1" name="Shape 11894">
                  <a:extLst>
                    <a:ext uri="{FF2B5EF4-FFF2-40B4-BE49-F238E27FC236}">
                      <a16:creationId xmlns:a16="http://schemas.microsoft.com/office/drawing/2014/main" id="{00000000-0008-0000-0B00-00000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52" name="Shape 11895">
                  <a:extLst>
                    <a:ext uri="{FF2B5EF4-FFF2-40B4-BE49-F238E27FC236}">
                      <a16:creationId xmlns:a16="http://schemas.microsoft.com/office/drawing/2014/main" id="{00000000-0008-0000-0B00-00001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4353" name="Shape 2">
          <a:extLst>
            <a:ext uri="{FF2B5EF4-FFF2-40B4-BE49-F238E27FC236}">
              <a16:creationId xmlns:a16="http://schemas.microsoft.com/office/drawing/2014/main" id="{00000000-0008-0000-0B00-000011380000}"/>
            </a:ext>
          </a:extLst>
        </xdr:cNvPr>
        <xdr:cNvGrpSpPr/>
      </xdr:nvGrpSpPr>
      <xdr:grpSpPr>
        <a:xfrm>
          <a:off x="10353675" y="22888575"/>
          <a:ext cx="390525" cy="200025"/>
          <a:chOff x="5150738" y="3679988"/>
          <a:chExt cx="390525" cy="200025"/>
        </a:xfrm>
      </xdr:grpSpPr>
      <xdr:grpSp>
        <xdr:nvGrpSpPr>
          <xdr:cNvPr id="14354" name="Shape 11896">
            <a:extLst>
              <a:ext uri="{FF2B5EF4-FFF2-40B4-BE49-F238E27FC236}">
                <a16:creationId xmlns:a16="http://schemas.microsoft.com/office/drawing/2014/main" id="{00000000-0008-0000-0B00-00001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55" name="Shape 6">
              <a:extLst>
                <a:ext uri="{FF2B5EF4-FFF2-40B4-BE49-F238E27FC236}">
                  <a16:creationId xmlns:a16="http://schemas.microsoft.com/office/drawing/2014/main" id="{00000000-0008-0000-0B00-00001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6" name="Shape 11897">
              <a:extLst>
                <a:ext uri="{FF2B5EF4-FFF2-40B4-BE49-F238E27FC236}">
                  <a16:creationId xmlns:a16="http://schemas.microsoft.com/office/drawing/2014/main" id="{00000000-0008-0000-0B00-00001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57" name="Shape 11898">
                <a:extLst>
                  <a:ext uri="{FF2B5EF4-FFF2-40B4-BE49-F238E27FC236}">
                    <a16:creationId xmlns:a16="http://schemas.microsoft.com/office/drawing/2014/main" id="{00000000-0008-0000-0B00-00001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8" name="Shape 11899">
                <a:extLst>
                  <a:ext uri="{FF2B5EF4-FFF2-40B4-BE49-F238E27FC236}">
                    <a16:creationId xmlns:a16="http://schemas.microsoft.com/office/drawing/2014/main" id="{00000000-0008-0000-0B00-00001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9" name="Shape 11900">
                  <a:extLst>
                    <a:ext uri="{FF2B5EF4-FFF2-40B4-BE49-F238E27FC236}">
                      <a16:creationId xmlns:a16="http://schemas.microsoft.com/office/drawing/2014/main" id="{00000000-0008-0000-0B00-00001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0" name="Shape 11901">
                  <a:extLst>
                    <a:ext uri="{FF2B5EF4-FFF2-40B4-BE49-F238E27FC236}">
                      <a16:creationId xmlns:a16="http://schemas.microsoft.com/office/drawing/2014/main" id="{00000000-0008-0000-0B00-00001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4361" name="Shape 2">
          <a:extLst>
            <a:ext uri="{FF2B5EF4-FFF2-40B4-BE49-F238E27FC236}">
              <a16:creationId xmlns:a16="http://schemas.microsoft.com/office/drawing/2014/main" id="{00000000-0008-0000-0B00-000019380000}"/>
            </a:ext>
          </a:extLst>
        </xdr:cNvPr>
        <xdr:cNvGrpSpPr/>
      </xdr:nvGrpSpPr>
      <xdr:grpSpPr>
        <a:xfrm>
          <a:off x="9420225" y="22888575"/>
          <a:ext cx="390525" cy="200025"/>
          <a:chOff x="5150738" y="3679988"/>
          <a:chExt cx="390525" cy="200025"/>
        </a:xfrm>
      </xdr:grpSpPr>
      <xdr:grpSp>
        <xdr:nvGrpSpPr>
          <xdr:cNvPr id="14362" name="Shape 11902">
            <a:extLst>
              <a:ext uri="{FF2B5EF4-FFF2-40B4-BE49-F238E27FC236}">
                <a16:creationId xmlns:a16="http://schemas.microsoft.com/office/drawing/2014/main" id="{00000000-0008-0000-0B00-00001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63" name="Shape 6">
              <a:extLst>
                <a:ext uri="{FF2B5EF4-FFF2-40B4-BE49-F238E27FC236}">
                  <a16:creationId xmlns:a16="http://schemas.microsoft.com/office/drawing/2014/main" id="{00000000-0008-0000-0B00-00001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64" name="Shape 11903">
              <a:extLst>
                <a:ext uri="{FF2B5EF4-FFF2-40B4-BE49-F238E27FC236}">
                  <a16:creationId xmlns:a16="http://schemas.microsoft.com/office/drawing/2014/main" id="{00000000-0008-0000-0B00-00001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65" name="Shape 11904">
                <a:extLst>
                  <a:ext uri="{FF2B5EF4-FFF2-40B4-BE49-F238E27FC236}">
                    <a16:creationId xmlns:a16="http://schemas.microsoft.com/office/drawing/2014/main" id="{00000000-0008-0000-0B00-00001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66" name="Shape 11905">
                <a:extLst>
                  <a:ext uri="{FF2B5EF4-FFF2-40B4-BE49-F238E27FC236}">
                    <a16:creationId xmlns:a16="http://schemas.microsoft.com/office/drawing/2014/main" id="{00000000-0008-0000-0B00-00001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67" name="Shape 11906">
                  <a:extLst>
                    <a:ext uri="{FF2B5EF4-FFF2-40B4-BE49-F238E27FC236}">
                      <a16:creationId xmlns:a16="http://schemas.microsoft.com/office/drawing/2014/main" id="{00000000-0008-0000-0B00-00001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8" name="Shape 11907">
                  <a:extLst>
                    <a:ext uri="{FF2B5EF4-FFF2-40B4-BE49-F238E27FC236}">
                      <a16:creationId xmlns:a16="http://schemas.microsoft.com/office/drawing/2014/main" id="{00000000-0008-0000-0B00-00002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4369" name="Shape 2">
          <a:extLst>
            <a:ext uri="{FF2B5EF4-FFF2-40B4-BE49-F238E27FC236}">
              <a16:creationId xmlns:a16="http://schemas.microsoft.com/office/drawing/2014/main" id="{00000000-0008-0000-0B00-000021380000}"/>
            </a:ext>
          </a:extLst>
        </xdr:cNvPr>
        <xdr:cNvGrpSpPr/>
      </xdr:nvGrpSpPr>
      <xdr:grpSpPr>
        <a:xfrm>
          <a:off x="8486775" y="22888575"/>
          <a:ext cx="390525" cy="200025"/>
          <a:chOff x="5150738" y="3679988"/>
          <a:chExt cx="390525" cy="200025"/>
        </a:xfrm>
      </xdr:grpSpPr>
      <xdr:grpSp>
        <xdr:nvGrpSpPr>
          <xdr:cNvPr id="14370" name="Shape 11908">
            <a:extLst>
              <a:ext uri="{FF2B5EF4-FFF2-40B4-BE49-F238E27FC236}">
                <a16:creationId xmlns:a16="http://schemas.microsoft.com/office/drawing/2014/main" id="{00000000-0008-0000-0B00-00002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1" name="Shape 6">
              <a:extLst>
                <a:ext uri="{FF2B5EF4-FFF2-40B4-BE49-F238E27FC236}">
                  <a16:creationId xmlns:a16="http://schemas.microsoft.com/office/drawing/2014/main" id="{00000000-0008-0000-0B00-00002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72" name="Shape 11909">
              <a:extLst>
                <a:ext uri="{FF2B5EF4-FFF2-40B4-BE49-F238E27FC236}">
                  <a16:creationId xmlns:a16="http://schemas.microsoft.com/office/drawing/2014/main" id="{00000000-0008-0000-0B00-00002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73" name="Shape 11910">
                <a:extLst>
                  <a:ext uri="{FF2B5EF4-FFF2-40B4-BE49-F238E27FC236}">
                    <a16:creationId xmlns:a16="http://schemas.microsoft.com/office/drawing/2014/main" id="{00000000-0008-0000-0B00-00002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4" name="Shape 11911">
                <a:extLst>
                  <a:ext uri="{FF2B5EF4-FFF2-40B4-BE49-F238E27FC236}">
                    <a16:creationId xmlns:a16="http://schemas.microsoft.com/office/drawing/2014/main" id="{00000000-0008-0000-0B00-00002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75" name="Shape 11912">
                  <a:extLst>
                    <a:ext uri="{FF2B5EF4-FFF2-40B4-BE49-F238E27FC236}">
                      <a16:creationId xmlns:a16="http://schemas.microsoft.com/office/drawing/2014/main" id="{00000000-0008-0000-0B00-00002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76" name="Shape 11913">
                  <a:extLst>
                    <a:ext uri="{FF2B5EF4-FFF2-40B4-BE49-F238E27FC236}">
                      <a16:creationId xmlns:a16="http://schemas.microsoft.com/office/drawing/2014/main" id="{00000000-0008-0000-0B00-00002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4377" name="Shape 2">
          <a:extLst>
            <a:ext uri="{FF2B5EF4-FFF2-40B4-BE49-F238E27FC236}">
              <a16:creationId xmlns:a16="http://schemas.microsoft.com/office/drawing/2014/main" id="{00000000-0008-0000-0B00-000029380000}"/>
            </a:ext>
          </a:extLst>
        </xdr:cNvPr>
        <xdr:cNvGrpSpPr/>
      </xdr:nvGrpSpPr>
      <xdr:grpSpPr>
        <a:xfrm>
          <a:off x="6619875" y="22888575"/>
          <a:ext cx="390525" cy="200025"/>
          <a:chOff x="5150738" y="3679988"/>
          <a:chExt cx="390525" cy="200025"/>
        </a:xfrm>
      </xdr:grpSpPr>
      <xdr:grpSp>
        <xdr:nvGrpSpPr>
          <xdr:cNvPr id="14378" name="Shape 11914">
            <a:extLst>
              <a:ext uri="{FF2B5EF4-FFF2-40B4-BE49-F238E27FC236}">
                <a16:creationId xmlns:a16="http://schemas.microsoft.com/office/drawing/2014/main" id="{00000000-0008-0000-0B00-00002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9" name="Shape 6">
              <a:extLst>
                <a:ext uri="{FF2B5EF4-FFF2-40B4-BE49-F238E27FC236}">
                  <a16:creationId xmlns:a16="http://schemas.microsoft.com/office/drawing/2014/main" id="{00000000-0008-0000-0B00-00002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0" name="Shape 11915">
              <a:extLst>
                <a:ext uri="{FF2B5EF4-FFF2-40B4-BE49-F238E27FC236}">
                  <a16:creationId xmlns:a16="http://schemas.microsoft.com/office/drawing/2014/main" id="{00000000-0008-0000-0B00-00002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1" name="Shape 11916">
                <a:extLst>
                  <a:ext uri="{FF2B5EF4-FFF2-40B4-BE49-F238E27FC236}">
                    <a16:creationId xmlns:a16="http://schemas.microsoft.com/office/drawing/2014/main" id="{00000000-0008-0000-0B00-00002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82" name="Shape 11917">
                <a:extLst>
                  <a:ext uri="{FF2B5EF4-FFF2-40B4-BE49-F238E27FC236}">
                    <a16:creationId xmlns:a16="http://schemas.microsoft.com/office/drawing/2014/main" id="{00000000-0008-0000-0B00-00002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83" name="Shape 11918">
                  <a:extLst>
                    <a:ext uri="{FF2B5EF4-FFF2-40B4-BE49-F238E27FC236}">
                      <a16:creationId xmlns:a16="http://schemas.microsoft.com/office/drawing/2014/main" id="{00000000-0008-0000-0B00-00002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84" name="Shape 11919">
                  <a:extLst>
                    <a:ext uri="{FF2B5EF4-FFF2-40B4-BE49-F238E27FC236}">
                      <a16:creationId xmlns:a16="http://schemas.microsoft.com/office/drawing/2014/main" id="{00000000-0008-0000-0B00-00003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4385" name="Shape 2">
          <a:extLst>
            <a:ext uri="{FF2B5EF4-FFF2-40B4-BE49-F238E27FC236}">
              <a16:creationId xmlns:a16="http://schemas.microsoft.com/office/drawing/2014/main" id="{00000000-0008-0000-0B00-000031380000}"/>
            </a:ext>
          </a:extLst>
        </xdr:cNvPr>
        <xdr:cNvGrpSpPr/>
      </xdr:nvGrpSpPr>
      <xdr:grpSpPr>
        <a:xfrm>
          <a:off x="5686425" y="22888575"/>
          <a:ext cx="390525" cy="200025"/>
          <a:chOff x="5150738" y="3679988"/>
          <a:chExt cx="390525" cy="200025"/>
        </a:xfrm>
      </xdr:grpSpPr>
      <xdr:grpSp>
        <xdr:nvGrpSpPr>
          <xdr:cNvPr id="14386" name="Shape 11920">
            <a:extLst>
              <a:ext uri="{FF2B5EF4-FFF2-40B4-BE49-F238E27FC236}">
                <a16:creationId xmlns:a16="http://schemas.microsoft.com/office/drawing/2014/main" id="{00000000-0008-0000-0B00-00003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87" name="Shape 6">
              <a:extLst>
                <a:ext uri="{FF2B5EF4-FFF2-40B4-BE49-F238E27FC236}">
                  <a16:creationId xmlns:a16="http://schemas.microsoft.com/office/drawing/2014/main" id="{00000000-0008-0000-0B00-00003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8" name="Shape 11921">
              <a:extLst>
                <a:ext uri="{FF2B5EF4-FFF2-40B4-BE49-F238E27FC236}">
                  <a16:creationId xmlns:a16="http://schemas.microsoft.com/office/drawing/2014/main" id="{00000000-0008-0000-0B00-00003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9" name="Shape 11922">
                <a:extLst>
                  <a:ext uri="{FF2B5EF4-FFF2-40B4-BE49-F238E27FC236}">
                    <a16:creationId xmlns:a16="http://schemas.microsoft.com/office/drawing/2014/main" id="{00000000-0008-0000-0B00-00003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0" name="Shape 11923">
                <a:extLst>
                  <a:ext uri="{FF2B5EF4-FFF2-40B4-BE49-F238E27FC236}">
                    <a16:creationId xmlns:a16="http://schemas.microsoft.com/office/drawing/2014/main" id="{00000000-0008-0000-0B00-00003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1" name="Shape 11924">
                  <a:extLst>
                    <a:ext uri="{FF2B5EF4-FFF2-40B4-BE49-F238E27FC236}">
                      <a16:creationId xmlns:a16="http://schemas.microsoft.com/office/drawing/2014/main" id="{00000000-0008-0000-0B00-00003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92" name="Shape 11925">
                  <a:extLst>
                    <a:ext uri="{FF2B5EF4-FFF2-40B4-BE49-F238E27FC236}">
                      <a16:creationId xmlns:a16="http://schemas.microsoft.com/office/drawing/2014/main" id="{00000000-0008-0000-0B00-00003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4393" name="Shape 2">
          <a:extLst>
            <a:ext uri="{FF2B5EF4-FFF2-40B4-BE49-F238E27FC236}">
              <a16:creationId xmlns:a16="http://schemas.microsoft.com/office/drawing/2014/main" id="{00000000-0008-0000-0B00-000039380000}"/>
            </a:ext>
          </a:extLst>
        </xdr:cNvPr>
        <xdr:cNvGrpSpPr/>
      </xdr:nvGrpSpPr>
      <xdr:grpSpPr>
        <a:xfrm>
          <a:off x="4752975" y="22888575"/>
          <a:ext cx="390525" cy="200025"/>
          <a:chOff x="5150738" y="3679988"/>
          <a:chExt cx="390525" cy="200025"/>
        </a:xfrm>
      </xdr:grpSpPr>
      <xdr:grpSp>
        <xdr:nvGrpSpPr>
          <xdr:cNvPr id="14394" name="Shape 11926">
            <a:extLst>
              <a:ext uri="{FF2B5EF4-FFF2-40B4-BE49-F238E27FC236}">
                <a16:creationId xmlns:a16="http://schemas.microsoft.com/office/drawing/2014/main" id="{00000000-0008-0000-0B00-00003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95" name="Shape 6">
              <a:extLst>
                <a:ext uri="{FF2B5EF4-FFF2-40B4-BE49-F238E27FC236}">
                  <a16:creationId xmlns:a16="http://schemas.microsoft.com/office/drawing/2014/main" id="{00000000-0008-0000-0B00-00003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96" name="Shape 11927">
              <a:extLst>
                <a:ext uri="{FF2B5EF4-FFF2-40B4-BE49-F238E27FC236}">
                  <a16:creationId xmlns:a16="http://schemas.microsoft.com/office/drawing/2014/main" id="{00000000-0008-0000-0B00-00003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97" name="Shape 11928">
                <a:extLst>
                  <a:ext uri="{FF2B5EF4-FFF2-40B4-BE49-F238E27FC236}">
                    <a16:creationId xmlns:a16="http://schemas.microsoft.com/office/drawing/2014/main" id="{00000000-0008-0000-0B00-00003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8" name="Shape 11929">
                <a:extLst>
                  <a:ext uri="{FF2B5EF4-FFF2-40B4-BE49-F238E27FC236}">
                    <a16:creationId xmlns:a16="http://schemas.microsoft.com/office/drawing/2014/main" id="{00000000-0008-0000-0B00-00003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9" name="Shape 11930">
                  <a:extLst>
                    <a:ext uri="{FF2B5EF4-FFF2-40B4-BE49-F238E27FC236}">
                      <a16:creationId xmlns:a16="http://schemas.microsoft.com/office/drawing/2014/main" id="{00000000-0008-0000-0B00-00003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0" name="Shape 11931">
                  <a:extLst>
                    <a:ext uri="{FF2B5EF4-FFF2-40B4-BE49-F238E27FC236}">
                      <a16:creationId xmlns:a16="http://schemas.microsoft.com/office/drawing/2014/main" id="{00000000-0008-0000-0B00-00004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4401" name="Shape 2">
          <a:extLst>
            <a:ext uri="{FF2B5EF4-FFF2-40B4-BE49-F238E27FC236}">
              <a16:creationId xmlns:a16="http://schemas.microsoft.com/office/drawing/2014/main" id="{00000000-0008-0000-0B00-000041380000}"/>
            </a:ext>
          </a:extLst>
        </xdr:cNvPr>
        <xdr:cNvGrpSpPr/>
      </xdr:nvGrpSpPr>
      <xdr:grpSpPr>
        <a:xfrm>
          <a:off x="3819525" y="22888575"/>
          <a:ext cx="390525" cy="200025"/>
          <a:chOff x="5150738" y="3679988"/>
          <a:chExt cx="390525" cy="200025"/>
        </a:xfrm>
      </xdr:grpSpPr>
      <xdr:grpSp>
        <xdr:nvGrpSpPr>
          <xdr:cNvPr id="14402" name="Shape 11932">
            <a:extLst>
              <a:ext uri="{FF2B5EF4-FFF2-40B4-BE49-F238E27FC236}">
                <a16:creationId xmlns:a16="http://schemas.microsoft.com/office/drawing/2014/main" id="{00000000-0008-0000-0B00-00004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03" name="Shape 6">
              <a:extLst>
                <a:ext uri="{FF2B5EF4-FFF2-40B4-BE49-F238E27FC236}">
                  <a16:creationId xmlns:a16="http://schemas.microsoft.com/office/drawing/2014/main" id="{00000000-0008-0000-0B00-00004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4" name="Shape 11933">
              <a:extLst>
                <a:ext uri="{FF2B5EF4-FFF2-40B4-BE49-F238E27FC236}">
                  <a16:creationId xmlns:a16="http://schemas.microsoft.com/office/drawing/2014/main" id="{00000000-0008-0000-0B00-00004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05" name="Shape 11934">
                <a:extLst>
                  <a:ext uri="{FF2B5EF4-FFF2-40B4-BE49-F238E27FC236}">
                    <a16:creationId xmlns:a16="http://schemas.microsoft.com/office/drawing/2014/main" id="{00000000-0008-0000-0B00-00004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06" name="Shape 11935">
                <a:extLst>
                  <a:ext uri="{FF2B5EF4-FFF2-40B4-BE49-F238E27FC236}">
                    <a16:creationId xmlns:a16="http://schemas.microsoft.com/office/drawing/2014/main" id="{00000000-0008-0000-0B00-00004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07" name="Shape 11936">
                  <a:extLst>
                    <a:ext uri="{FF2B5EF4-FFF2-40B4-BE49-F238E27FC236}">
                      <a16:creationId xmlns:a16="http://schemas.microsoft.com/office/drawing/2014/main" id="{00000000-0008-0000-0B00-00004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8" name="Shape 11937">
                  <a:extLst>
                    <a:ext uri="{FF2B5EF4-FFF2-40B4-BE49-F238E27FC236}">
                      <a16:creationId xmlns:a16="http://schemas.microsoft.com/office/drawing/2014/main" id="{00000000-0008-0000-0B00-00004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4409" name="Shape 2">
          <a:extLst>
            <a:ext uri="{FF2B5EF4-FFF2-40B4-BE49-F238E27FC236}">
              <a16:creationId xmlns:a16="http://schemas.microsoft.com/office/drawing/2014/main" id="{00000000-0008-0000-0B00-000049380000}"/>
            </a:ext>
          </a:extLst>
        </xdr:cNvPr>
        <xdr:cNvGrpSpPr/>
      </xdr:nvGrpSpPr>
      <xdr:grpSpPr>
        <a:xfrm>
          <a:off x="2886075" y="22888575"/>
          <a:ext cx="390525" cy="200025"/>
          <a:chOff x="5150738" y="3679988"/>
          <a:chExt cx="390525" cy="200025"/>
        </a:xfrm>
      </xdr:grpSpPr>
      <xdr:grpSp>
        <xdr:nvGrpSpPr>
          <xdr:cNvPr id="14410" name="Shape 11938">
            <a:extLst>
              <a:ext uri="{FF2B5EF4-FFF2-40B4-BE49-F238E27FC236}">
                <a16:creationId xmlns:a16="http://schemas.microsoft.com/office/drawing/2014/main" id="{00000000-0008-0000-0B00-00004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1" name="Shape 6">
              <a:extLst>
                <a:ext uri="{FF2B5EF4-FFF2-40B4-BE49-F238E27FC236}">
                  <a16:creationId xmlns:a16="http://schemas.microsoft.com/office/drawing/2014/main" id="{00000000-0008-0000-0B00-00004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12" name="Shape 11939">
              <a:extLst>
                <a:ext uri="{FF2B5EF4-FFF2-40B4-BE49-F238E27FC236}">
                  <a16:creationId xmlns:a16="http://schemas.microsoft.com/office/drawing/2014/main" id="{00000000-0008-0000-0B00-00004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13" name="Shape 11940">
                <a:extLst>
                  <a:ext uri="{FF2B5EF4-FFF2-40B4-BE49-F238E27FC236}">
                    <a16:creationId xmlns:a16="http://schemas.microsoft.com/office/drawing/2014/main" id="{00000000-0008-0000-0B00-00004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14" name="Shape 11941">
                <a:extLst>
                  <a:ext uri="{FF2B5EF4-FFF2-40B4-BE49-F238E27FC236}">
                    <a16:creationId xmlns:a16="http://schemas.microsoft.com/office/drawing/2014/main" id="{00000000-0008-0000-0B00-00004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15" name="Shape 11942">
                  <a:extLst>
                    <a:ext uri="{FF2B5EF4-FFF2-40B4-BE49-F238E27FC236}">
                      <a16:creationId xmlns:a16="http://schemas.microsoft.com/office/drawing/2014/main" id="{00000000-0008-0000-0B00-00004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16" name="Shape 11943">
                  <a:extLst>
                    <a:ext uri="{FF2B5EF4-FFF2-40B4-BE49-F238E27FC236}">
                      <a16:creationId xmlns:a16="http://schemas.microsoft.com/office/drawing/2014/main" id="{00000000-0008-0000-0B00-00005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4417" name="Shape 2">
          <a:extLst>
            <a:ext uri="{FF2B5EF4-FFF2-40B4-BE49-F238E27FC236}">
              <a16:creationId xmlns:a16="http://schemas.microsoft.com/office/drawing/2014/main" id="{00000000-0008-0000-0B00-000051380000}"/>
            </a:ext>
          </a:extLst>
        </xdr:cNvPr>
        <xdr:cNvGrpSpPr/>
      </xdr:nvGrpSpPr>
      <xdr:grpSpPr>
        <a:xfrm>
          <a:off x="1952625" y="22888575"/>
          <a:ext cx="390525" cy="200025"/>
          <a:chOff x="5150738" y="3679988"/>
          <a:chExt cx="390525" cy="200025"/>
        </a:xfrm>
      </xdr:grpSpPr>
      <xdr:grpSp>
        <xdr:nvGrpSpPr>
          <xdr:cNvPr id="14418" name="Shape 11944">
            <a:extLst>
              <a:ext uri="{FF2B5EF4-FFF2-40B4-BE49-F238E27FC236}">
                <a16:creationId xmlns:a16="http://schemas.microsoft.com/office/drawing/2014/main" id="{00000000-0008-0000-0B00-00005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9" name="Shape 6">
              <a:extLst>
                <a:ext uri="{FF2B5EF4-FFF2-40B4-BE49-F238E27FC236}">
                  <a16:creationId xmlns:a16="http://schemas.microsoft.com/office/drawing/2014/main" id="{00000000-0008-0000-0B00-00005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0" name="Shape 11945">
              <a:extLst>
                <a:ext uri="{FF2B5EF4-FFF2-40B4-BE49-F238E27FC236}">
                  <a16:creationId xmlns:a16="http://schemas.microsoft.com/office/drawing/2014/main" id="{00000000-0008-0000-0B00-00005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1" name="Shape 11946">
                <a:extLst>
                  <a:ext uri="{FF2B5EF4-FFF2-40B4-BE49-F238E27FC236}">
                    <a16:creationId xmlns:a16="http://schemas.microsoft.com/office/drawing/2014/main" id="{00000000-0008-0000-0B00-00005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2" name="Shape 11947">
                <a:extLst>
                  <a:ext uri="{FF2B5EF4-FFF2-40B4-BE49-F238E27FC236}">
                    <a16:creationId xmlns:a16="http://schemas.microsoft.com/office/drawing/2014/main" id="{00000000-0008-0000-0B00-00005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23" name="Shape 11948">
                  <a:extLst>
                    <a:ext uri="{FF2B5EF4-FFF2-40B4-BE49-F238E27FC236}">
                      <a16:creationId xmlns:a16="http://schemas.microsoft.com/office/drawing/2014/main" id="{00000000-0008-0000-0B00-00005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24" name="Shape 11949">
                  <a:extLst>
                    <a:ext uri="{FF2B5EF4-FFF2-40B4-BE49-F238E27FC236}">
                      <a16:creationId xmlns:a16="http://schemas.microsoft.com/office/drawing/2014/main" id="{00000000-0008-0000-0B00-00005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4425" name="Shape 2">
          <a:extLst>
            <a:ext uri="{FF2B5EF4-FFF2-40B4-BE49-F238E27FC236}">
              <a16:creationId xmlns:a16="http://schemas.microsoft.com/office/drawing/2014/main" id="{00000000-0008-0000-0B00-000059380000}"/>
            </a:ext>
          </a:extLst>
        </xdr:cNvPr>
        <xdr:cNvGrpSpPr/>
      </xdr:nvGrpSpPr>
      <xdr:grpSpPr>
        <a:xfrm>
          <a:off x="1019175" y="22888575"/>
          <a:ext cx="390525" cy="200025"/>
          <a:chOff x="5150738" y="3679988"/>
          <a:chExt cx="390525" cy="200025"/>
        </a:xfrm>
      </xdr:grpSpPr>
      <xdr:grpSp>
        <xdr:nvGrpSpPr>
          <xdr:cNvPr id="14426" name="Shape 11950">
            <a:extLst>
              <a:ext uri="{FF2B5EF4-FFF2-40B4-BE49-F238E27FC236}">
                <a16:creationId xmlns:a16="http://schemas.microsoft.com/office/drawing/2014/main" id="{00000000-0008-0000-0B00-00005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27" name="Shape 6">
              <a:extLst>
                <a:ext uri="{FF2B5EF4-FFF2-40B4-BE49-F238E27FC236}">
                  <a16:creationId xmlns:a16="http://schemas.microsoft.com/office/drawing/2014/main" id="{00000000-0008-0000-0B00-00005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8" name="Shape 11951">
              <a:extLst>
                <a:ext uri="{FF2B5EF4-FFF2-40B4-BE49-F238E27FC236}">
                  <a16:creationId xmlns:a16="http://schemas.microsoft.com/office/drawing/2014/main" id="{00000000-0008-0000-0B00-00005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9" name="Shape 11952">
                <a:extLst>
                  <a:ext uri="{FF2B5EF4-FFF2-40B4-BE49-F238E27FC236}">
                    <a16:creationId xmlns:a16="http://schemas.microsoft.com/office/drawing/2014/main" id="{00000000-0008-0000-0B00-00005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0" name="Shape 11953">
                <a:extLst>
                  <a:ext uri="{FF2B5EF4-FFF2-40B4-BE49-F238E27FC236}">
                    <a16:creationId xmlns:a16="http://schemas.microsoft.com/office/drawing/2014/main" id="{00000000-0008-0000-0B00-00005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1" name="Shape 11954">
                  <a:extLst>
                    <a:ext uri="{FF2B5EF4-FFF2-40B4-BE49-F238E27FC236}">
                      <a16:creationId xmlns:a16="http://schemas.microsoft.com/office/drawing/2014/main" id="{00000000-0008-0000-0B00-00005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32" name="Shape 11955">
                  <a:extLst>
                    <a:ext uri="{FF2B5EF4-FFF2-40B4-BE49-F238E27FC236}">
                      <a16:creationId xmlns:a16="http://schemas.microsoft.com/office/drawing/2014/main" id="{00000000-0008-0000-0B00-00006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4433" name="Shape 2">
          <a:extLst>
            <a:ext uri="{FF2B5EF4-FFF2-40B4-BE49-F238E27FC236}">
              <a16:creationId xmlns:a16="http://schemas.microsoft.com/office/drawing/2014/main" id="{00000000-0008-0000-0B00-000061380000}"/>
            </a:ext>
          </a:extLst>
        </xdr:cNvPr>
        <xdr:cNvGrpSpPr/>
      </xdr:nvGrpSpPr>
      <xdr:grpSpPr>
        <a:xfrm>
          <a:off x="1019175" y="24641175"/>
          <a:ext cx="390525" cy="200025"/>
          <a:chOff x="5150738" y="3679988"/>
          <a:chExt cx="390525" cy="200025"/>
        </a:xfrm>
      </xdr:grpSpPr>
      <xdr:grpSp>
        <xdr:nvGrpSpPr>
          <xdr:cNvPr id="14434" name="Shape 11956">
            <a:extLst>
              <a:ext uri="{FF2B5EF4-FFF2-40B4-BE49-F238E27FC236}">
                <a16:creationId xmlns:a16="http://schemas.microsoft.com/office/drawing/2014/main" id="{00000000-0008-0000-0B00-00006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35" name="Shape 6">
              <a:extLst>
                <a:ext uri="{FF2B5EF4-FFF2-40B4-BE49-F238E27FC236}">
                  <a16:creationId xmlns:a16="http://schemas.microsoft.com/office/drawing/2014/main" id="{00000000-0008-0000-0B00-00006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36" name="Shape 11957">
              <a:extLst>
                <a:ext uri="{FF2B5EF4-FFF2-40B4-BE49-F238E27FC236}">
                  <a16:creationId xmlns:a16="http://schemas.microsoft.com/office/drawing/2014/main" id="{00000000-0008-0000-0B00-00006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37" name="Shape 11958">
                <a:extLst>
                  <a:ext uri="{FF2B5EF4-FFF2-40B4-BE49-F238E27FC236}">
                    <a16:creationId xmlns:a16="http://schemas.microsoft.com/office/drawing/2014/main" id="{00000000-0008-0000-0B00-00006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8" name="Shape 11959">
                <a:extLst>
                  <a:ext uri="{FF2B5EF4-FFF2-40B4-BE49-F238E27FC236}">
                    <a16:creationId xmlns:a16="http://schemas.microsoft.com/office/drawing/2014/main" id="{00000000-0008-0000-0B00-00006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9" name="Shape 11960">
                  <a:extLst>
                    <a:ext uri="{FF2B5EF4-FFF2-40B4-BE49-F238E27FC236}">
                      <a16:creationId xmlns:a16="http://schemas.microsoft.com/office/drawing/2014/main" id="{00000000-0008-0000-0B00-00006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0" name="Shape 11961">
                  <a:extLst>
                    <a:ext uri="{FF2B5EF4-FFF2-40B4-BE49-F238E27FC236}">
                      <a16:creationId xmlns:a16="http://schemas.microsoft.com/office/drawing/2014/main" id="{00000000-0008-0000-0B00-00006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4441" name="Shape 2">
          <a:extLst>
            <a:ext uri="{FF2B5EF4-FFF2-40B4-BE49-F238E27FC236}">
              <a16:creationId xmlns:a16="http://schemas.microsoft.com/office/drawing/2014/main" id="{00000000-0008-0000-0B00-000069380000}"/>
            </a:ext>
          </a:extLst>
        </xdr:cNvPr>
        <xdr:cNvGrpSpPr/>
      </xdr:nvGrpSpPr>
      <xdr:grpSpPr>
        <a:xfrm>
          <a:off x="1952625" y="24641175"/>
          <a:ext cx="390525" cy="200025"/>
          <a:chOff x="5150738" y="3679988"/>
          <a:chExt cx="390525" cy="200025"/>
        </a:xfrm>
      </xdr:grpSpPr>
      <xdr:grpSp>
        <xdr:nvGrpSpPr>
          <xdr:cNvPr id="14442" name="Shape 11962">
            <a:extLst>
              <a:ext uri="{FF2B5EF4-FFF2-40B4-BE49-F238E27FC236}">
                <a16:creationId xmlns:a16="http://schemas.microsoft.com/office/drawing/2014/main" id="{00000000-0008-0000-0B00-00006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43" name="Shape 6">
              <a:extLst>
                <a:ext uri="{FF2B5EF4-FFF2-40B4-BE49-F238E27FC236}">
                  <a16:creationId xmlns:a16="http://schemas.microsoft.com/office/drawing/2014/main" id="{00000000-0008-0000-0B00-00006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44" name="Shape 11963">
              <a:extLst>
                <a:ext uri="{FF2B5EF4-FFF2-40B4-BE49-F238E27FC236}">
                  <a16:creationId xmlns:a16="http://schemas.microsoft.com/office/drawing/2014/main" id="{00000000-0008-0000-0B00-00006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45" name="Shape 11964">
                <a:extLst>
                  <a:ext uri="{FF2B5EF4-FFF2-40B4-BE49-F238E27FC236}">
                    <a16:creationId xmlns:a16="http://schemas.microsoft.com/office/drawing/2014/main" id="{00000000-0008-0000-0B00-00006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46" name="Shape 11965">
                <a:extLst>
                  <a:ext uri="{FF2B5EF4-FFF2-40B4-BE49-F238E27FC236}">
                    <a16:creationId xmlns:a16="http://schemas.microsoft.com/office/drawing/2014/main" id="{00000000-0008-0000-0B00-00006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47" name="Shape 11966">
                  <a:extLst>
                    <a:ext uri="{FF2B5EF4-FFF2-40B4-BE49-F238E27FC236}">
                      <a16:creationId xmlns:a16="http://schemas.microsoft.com/office/drawing/2014/main" id="{00000000-0008-0000-0B00-00006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8" name="Shape 11967">
                  <a:extLst>
                    <a:ext uri="{FF2B5EF4-FFF2-40B4-BE49-F238E27FC236}">
                      <a16:creationId xmlns:a16="http://schemas.microsoft.com/office/drawing/2014/main" id="{00000000-0008-0000-0B00-00007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4449" name="Shape 2">
          <a:extLst>
            <a:ext uri="{FF2B5EF4-FFF2-40B4-BE49-F238E27FC236}">
              <a16:creationId xmlns:a16="http://schemas.microsoft.com/office/drawing/2014/main" id="{00000000-0008-0000-0B00-000071380000}"/>
            </a:ext>
          </a:extLst>
        </xdr:cNvPr>
        <xdr:cNvGrpSpPr/>
      </xdr:nvGrpSpPr>
      <xdr:grpSpPr>
        <a:xfrm>
          <a:off x="2886075" y="26393775"/>
          <a:ext cx="390525" cy="200025"/>
          <a:chOff x="5150738" y="3679988"/>
          <a:chExt cx="390525" cy="200025"/>
        </a:xfrm>
      </xdr:grpSpPr>
      <xdr:grpSp>
        <xdr:nvGrpSpPr>
          <xdr:cNvPr id="14450" name="Shape 11968">
            <a:extLst>
              <a:ext uri="{FF2B5EF4-FFF2-40B4-BE49-F238E27FC236}">
                <a16:creationId xmlns:a16="http://schemas.microsoft.com/office/drawing/2014/main" id="{00000000-0008-0000-0B00-00007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1" name="Shape 6">
              <a:extLst>
                <a:ext uri="{FF2B5EF4-FFF2-40B4-BE49-F238E27FC236}">
                  <a16:creationId xmlns:a16="http://schemas.microsoft.com/office/drawing/2014/main" id="{00000000-0008-0000-0B00-00007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52" name="Shape 11969">
              <a:extLst>
                <a:ext uri="{FF2B5EF4-FFF2-40B4-BE49-F238E27FC236}">
                  <a16:creationId xmlns:a16="http://schemas.microsoft.com/office/drawing/2014/main" id="{00000000-0008-0000-0B00-00007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53" name="Shape 11970">
                <a:extLst>
                  <a:ext uri="{FF2B5EF4-FFF2-40B4-BE49-F238E27FC236}">
                    <a16:creationId xmlns:a16="http://schemas.microsoft.com/office/drawing/2014/main" id="{00000000-0008-0000-0B00-00007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54" name="Shape 11971">
                <a:extLst>
                  <a:ext uri="{FF2B5EF4-FFF2-40B4-BE49-F238E27FC236}">
                    <a16:creationId xmlns:a16="http://schemas.microsoft.com/office/drawing/2014/main" id="{00000000-0008-0000-0B00-00007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55" name="Shape 11972">
                  <a:extLst>
                    <a:ext uri="{FF2B5EF4-FFF2-40B4-BE49-F238E27FC236}">
                      <a16:creationId xmlns:a16="http://schemas.microsoft.com/office/drawing/2014/main" id="{00000000-0008-0000-0B00-00007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56" name="Shape 11973">
                  <a:extLst>
                    <a:ext uri="{FF2B5EF4-FFF2-40B4-BE49-F238E27FC236}">
                      <a16:creationId xmlns:a16="http://schemas.microsoft.com/office/drawing/2014/main" id="{00000000-0008-0000-0B00-00007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4457" name="Shape 2">
          <a:extLst>
            <a:ext uri="{FF2B5EF4-FFF2-40B4-BE49-F238E27FC236}">
              <a16:creationId xmlns:a16="http://schemas.microsoft.com/office/drawing/2014/main" id="{00000000-0008-0000-0B00-000079380000}"/>
            </a:ext>
          </a:extLst>
        </xdr:cNvPr>
        <xdr:cNvGrpSpPr/>
      </xdr:nvGrpSpPr>
      <xdr:grpSpPr>
        <a:xfrm>
          <a:off x="9420225" y="26393775"/>
          <a:ext cx="390525" cy="200025"/>
          <a:chOff x="5150738" y="3679988"/>
          <a:chExt cx="390525" cy="200025"/>
        </a:xfrm>
      </xdr:grpSpPr>
      <xdr:grpSp>
        <xdr:nvGrpSpPr>
          <xdr:cNvPr id="14458" name="Shape 11974">
            <a:extLst>
              <a:ext uri="{FF2B5EF4-FFF2-40B4-BE49-F238E27FC236}">
                <a16:creationId xmlns:a16="http://schemas.microsoft.com/office/drawing/2014/main" id="{00000000-0008-0000-0B00-00007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9" name="Shape 6">
              <a:extLst>
                <a:ext uri="{FF2B5EF4-FFF2-40B4-BE49-F238E27FC236}">
                  <a16:creationId xmlns:a16="http://schemas.microsoft.com/office/drawing/2014/main" id="{00000000-0008-0000-0B00-00007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0" name="Shape 11975">
              <a:extLst>
                <a:ext uri="{FF2B5EF4-FFF2-40B4-BE49-F238E27FC236}">
                  <a16:creationId xmlns:a16="http://schemas.microsoft.com/office/drawing/2014/main" id="{00000000-0008-0000-0B00-00007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1" name="Shape 11976">
                <a:extLst>
                  <a:ext uri="{FF2B5EF4-FFF2-40B4-BE49-F238E27FC236}">
                    <a16:creationId xmlns:a16="http://schemas.microsoft.com/office/drawing/2014/main" id="{00000000-0008-0000-0B00-00007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62" name="Shape 11977">
                <a:extLst>
                  <a:ext uri="{FF2B5EF4-FFF2-40B4-BE49-F238E27FC236}">
                    <a16:creationId xmlns:a16="http://schemas.microsoft.com/office/drawing/2014/main" id="{00000000-0008-0000-0B00-00007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63" name="Shape 11978">
                  <a:extLst>
                    <a:ext uri="{FF2B5EF4-FFF2-40B4-BE49-F238E27FC236}">
                      <a16:creationId xmlns:a16="http://schemas.microsoft.com/office/drawing/2014/main" id="{00000000-0008-0000-0B00-00007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64" name="Shape 11979">
                  <a:extLst>
                    <a:ext uri="{FF2B5EF4-FFF2-40B4-BE49-F238E27FC236}">
                      <a16:creationId xmlns:a16="http://schemas.microsoft.com/office/drawing/2014/main" id="{00000000-0008-0000-0B00-00008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4465" name="Shape 2">
          <a:extLst>
            <a:ext uri="{FF2B5EF4-FFF2-40B4-BE49-F238E27FC236}">
              <a16:creationId xmlns:a16="http://schemas.microsoft.com/office/drawing/2014/main" id="{00000000-0008-0000-0B00-000081380000}"/>
            </a:ext>
          </a:extLst>
        </xdr:cNvPr>
        <xdr:cNvGrpSpPr/>
      </xdr:nvGrpSpPr>
      <xdr:grpSpPr>
        <a:xfrm>
          <a:off x="10353675" y="26393775"/>
          <a:ext cx="390525" cy="200025"/>
          <a:chOff x="5150738" y="3679988"/>
          <a:chExt cx="390525" cy="200025"/>
        </a:xfrm>
      </xdr:grpSpPr>
      <xdr:grpSp>
        <xdr:nvGrpSpPr>
          <xdr:cNvPr id="14466" name="Shape 11980">
            <a:extLst>
              <a:ext uri="{FF2B5EF4-FFF2-40B4-BE49-F238E27FC236}">
                <a16:creationId xmlns:a16="http://schemas.microsoft.com/office/drawing/2014/main" id="{00000000-0008-0000-0B00-00008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67" name="Shape 6">
              <a:extLst>
                <a:ext uri="{FF2B5EF4-FFF2-40B4-BE49-F238E27FC236}">
                  <a16:creationId xmlns:a16="http://schemas.microsoft.com/office/drawing/2014/main" id="{00000000-0008-0000-0B00-00008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8" name="Shape 11981">
              <a:extLst>
                <a:ext uri="{FF2B5EF4-FFF2-40B4-BE49-F238E27FC236}">
                  <a16:creationId xmlns:a16="http://schemas.microsoft.com/office/drawing/2014/main" id="{00000000-0008-0000-0B00-00008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9" name="Shape 11982">
                <a:extLst>
                  <a:ext uri="{FF2B5EF4-FFF2-40B4-BE49-F238E27FC236}">
                    <a16:creationId xmlns:a16="http://schemas.microsoft.com/office/drawing/2014/main" id="{00000000-0008-0000-0B00-00008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0" name="Shape 11983">
                <a:extLst>
                  <a:ext uri="{FF2B5EF4-FFF2-40B4-BE49-F238E27FC236}">
                    <a16:creationId xmlns:a16="http://schemas.microsoft.com/office/drawing/2014/main" id="{00000000-0008-0000-0B00-00008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1" name="Shape 11984">
                  <a:extLst>
                    <a:ext uri="{FF2B5EF4-FFF2-40B4-BE49-F238E27FC236}">
                      <a16:creationId xmlns:a16="http://schemas.microsoft.com/office/drawing/2014/main" id="{00000000-0008-0000-0B00-00008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72" name="Shape 11985">
                  <a:extLst>
                    <a:ext uri="{FF2B5EF4-FFF2-40B4-BE49-F238E27FC236}">
                      <a16:creationId xmlns:a16="http://schemas.microsoft.com/office/drawing/2014/main" id="{00000000-0008-0000-0B00-00008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4473" name="Shape 2">
          <a:extLst>
            <a:ext uri="{FF2B5EF4-FFF2-40B4-BE49-F238E27FC236}">
              <a16:creationId xmlns:a16="http://schemas.microsoft.com/office/drawing/2014/main" id="{00000000-0008-0000-0B00-000089380000}"/>
            </a:ext>
          </a:extLst>
        </xdr:cNvPr>
        <xdr:cNvGrpSpPr/>
      </xdr:nvGrpSpPr>
      <xdr:grpSpPr>
        <a:xfrm>
          <a:off x="11287125" y="26393775"/>
          <a:ext cx="390525" cy="200025"/>
          <a:chOff x="5150738" y="3679988"/>
          <a:chExt cx="390525" cy="200025"/>
        </a:xfrm>
      </xdr:grpSpPr>
      <xdr:grpSp>
        <xdr:nvGrpSpPr>
          <xdr:cNvPr id="14474" name="Shape 11986">
            <a:extLst>
              <a:ext uri="{FF2B5EF4-FFF2-40B4-BE49-F238E27FC236}">
                <a16:creationId xmlns:a16="http://schemas.microsoft.com/office/drawing/2014/main" id="{00000000-0008-0000-0B00-00008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75" name="Shape 6">
              <a:extLst>
                <a:ext uri="{FF2B5EF4-FFF2-40B4-BE49-F238E27FC236}">
                  <a16:creationId xmlns:a16="http://schemas.microsoft.com/office/drawing/2014/main" id="{00000000-0008-0000-0B00-00008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76" name="Shape 11987">
              <a:extLst>
                <a:ext uri="{FF2B5EF4-FFF2-40B4-BE49-F238E27FC236}">
                  <a16:creationId xmlns:a16="http://schemas.microsoft.com/office/drawing/2014/main" id="{00000000-0008-0000-0B00-00008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77" name="Shape 11988">
                <a:extLst>
                  <a:ext uri="{FF2B5EF4-FFF2-40B4-BE49-F238E27FC236}">
                    <a16:creationId xmlns:a16="http://schemas.microsoft.com/office/drawing/2014/main" id="{00000000-0008-0000-0B00-00008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8" name="Shape 11989">
                <a:extLst>
                  <a:ext uri="{FF2B5EF4-FFF2-40B4-BE49-F238E27FC236}">
                    <a16:creationId xmlns:a16="http://schemas.microsoft.com/office/drawing/2014/main" id="{00000000-0008-0000-0B00-00008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9" name="Shape 11990">
                  <a:extLst>
                    <a:ext uri="{FF2B5EF4-FFF2-40B4-BE49-F238E27FC236}">
                      <a16:creationId xmlns:a16="http://schemas.microsoft.com/office/drawing/2014/main" id="{00000000-0008-0000-0B00-00008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0" name="Shape 11991">
                  <a:extLst>
                    <a:ext uri="{FF2B5EF4-FFF2-40B4-BE49-F238E27FC236}">
                      <a16:creationId xmlns:a16="http://schemas.microsoft.com/office/drawing/2014/main" id="{00000000-0008-0000-0B00-00009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4481" name="Shape 2">
          <a:extLst>
            <a:ext uri="{FF2B5EF4-FFF2-40B4-BE49-F238E27FC236}">
              <a16:creationId xmlns:a16="http://schemas.microsoft.com/office/drawing/2014/main" id="{00000000-0008-0000-0B00-000091380000}"/>
            </a:ext>
          </a:extLst>
        </xdr:cNvPr>
        <xdr:cNvGrpSpPr/>
      </xdr:nvGrpSpPr>
      <xdr:grpSpPr>
        <a:xfrm>
          <a:off x="20621625" y="26393775"/>
          <a:ext cx="390525" cy="200025"/>
          <a:chOff x="5150738" y="3679988"/>
          <a:chExt cx="390525" cy="200025"/>
        </a:xfrm>
      </xdr:grpSpPr>
      <xdr:grpSp>
        <xdr:nvGrpSpPr>
          <xdr:cNvPr id="14482" name="Shape 11992">
            <a:extLst>
              <a:ext uri="{FF2B5EF4-FFF2-40B4-BE49-F238E27FC236}">
                <a16:creationId xmlns:a16="http://schemas.microsoft.com/office/drawing/2014/main" id="{00000000-0008-0000-0B00-00009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83" name="Shape 6">
              <a:extLst>
                <a:ext uri="{FF2B5EF4-FFF2-40B4-BE49-F238E27FC236}">
                  <a16:creationId xmlns:a16="http://schemas.microsoft.com/office/drawing/2014/main" id="{00000000-0008-0000-0B00-00009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84" name="Shape 11993">
              <a:extLst>
                <a:ext uri="{FF2B5EF4-FFF2-40B4-BE49-F238E27FC236}">
                  <a16:creationId xmlns:a16="http://schemas.microsoft.com/office/drawing/2014/main" id="{00000000-0008-0000-0B00-00009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85" name="Shape 11994">
                <a:extLst>
                  <a:ext uri="{FF2B5EF4-FFF2-40B4-BE49-F238E27FC236}">
                    <a16:creationId xmlns:a16="http://schemas.microsoft.com/office/drawing/2014/main" id="{00000000-0008-0000-0B00-00009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86" name="Shape 11995">
                <a:extLst>
                  <a:ext uri="{FF2B5EF4-FFF2-40B4-BE49-F238E27FC236}">
                    <a16:creationId xmlns:a16="http://schemas.microsoft.com/office/drawing/2014/main" id="{00000000-0008-0000-0B00-00009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87" name="Shape 11996">
                  <a:extLst>
                    <a:ext uri="{FF2B5EF4-FFF2-40B4-BE49-F238E27FC236}">
                      <a16:creationId xmlns:a16="http://schemas.microsoft.com/office/drawing/2014/main" id="{00000000-0008-0000-0B00-00009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8" name="Shape 11997">
                  <a:extLst>
                    <a:ext uri="{FF2B5EF4-FFF2-40B4-BE49-F238E27FC236}">
                      <a16:creationId xmlns:a16="http://schemas.microsoft.com/office/drawing/2014/main" id="{00000000-0008-0000-0B00-00009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4489" name="Shape 2">
          <a:extLst>
            <a:ext uri="{FF2B5EF4-FFF2-40B4-BE49-F238E27FC236}">
              <a16:creationId xmlns:a16="http://schemas.microsoft.com/office/drawing/2014/main" id="{00000000-0008-0000-0B00-000099380000}"/>
            </a:ext>
          </a:extLst>
        </xdr:cNvPr>
        <xdr:cNvGrpSpPr/>
      </xdr:nvGrpSpPr>
      <xdr:grpSpPr>
        <a:xfrm>
          <a:off x="16887825" y="28146375"/>
          <a:ext cx="390525" cy="200025"/>
          <a:chOff x="5150738" y="3679988"/>
          <a:chExt cx="390525" cy="200025"/>
        </a:xfrm>
      </xdr:grpSpPr>
      <xdr:grpSp>
        <xdr:nvGrpSpPr>
          <xdr:cNvPr id="14490" name="Shape 11998">
            <a:extLst>
              <a:ext uri="{FF2B5EF4-FFF2-40B4-BE49-F238E27FC236}">
                <a16:creationId xmlns:a16="http://schemas.microsoft.com/office/drawing/2014/main" id="{00000000-0008-0000-0B00-00009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1" name="Shape 6">
              <a:extLst>
                <a:ext uri="{FF2B5EF4-FFF2-40B4-BE49-F238E27FC236}">
                  <a16:creationId xmlns:a16="http://schemas.microsoft.com/office/drawing/2014/main" id="{00000000-0008-0000-0B00-00009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92" name="Shape 11999">
              <a:extLst>
                <a:ext uri="{FF2B5EF4-FFF2-40B4-BE49-F238E27FC236}">
                  <a16:creationId xmlns:a16="http://schemas.microsoft.com/office/drawing/2014/main" id="{00000000-0008-0000-0B00-00009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93" name="Shape 12000">
                <a:extLst>
                  <a:ext uri="{FF2B5EF4-FFF2-40B4-BE49-F238E27FC236}">
                    <a16:creationId xmlns:a16="http://schemas.microsoft.com/office/drawing/2014/main" id="{00000000-0008-0000-0B00-00009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94" name="Shape 12001">
                <a:extLst>
                  <a:ext uri="{FF2B5EF4-FFF2-40B4-BE49-F238E27FC236}">
                    <a16:creationId xmlns:a16="http://schemas.microsoft.com/office/drawing/2014/main" id="{00000000-0008-0000-0B00-00009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95" name="Shape 12002">
                  <a:extLst>
                    <a:ext uri="{FF2B5EF4-FFF2-40B4-BE49-F238E27FC236}">
                      <a16:creationId xmlns:a16="http://schemas.microsoft.com/office/drawing/2014/main" id="{00000000-0008-0000-0B00-00009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96" name="Shape 12003">
                  <a:extLst>
                    <a:ext uri="{FF2B5EF4-FFF2-40B4-BE49-F238E27FC236}">
                      <a16:creationId xmlns:a16="http://schemas.microsoft.com/office/drawing/2014/main" id="{00000000-0008-0000-0B00-0000A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4497" name="Shape 2">
          <a:extLst>
            <a:ext uri="{FF2B5EF4-FFF2-40B4-BE49-F238E27FC236}">
              <a16:creationId xmlns:a16="http://schemas.microsoft.com/office/drawing/2014/main" id="{00000000-0008-0000-0B00-0000A1380000}"/>
            </a:ext>
          </a:extLst>
        </xdr:cNvPr>
        <xdr:cNvGrpSpPr/>
      </xdr:nvGrpSpPr>
      <xdr:grpSpPr>
        <a:xfrm>
          <a:off x="15954375" y="28146375"/>
          <a:ext cx="390525" cy="200025"/>
          <a:chOff x="5150738" y="3679988"/>
          <a:chExt cx="390525" cy="200025"/>
        </a:xfrm>
      </xdr:grpSpPr>
      <xdr:grpSp>
        <xdr:nvGrpSpPr>
          <xdr:cNvPr id="14498" name="Shape 12004">
            <a:extLst>
              <a:ext uri="{FF2B5EF4-FFF2-40B4-BE49-F238E27FC236}">
                <a16:creationId xmlns:a16="http://schemas.microsoft.com/office/drawing/2014/main" id="{00000000-0008-0000-0B00-0000A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9" name="Shape 6">
              <a:extLst>
                <a:ext uri="{FF2B5EF4-FFF2-40B4-BE49-F238E27FC236}">
                  <a16:creationId xmlns:a16="http://schemas.microsoft.com/office/drawing/2014/main" id="{00000000-0008-0000-0B00-0000A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0" name="Shape 12005">
              <a:extLst>
                <a:ext uri="{FF2B5EF4-FFF2-40B4-BE49-F238E27FC236}">
                  <a16:creationId xmlns:a16="http://schemas.microsoft.com/office/drawing/2014/main" id="{00000000-0008-0000-0B00-0000A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1" name="Shape 12006">
                <a:extLst>
                  <a:ext uri="{FF2B5EF4-FFF2-40B4-BE49-F238E27FC236}">
                    <a16:creationId xmlns:a16="http://schemas.microsoft.com/office/drawing/2014/main" id="{00000000-0008-0000-0B00-0000A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02" name="Shape 12007">
                <a:extLst>
                  <a:ext uri="{FF2B5EF4-FFF2-40B4-BE49-F238E27FC236}">
                    <a16:creationId xmlns:a16="http://schemas.microsoft.com/office/drawing/2014/main" id="{00000000-0008-0000-0B00-0000A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03" name="Shape 12008">
                  <a:extLst>
                    <a:ext uri="{FF2B5EF4-FFF2-40B4-BE49-F238E27FC236}">
                      <a16:creationId xmlns:a16="http://schemas.microsoft.com/office/drawing/2014/main" id="{00000000-0008-0000-0B00-0000A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04" name="Shape 12009">
                  <a:extLst>
                    <a:ext uri="{FF2B5EF4-FFF2-40B4-BE49-F238E27FC236}">
                      <a16:creationId xmlns:a16="http://schemas.microsoft.com/office/drawing/2014/main" id="{00000000-0008-0000-0B00-0000A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4505" name="Shape 2">
          <a:extLst>
            <a:ext uri="{FF2B5EF4-FFF2-40B4-BE49-F238E27FC236}">
              <a16:creationId xmlns:a16="http://schemas.microsoft.com/office/drawing/2014/main" id="{00000000-0008-0000-0B00-0000A9380000}"/>
            </a:ext>
          </a:extLst>
        </xdr:cNvPr>
        <xdr:cNvGrpSpPr/>
      </xdr:nvGrpSpPr>
      <xdr:grpSpPr>
        <a:xfrm>
          <a:off x="11287125" y="30127575"/>
          <a:ext cx="390525" cy="200025"/>
          <a:chOff x="5150738" y="3679988"/>
          <a:chExt cx="390525" cy="200025"/>
        </a:xfrm>
      </xdr:grpSpPr>
      <xdr:grpSp>
        <xdr:nvGrpSpPr>
          <xdr:cNvPr id="14506" name="Shape 12010">
            <a:extLst>
              <a:ext uri="{FF2B5EF4-FFF2-40B4-BE49-F238E27FC236}">
                <a16:creationId xmlns:a16="http://schemas.microsoft.com/office/drawing/2014/main" id="{00000000-0008-0000-0B00-0000A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07" name="Shape 6">
              <a:extLst>
                <a:ext uri="{FF2B5EF4-FFF2-40B4-BE49-F238E27FC236}">
                  <a16:creationId xmlns:a16="http://schemas.microsoft.com/office/drawing/2014/main" id="{00000000-0008-0000-0B00-0000A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8" name="Shape 12011">
              <a:extLst>
                <a:ext uri="{FF2B5EF4-FFF2-40B4-BE49-F238E27FC236}">
                  <a16:creationId xmlns:a16="http://schemas.microsoft.com/office/drawing/2014/main" id="{00000000-0008-0000-0B00-0000A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9" name="Shape 12012">
                <a:extLst>
                  <a:ext uri="{FF2B5EF4-FFF2-40B4-BE49-F238E27FC236}">
                    <a16:creationId xmlns:a16="http://schemas.microsoft.com/office/drawing/2014/main" id="{00000000-0008-0000-0B00-0000A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0" name="Shape 12013">
                <a:extLst>
                  <a:ext uri="{FF2B5EF4-FFF2-40B4-BE49-F238E27FC236}">
                    <a16:creationId xmlns:a16="http://schemas.microsoft.com/office/drawing/2014/main" id="{00000000-0008-0000-0B00-0000A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1" name="Shape 12014">
                  <a:extLst>
                    <a:ext uri="{FF2B5EF4-FFF2-40B4-BE49-F238E27FC236}">
                      <a16:creationId xmlns:a16="http://schemas.microsoft.com/office/drawing/2014/main" id="{00000000-0008-0000-0B00-0000A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12" name="Shape 12015">
                  <a:extLst>
                    <a:ext uri="{FF2B5EF4-FFF2-40B4-BE49-F238E27FC236}">
                      <a16:creationId xmlns:a16="http://schemas.microsoft.com/office/drawing/2014/main" id="{00000000-0008-0000-0B00-0000B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4513" name="Shape 2">
          <a:extLst>
            <a:ext uri="{FF2B5EF4-FFF2-40B4-BE49-F238E27FC236}">
              <a16:creationId xmlns:a16="http://schemas.microsoft.com/office/drawing/2014/main" id="{00000000-0008-0000-0B00-0000B1380000}"/>
            </a:ext>
          </a:extLst>
        </xdr:cNvPr>
        <xdr:cNvGrpSpPr/>
      </xdr:nvGrpSpPr>
      <xdr:grpSpPr>
        <a:xfrm>
          <a:off x="10353675" y="30127575"/>
          <a:ext cx="390525" cy="200025"/>
          <a:chOff x="5150738" y="3679988"/>
          <a:chExt cx="390525" cy="200025"/>
        </a:xfrm>
      </xdr:grpSpPr>
      <xdr:grpSp>
        <xdr:nvGrpSpPr>
          <xdr:cNvPr id="14514" name="Shape 12016">
            <a:extLst>
              <a:ext uri="{FF2B5EF4-FFF2-40B4-BE49-F238E27FC236}">
                <a16:creationId xmlns:a16="http://schemas.microsoft.com/office/drawing/2014/main" id="{00000000-0008-0000-0B00-0000B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15" name="Shape 6">
              <a:extLst>
                <a:ext uri="{FF2B5EF4-FFF2-40B4-BE49-F238E27FC236}">
                  <a16:creationId xmlns:a16="http://schemas.microsoft.com/office/drawing/2014/main" id="{00000000-0008-0000-0B00-0000B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16" name="Shape 12017">
              <a:extLst>
                <a:ext uri="{FF2B5EF4-FFF2-40B4-BE49-F238E27FC236}">
                  <a16:creationId xmlns:a16="http://schemas.microsoft.com/office/drawing/2014/main" id="{00000000-0008-0000-0B00-0000B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17" name="Shape 12018">
                <a:extLst>
                  <a:ext uri="{FF2B5EF4-FFF2-40B4-BE49-F238E27FC236}">
                    <a16:creationId xmlns:a16="http://schemas.microsoft.com/office/drawing/2014/main" id="{00000000-0008-0000-0B00-0000B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8" name="Shape 12019">
                <a:extLst>
                  <a:ext uri="{FF2B5EF4-FFF2-40B4-BE49-F238E27FC236}">
                    <a16:creationId xmlns:a16="http://schemas.microsoft.com/office/drawing/2014/main" id="{00000000-0008-0000-0B00-0000B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9" name="Shape 12020">
                  <a:extLst>
                    <a:ext uri="{FF2B5EF4-FFF2-40B4-BE49-F238E27FC236}">
                      <a16:creationId xmlns:a16="http://schemas.microsoft.com/office/drawing/2014/main" id="{00000000-0008-0000-0B00-0000B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0" name="Shape 12021">
                  <a:extLst>
                    <a:ext uri="{FF2B5EF4-FFF2-40B4-BE49-F238E27FC236}">
                      <a16:creationId xmlns:a16="http://schemas.microsoft.com/office/drawing/2014/main" id="{00000000-0008-0000-0B00-0000B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4521" name="Shape 2">
          <a:extLst>
            <a:ext uri="{FF2B5EF4-FFF2-40B4-BE49-F238E27FC236}">
              <a16:creationId xmlns:a16="http://schemas.microsoft.com/office/drawing/2014/main" id="{00000000-0008-0000-0B00-0000B9380000}"/>
            </a:ext>
          </a:extLst>
        </xdr:cNvPr>
        <xdr:cNvGrpSpPr/>
      </xdr:nvGrpSpPr>
      <xdr:grpSpPr>
        <a:xfrm>
          <a:off x="9420225" y="30127575"/>
          <a:ext cx="390525" cy="200025"/>
          <a:chOff x="5150738" y="3679988"/>
          <a:chExt cx="390525" cy="200025"/>
        </a:xfrm>
      </xdr:grpSpPr>
      <xdr:grpSp>
        <xdr:nvGrpSpPr>
          <xdr:cNvPr id="14522" name="Shape 12022">
            <a:extLst>
              <a:ext uri="{FF2B5EF4-FFF2-40B4-BE49-F238E27FC236}">
                <a16:creationId xmlns:a16="http://schemas.microsoft.com/office/drawing/2014/main" id="{00000000-0008-0000-0B00-0000B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23" name="Shape 6">
              <a:extLst>
                <a:ext uri="{FF2B5EF4-FFF2-40B4-BE49-F238E27FC236}">
                  <a16:creationId xmlns:a16="http://schemas.microsoft.com/office/drawing/2014/main" id="{00000000-0008-0000-0B00-0000B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24" name="Shape 12023">
              <a:extLst>
                <a:ext uri="{FF2B5EF4-FFF2-40B4-BE49-F238E27FC236}">
                  <a16:creationId xmlns:a16="http://schemas.microsoft.com/office/drawing/2014/main" id="{00000000-0008-0000-0B00-0000B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25" name="Shape 12024">
                <a:extLst>
                  <a:ext uri="{FF2B5EF4-FFF2-40B4-BE49-F238E27FC236}">
                    <a16:creationId xmlns:a16="http://schemas.microsoft.com/office/drawing/2014/main" id="{00000000-0008-0000-0B00-0000B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6" name="Shape 12025">
                <a:extLst>
                  <a:ext uri="{FF2B5EF4-FFF2-40B4-BE49-F238E27FC236}">
                    <a16:creationId xmlns:a16="http://schemas.microsoft.com/office/drawing/2014/main" id="{00000000-0008-0000-0B00-0000B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27" name="Shape 12026">
                  <a:extLst>
                    <a:ext uri="{FF2B5EF4-FFF2-40B4-BE49-F238E27FC236}">
                      <a16:creationId xmlns:a16="http://schemas.microsoft.com/office/drawing/2014/main" id="{00000000-0008-0000-0B00-0000B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8" name="Shape 12027">
                  <a:extLst>
                    <a:ext uri="{FF2B5EF4-FFF2-40B4-BE49-F238E27FC236}">
                      <a16:creationId xmlns:a16="http://schemas.microsoft.com/office/drawing/2014/main" id="{00000000-0008-0000-0B00-0000C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4529" name="Shape 2">
          <a:extLst>
            <a:ext uri="{FF2B5EF4-FFF2-40B4-BE49-F238E27FC236}">
              <a16:creationId xmlns:a16="http://schemas.microsoft.com/office/drawing/2014/main" id="{00000000-0008-0000-0B00-0000C1380000}"/>
            </a:ext>
          </a:extLst>
        </xdr:cNvPr>
        <xdr:cNvGrpSpPr/>
      </xdr:nvGrpSpPr>
      <xdr:grpSpPr>
        <a:xfrm>
          <a:off x="8486775" y="30127575"/>
          <a:ext cx="390525" cy="200025"/>
          <a:chOff x="5150738" y="3679988"/>
          <a:chExt cx="390525" cy="200025"/>
        </a:xfrm>
      </xdr:grpSpPr>
      <xdr:grpSp>
        <xdr:nvGrpSpPr>
          <xdr:cNvPr id="14530" name="Shape 12028">
            <a:extLst>
              <a:ext uri="{FF2B5EF4-FFF2-40B4-BE49-F238E27FC236}">
                <a16:creationId xmlns:a16="http://schemas.microsoft.com/office/drawing/2014/main" id="{00000000-0008-0000-0B00-0000C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1" name="Shape 6">
              <a:extLst>
                <a:ext uri="{FF2B5EF4-FFF2-40B4-BE49-F238E27FC236}">
                  <a16:creationId xmlns:a16="http://schemas.microsoft.com/office/drawing/2014/main" id="{00000000-0008-0000-0B00-0000C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2" name="Shape 12029">
              <a:extLst>
                <a:ext uri="{FF2B5EF4-FFF2-40B4-BE49-F238E27FC236}">
                  <a16:creationId xmlns:a16="http://schemas.microsoft.com/office/drawing/2014/main" id="{00000000-0008-0000-0B00-0000C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33" name="Shape 12030">
                <a:extLst>
                  <a:ext uri="{FF2B5EF4-FFF2-40B4-BE49-F238E27FC236}">
                    <a16:creationId xmlns:a16="http://schemas.microsoft.com/office/drawing/2014/main" id="{00000000-0008-0000-0B00-0000C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34" name="Shape 12031">
                <a:extLst>
                  <a:ext uri="{FF2B5EF4-FFF2-40B4-BE49-F238E27FC236}">
                    <a16:creationId xmlns:a16="http://schemas.microsoft.com/office/drawing/2014/main" id="{00000000-0008-0000-0B00-0000C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35" name="Shape 12032">
                  <a:extLst>
                    <a:ext uri="{FF2B5EF4-FFF2-40B4-BE49-F238E27FC236}">
                      <a16:creationId xmlns:a16="http://schemas.microsoft.com/office/drawing/2014/main" id="{00000000-0008-0000-0B00-0000C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36" name="Shape 12033">
                  <a:extLst>
                    <a:ext uri="{FF2B5EF4-FFF2-40B4-BE49-F238E27FC236}">
                      <a16:creationId xmlns:a16="http://schemas.microsoft.com/office/drawing/2014/main" id="{00000000-0008-0000-0B00-0000C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4537" name="Shape 2">
          <a:extLst>
            <a:ext uri="{FF2B5EF4-FFF2-40B4-BE49-F238E27FC236}">
              <a16:creationId xmlns:a16="http://schemas.microsoft.com/office/drawing/2014/main" id="{00000000-0008-0000-0B00-0000C9380000}"/>
            </a:ext>
          </a:extLst>
        </xdr:cNvPr>
        <xdr:cNvGrpSpPr/>
      </xdr:nvGrpSpPr>
      <xdr:grpSpPr>
        <a:xfrm>
          <a:off x="7553325" y="30127575"/>
          <a:ext cx="390525" cy="200025"/>
          <a:chOff x="5150738" y="3679988"/>
          <a:chExt cx="390525" cy="200025"/>
        </a:xfrm>
      </xdr:grpSpPr>
      <xdr:grpSp>
        <xdr:nvGrpSpPr>
          <xdr:cNvPr id="14538" name="Shape 12034">
            <a:extLst>
              <a:ext uri="{FF2B5EF4-FFF2-40B4-BE49-F238E27FC236}">
                <a16:creationId xmlns:a16="http://schemas.microsoft.com/office/drawing/2014/main" id="{00000000-0008-0000-0B00-0000C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9" name="Shape 6">
              <a:extLst>
                <a:ext uri="{FF2B5EF4-FFF2-40B4-BE49-F238E27FC236}">
                  <a16:creationId xmlns:a16="http://schemas.microsoft.com/office/drawing/2014/main" id="{00000000-0008-0000-0B00-0000C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0" name="Shape 12035">
              <a:extLst>
                <a:ext uri="{FF2B5EF4-FFF2-40B4-BE49-F238E27FC236}">
                  <a16:creationId xmlns:a16="http://schemas.microsoft.com/office/drawing/2014/main" id="{00000000-0008-0000-0B00-0000C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1" name="Shape 12036">
                <a:extLst>
                  <a:ext uri="{FF2B5EF4-FFF2-40B4-BE49-F238E27FC236}">
                    <a16:creationId xmlns:a16="http://schemas.microsoft.com/office/drawing/2014/main" id="{00000000-0008-0000-0B00-0000C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42" name="Shape 12037">
                <a:extLst>
                  <a:ext uri="{FF2B5EF4-FFF2-40B4-BE49-F238E27FC236}">
                    <a16:creationId xmlns:a16="http://schemas.microsoft.com/office/drawing/2014/main" id="{00000000-0008-0000-0B00-0000C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43" name="Shape 12038">
                  <a:extLst>
                    <a:ext uri="{FF2B5EF4-FFF2-40B4-BE49-F238E27FC236}">
                      <a16:creationId xmlns:a16="http://schemas.microsoft.com/office/drawing/2014/main" id="{00000000-0008-0000-0B00-0000C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44" name="Shape 12039">
                  <a:extLst>
                    <a:ext uri="{FF2B5EF4-FFF2-40B4-BE49-F238E27FC236}">
                      <a16:creationId xmlns:a16="http://schemas.microsoft.com/office/drawing/2014/main" id="{00000000-0008-0000-0B00-0000D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4545" name="Shape 2">
          <a:extLst>
            <a:ext uri="{FF2B5EF4-FFF2-40B4-BE49-F238E27FC236}">
              <a16:creationId xmlns:a16="http://schemas.microsoft.com/office/drawing/2014/main" id="{00000000-0008-0000-0B00-0000D1380000}"/>
            </a:ext>
          </a:extLst>
        </xdr:cNvPr>
        <xdr:cNvGrpSpPr/>
      </xdr:nvGrpSpPr>
      <xdr:grpSpPr>
        <a:xfrm>
          <a:off x="6619875" y="30127575"/>
          <a:ext cx="390525" cy="200025"/>
          <a:chOff x="5150738" y="3679988"/>
          <a:chExt cx="390525" cy="200025"/>
        </a:xfrm>
      </xdr:grpSpPr>
      <xdr:grpSp>
        <xdr:nvGrpSpPr>
          <xdr:cNvPr id="14546" name="Shape 12040">
            <a:extLst>
              <a:ext uri="{FF2B5EF4-FFF2-40B4-BE49-F238E27FC236}">
                <a16:creationId xmlns:a16="http://schemas.microsoft.com/office/drawing/2014/main" id="{00000000-0008-0000-0B00-0000D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47" name="Shape 6">
              <a:extLst>
                <a:ext uri="{FF2B5EF4-FFF2-40B4-BE49-F238E27FC236}">
                  <a16:creationId xmlns:a16="http://schemas.microsoft.com/office/drawing/2014/main" id="{00000000-0008-0000-0B00-0000D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8" name="Shape 12041">
              <a:extLst>
                <a:ext uri="{FF2B5EF4-FFF2-40B4-BE49-F238E27FC236}">
                  <a16:creationId xmlns:a16="http://schemas.microsoft.com/office/drawing/2014/main" id="{00000000-0008-0000-0B00-0000D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9" name="Shape 12042">
                <a:extLst>
                  <a:ext uri="{FF2B5EF4-FFF2-40B4-BE49-F238E27FC236}">
                    <a16:creationId xmlns:a16="http://schemas.microsoft.com/office/drawing/2014/main" id="{00000000-0008-0000-0B00-0000D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0" name="Shape 12043">
                <a:extLst>
                  <a:ext uri="{FF2B5EF4-FFF2-40B4-BE49-F238E27FC236}">
                    <a16:creationId xmlns:a16="http://schemas.microsoft.com/office/drawing/2014/main" id="{00000000-0008-0000-0B00-0000D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51" name="Shape 12044">
                  <a:extLst>
                    <a:ext uri="{FF2B5EF4-FFF2-40B4-BE49-F238E27FC236}">
                      <a16:creationId xmlns:a16="http://schemas.microsoft.com/office/drawing/2014/main" id="{00000000-0008-0000-0B00-0000D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52" name="Shape 12045">
                  <a:extLst>
                    <a:ext uri="{FF2B5EF4-FFF2-40B4-BE49-F238E27FC236}">
                      <a16:creationId xmlns:a16="http://schemas.microsoft.com/office/drawing/2014/main" id="{00000000-0008-0000-0B00-0000D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100</xdr:row>
      <xdr:rowOff>19050</xdr:rowOff>
    </xdr:from>
    <xdr:ext cx="447675" cy="361950"/>
    <xdr:sp macro="" textlink="">
      <xdr:nvSpPr>
        <xdr:cNvPr id="14553" name="Shape 2365">
          <a:extLst>
            <a:ext uri="{FF2B5EF4-FFF2-40B4-BE49-F238E27FC236}">
              <a16:creationId xmlns:a16="http://schemas.microsoft.com/office/drawing/2014/main" id="{00000000-0008-0000-0B00-0000D938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4554" name="Shape 2">
          <a:extLst>
            <a:ext uri="{FF2B5EF4-FFF2-40B4-BE49-F238E27FC236}">
              <a16:creationId xmlns:a16="http://schemas.microsoft.com/office/drawing/2014/main" id="{00000000-0008-0000-0B00-0000DA38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4555" name="Shape 12046">
            <a:extLst>
              <a:ext uri="{FF2B5EF4-FFF2-40B4-BE49-F238E27FC236}">
                <a16:creationId xmlns:a16="http://schemas.microsoft.com/office/drawing/2014/main" id="{00000000-0008-0000-0B00-0000D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56" name="Shape 6">
              <a:extLst>
                <a:ext uri="{FF2B5EF4-FFF2-40B4-BE49-F238E27FC236}">
                  <a16:creationId xmlns:a16="http://schemas.microsoft.com/office/drawing/2014/main" id="{00000000-0008-0000-0B00-0000D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57" name="Shape 12047">
              <a:extLst>
                <a:ext uri="{FF2B5EF4-FFF2-40B4-BE49-F238E27FC236}">
                  <a16:creationId xmlns:a16="http://schemas.microsoft.com/office/drawing/2014/main" id="{00000000-0008-0000-0B00-0000D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58" name="Shape 12048">
                <a:extLst>
                  <a:ext uri="{FF2B5EF4-FFF2-40B4-BE49-F238E27FC236}">
                    <a16:creationId xmlns:a16="http://schemas.microsoft.com/office/drawing/2014/main" id="{00000000-0008-0000-0B00-0000D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9" name="Shape 12049">
                <a:extLst>
                  <a:ext uri="{FF2B5EF4-FFF2-40B4-BE49-F238E27FC236}">
                    <a16:creationId xmlns:a16="http://schemas.microsoft.com/office/drawing/2014/main" id="{00000000-0008-0000-0B00-0000D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0" name="Shape 12050">
                  <a:extLst>
                    <a:ext uri="{FF2B5EF4-FFF2-40B4-BE49-F238E27FC236}">
                      <a16:creationId xmlns:a16="http://schemas.microsoft.com/office/drawing/2014/main" id="{00000000-0008-0000-0B00-0000E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1" name="Shape 12051">
                  <a:extLst>
                    <a:ext uri="{FF2B5EF4-FFF2-40B4-BE49-F238E27FC236}">
                      <a16:creationId xmlns:a16="http://schemas.microsoft.com/office/drawing/2014/main" id="{00000000-0008-0000-0B00-0000E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4562" name="Shape 2">
          <a:extLst>
            <a:ext uri="{FF2B5EF4-FFF2-40B4-BE49-F238E27FC236}">
              <a16:creationId xmlns:a16="http://schemas.microsoft.com/office/drawing/2014/main" id="{00000000-0008-0000-0B00-0000E238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4563" name="Shape 12052">
            <a:extLst>
              <a:ext uri="{FF2B5EF4-FFF2-40B4-BE49-F238E27FC236}">
                <a16:creationId xmlns:a16="http://schemas.microsoft.com/office/drawing/2014/main" id="{00000000-0008-0000-0B00-0000E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64" name="Shape 6">
              <a:extLst>
                <a:ext uri="{FF2B5EF4-FFF2-40B4-BE49-F238E27FC236}">
                  <a16:creationId xmlns:a16="http://schemas.microsoft.com/office/drawing/2014/main" id="{00000000-0008-0000-0B00-0000E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65" name="Shape 12053">
              <a:extLst>
                <a:ext uri="{FF2B5EF4-FFF2-40B4-BE49-F238E27FC236}">
                  <a16:creationId xmlns:a16="http://schemas.microsoft.com/office/drawing/2014/main" id="{00000000-0008-0000-0B00-0000E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66" name="Shape 12054">
                <a:extLst>
                  <a:ext uri="{FF2B5EF4-FFF2-40B4-BE49-F238E27FC236}">
                    <a16:creationId xmlns:a16="http://schemas.microsoft.com/office/drawing/2014/main" id="{00000000-0008-0000-0B00-0000E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67" name="Shape 12055">
                <a:extLst>
                  <a:ext uri="{FF2B5EF4-FFF2-40B4-BE49-F238E27FC236}">
                    <a16:creationId xmlns:a16="http://schemas.microsoft.com/office/drawing/2014/main" id="{00000000-0008-0000-0B00-0000E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8" name="Shape 12056">
                  <a:extLst>
                    <a:ext uri="{FF2B5EF4-FFF2-40B4-BE49-F238E27FC236}">
                      <a16:creationId xmlns:a16="http://schemas.microsoft.com/office/drawing/2014/main" id="{00000000-0008-0000-0B00-0000E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9" name="Shape 12057">
                  <a:extLst>
                    <a:ext uri="{FF2B5EF4-FFF2-40B4-BE49-F238E27FC236}">
                      <a16:creationId xmlns:a16="http://schemas.microsoft.com/office/drawing/2014/main" id="{00000000-0008-0000-0B00-0000E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4570" name="Shape 2">
          <a:extLst>
            <a:ext uri="{FF2B5EF4-FFF2-40B4-BE49-F238E27FC236}">
              <a16:creationId xmlns:a16="http://schemas.microsoft.com/office/drawing/2014/main" id="{00000000-0008-0000-0B00-0000EA38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4571" name="Shape 12058">
            <a:extLst>
              <a:ext uri="{FF2B5EF4-FFF2-40B4-BE49-F238E27FC236}">
                <a16:creationId xmlns:a16="http://schemas.microsoft.com/office/drawing/2014/main" id="{00000000-0008-0000-0B00-0000E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72" name="Shape 6">
              <a:extLst>
                <a:ext uri="{FF2B5EF4-FFF2-40B4-BE49-F238E27FC236}">
                  <a16:creationId xmlns:a16="http://schemas.microsoft.com/office/drawing/2014/main" id="{00000000-0008-0000-0B00-0000E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73" name="Shape 12059">
              <a:extLst>
                <a:ext uri="{FF2B5EF4-FFF2-40B4-BE49-F238E27FC236}">
                  <a16:creationId xmlns:a16="http://schemas.microsoft.com/office/drawing/2014/main" id="{00000000-0008-0000-0B00-0000E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74" name="Shape 12060">
                <a:extLst>
                  <a:ext uri="{FF2B5EF4-FFF2-40B4-BE49-F238E27FC236}">
                    <a16:creationId xmlns:a16="http://schemas.microsoft.com/office/drawing/2014/main" id="{00000000-0008-0000-0B00-0000E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75" name="Shape 12061">
                <a:extLst>
                  <a:ext uri="{FF2B5EF4-FFF2-40B4-BE49-F238E27FC236}">
                    <a16:creationId xmlns:a16="http://schemas.microsoft.com/office/drawing/2014/main" id="{00000000-0008-0000-0B00-0000E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76" name="Shape 12062">
                  <a:extLst>
                    <a:ext uri="{FF2B5EF4-FFF2-40B4-BE49-F238E27FC236}">
                      <a16:creationId xmlns:a16="http://schemas.microsoft.com/office/drawing/2014/main" id="{00000000-0008-0000-0B00-0000F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7" name="Shape 12063">
                  <a:extLst>
                    <a:ext uri="{FF2B5EF4-FFF2-40B4-BE49-F238E27FC236}">
                      <a16:creationId xmlns:a16="http://schemas.microsoft.com/office/drawing/2014/main" id="{00000000-0008-0000-0B00-0000F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4578" name="Shape 2">
          <a:extLst>
            <a:ext uri="{FF2B5EF4-FFF2-40B4-BE49-F238E27FC236}">
              <a16:creationId xmlns:a16="http://schemas.microsoft.com/office/drawing/2014/main" id="{00000000-0008-0000-0B00-0000F238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4579" name="Shape 12064">
            <a:extLst>
              <a:ext uri="{FF2B5EF4-FFF2-40B4-BE49-F238E27FC236}">
                <a16:creationId xmlns:a16="http://schemas.microsoft.com/office/drawing/2014/main" id="{00000000-0008-0000-0B00-0000F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0" name="Shape 6">
              <a:extLst>
                <a:ext uri="{FF2B5EF4-FFF2-40B4-BE49-F238E27FC236}">
                  <a16:creationId xmlns:a16="http://schemas.microsoft.com/office/drawing/2014/main" id="{00000000-0008-0000-0B00-0000F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1" name="Shape 12065">
              <a:extLst>
                <a:ext uri="{FF2B5EF4-FFF2-40B4-BE49-F238E27FC236}">
                  <a16:creationId xmlns:a16="http://schemas.microsoft.com/office/drawing/2014/main" id="{00000000-0008-0000-0B00-0000F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82" name="Shape 12066">
                <a:extLst>
                  <a:ext uri="{FF2B5EF4-FFF2-40B4-BE49-F238E27FC236}">
                    <a16:creationId xmlns:a16="http://schemas.microsoft.com/office/drawing/2014/main" id="{00000000-0008-0000-0B00-0000F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83" name="Shape 12067">
                <a:extLst>
                  <a:ext uri="{FF2B5EF4-FFF2-40B4-BE49-F238E27FC236}">
                    <a16:creationId xmlns:a16="http://schemas.microsoft.com/office/drawing/2014/main" id="{00000000-0008-0000-0B00-0000F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84" name="Shape 12068">
                  <a:extLst>
                    <a:ext uri="{FF2B5EF4-FFF2-40B4-BE49-F238E27FC236}">
                      <a16:creationId xmlns:a16="http://schemas.microsoft.com/office/drawing/2014/main" id="{00000000-0008-0000-0B00-0000F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85" name="Shape 12069">
                  <a:extLst>
                    <a:ext uri="{FF2B5EF4-FFF2-40B4-BE49-F238E27FC236}">
                      <a16:creationId xmlns:a16="http://schemas.microsoft.com/office/drawing/2014/main" id="{00000000-0008-0000-0B00-0000F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4586" name="Shape 2">
          <a:extLst>
            <a:ext uri="{FF2B5EF4-FFF2-40B4-BE49-F238E27FC236}">
              <a16:creationId xmlns:a16="http://schemas.microsoft.com/office/drawing/2014/main" id="{00000000-0008-0000-0B00-0000FA38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4587" name="Shape 12070">
            <a:extLst>
              <a:ext uri="{FF2B5EF4-FFF2-40B4-BE49-F238E27FC236}">
                <a16:creationId xmlns:a16="http://schemas.microsoft.com/office/drawing/2014/main" id="{00000000-0008-0000-0B00-0000F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8" name="Shape 6">
              <a:extLst>
                <a:ext uri="{FF2B5EF4-FFF2-40B4-BE49-F238E27FC236}">
                  <a16:creationId xmlns:a16="http://schemas.microsoft.com/office/drawing/2014/main" id="{00000000-0008-0000-0B00-0000F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9" name="Shape 12071">
              <a:extLst>
                <a:ext uri="{FF2B5EF4-FFF2-40B4-BE49-F238E27FC236}">
                  <a16:creationId xmlns:a16="http://schemas.microsoft.com/office/drawing/2014/main" id="{00000000-0008-0000-0B00-0000F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0" name="Shape 12072">
                <a:extLst>
                  <a:ext uri="{FF2B5EF4-FFF2-40B4-BE49-F238E27FC236}">
                    <a16:creationId xmlns:a16="http://schemas.microsoft.com/office/drawing/2014/main" id="{00000000-0008-0000-0B00-0000F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1" name="Shape 12073">
                <a:extLst>
                  <a:ext uri="{FF2B5EF4-FFF2-40B4-BE49-F238E27FC236}">
                    <a16:creationId xmlns:a16="http://schemas.microsoft.com/office/drawing/2014/main" id="{00000000-0008-0000-0B00-0000F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92" name="Shape 12074">
                  <a:extLst>
                    <a:ext uri="{FF2B5EF4-FFF2-40B4-BE49-F238E27FC236}">
                      <a16:creationId xmlns:a16="http://schemas.microsoft.com/office/drawing/2014/main" id="{00000000-0008-0000-0B00-00000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93" name="Shape 12075">
                  <a:extLst>
                    <a:ext uri="{FF2B5EF4-FFF2-40B4-BE49-F238E27FC236}">
                      <a16:creationId xmlns:a16="http://schemas.microsoft.com/office/drawing/2014/main" id="{00000000-0008-0000-0B00-00000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4594" name="Shape 2">
          <a:extLst>
            <a:ext uri="{FF2B5EF4-FFF2-40B4-BE49-F238E27FC236}">
              <a16:creationId xmlns:a16="http://schemas.microsoft.com/office/drawing/2014/main" id="{00000000-0008-0000-0B00-00000239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4595" name="Shape 12076">
            <a:extLst>
              <a:ext uri="{FF2B5EF4-FFF2-40B4-BE49-F238E27FC236}">
                <a16:creationId xmlns:a16="http://schemas.microsoft.com/office/drawing/2014/main" id="{00000000-0008-0000-0B00-00000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96" name="Shape 6">
              <a:extLst>
                <a:ext uri="{FF2B5EF4-FFF2-40B4-BE49-F238E27FC236}">
                  <a16:creationId xmlns:a16="http://schemas.microsoft.com/office/drawing/2014/main" id="{00000000-0008-0000-0B00-00000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97" name="Shape 12077">
              <a:extLst>
                <a:ext uri="{FF2B5EF4-FFF2-40B4-BE49-F238E27FC236}">
                  <a16:creationId xmlns:a16="http://schemas.microsoft.com/office/drawing/2014/main" id="{00000000-0008-0000-0B00-00000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8" name="Shape 12078">
                <a:extLst>
                  <a:ext uri="{FF2B5EF4-FFF2-40B4-BE49-F238E27FC236}">
                    <a16:creationId xmlns:a16="http://schemas.microsoft.com/office/drawing/2014/main" id="{00000000-0008-0000-0B00-00000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9" name="Shape 12079">
                <a:extLst>
                  <a:ext uri="{FF2B5EF4-FFF2-40B4-BE49-F238E27FC236}">
                    <a16:creationId xmlns:a16="http://schemas.microsoft.com/office/drawing/2014/main" id="{00000000-0008-0000-0B00-00000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0" name="Shape 12080">
                  <a:extLst>
                    <a:ext uri="{FF2B5EF4-FFF2-40B4-BE49-F238E27FC236}">
                      <a16:creationId xmlns:a16="http://schemas.microsoft.com/office/drawing/2014/main" id="{00000000-0008-0000-0B00-00000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1" name="Shape 12081">
                  <a:extLst>
                    <a:ext uri="{FF2B5EF4-FFF2-40B4-BE49-F238E27FC236}">
                      <a16:creationId xmlns:a16="http://schemas.microsoft.com/office/drawing/2014/main" id="{00000000-0008-0000-0B00-00000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4602" name="Shape 2">
          <a:extLst>
            <a:ext uri="{FF2B5EF4-FFF2-40B4-BE49-F238E27FC236}">
              <a16:creationId xmlns:a16="http://schemas.microsoft.com/office/drawing/2014/main" id="{00000000-0008-0000-0B00-00000A39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4603" name="Shape 12082">
            <a:extLst>
              <a:ext uri="{FF2B5EF4-FFF2-40B4-BE49-F238E27FC236}">
                <a16:creationId xmlns:a16="http://schemas.microsoft.com/office/drawing/2014/main" id="{00000000-0008-0000-0B00-00000B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04" name="Shape 6">
              <a:extLst>
                <a:ext uri="{FF2B5EF4-FFF2-40B4-BE49-F238E27FC236}">
                  <a16:creationId xmlns:a16="http://schemas.microsoft.com/office/drawing/2014/main" id="{00000000-0008-0000-0B00-00000C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5" name="Shape 12083">
              <a:extLst>
                <a:ext uri="{FF2B5EF4-FFF2-40B4-BE49-F238E27FC236}">
                  <a16:creationId xmlns:a16="http://schemas.microsoft.com/office/drawing/2014/main" id="{00000000-0008-0000-0B00-00000D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06" name="Shape 12084">
                <a:extLst>
                  <a:ext uri="{FF2B5EF4-FFF2-40B4-BE49-F238E27FC236}">
                    <a16:creationId xmlns:a16="http://schemas.microsoft.com/office/drawing/2014/main" id="{00000000-0008-0000-0B00-00000E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07" name="Shape 12085">
                <a:extLst>
                  <a:ext uri="{FF2B5EF4-FFF2-40B4-BE49-F238E27FC236}">
                    <a16:creationId xmlns:a16="http://schemas.microsoft.com/office/drawing/2014/main" id="{00000000-0008-0000-0B00-00000F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8" name="Shape 12086">
                  <a:extLst>
                    <a:ext uri="{FF2B5EF4-FFF2-40B4-BE49-F238E27FC236}">
                      <a16:creationId xmlns:a16="http://schemas.microsoft.com/office/drawing/2014/main" id="{00000000-0008-0000-0B00-00001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9" name="Shape 12087">
                  <a:extLst>
                    <a:ext uri="{FF2B5EF4-FFF2-40B4-BE49-F238E27FC236}">
                      <a16:creationId xmlns:a16="http://schemas.microsoft.com/office/drawing/2014/main" id="{00000000-0008-0000-0B00-00001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4610" name="Shape 2">
          <a:extLst>
            <a:ext uri="{FF2B5EF4-FFF2-40B4-BE49-F238E27FC236}">
              <a16:creationId xmlns:a16="http://schemas.microsoft.com/office/drawing/2014/main" id="{00000000-0008-0000-0B00-00001239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4611" name="Shape 12088">
            <a:extLst>
              <a:ext uri="{FF2B5EF4-FFF2-40B4-BE49-F238E27FC236}">
                <a16:creationId xmlns:a16="http://schemas.microsoft.com/office/drawing/2014/main" id="{00000000-0008-0000-0B00-00001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12" name="Shape 6">
              <a:extLst>
                <a:ext uri="{FF2B5EF4-FFF2-40B4-BE49-F238E27FC236}">
                  <a16:creationId xmlns:a16="http://schemas.microsoft.com/office/drawing/2014/main" id="{00000000-0008-0000-0B00-00001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13" name="Shape 12089">
              <a:extLst>
                <a:ext uri="{FF2B5EF4-FFF2-40B4-BE49-F238E27FC236}">
                  <a16:creationId xmlns:a16="http://schemas.microsoft.com/office/drawing/2014/main" id="{00000000-0008-0000-0B00-00001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14" name="Shape 12090">
                <a:extLst>
                  <a:ext uri="{FF2B5EF4-FFF2-40B4-BE49-F238E27FC236}">
                    <a16:creationId xmlns:a16="http://schemas.microsoft.com/office/drawing/2014/main" id="{00000000-0008-0000-0B00-00001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15" name="Shape 12091">
                <a:extLst>
                  <a:ext uri="{FF2B5EF4-FFF2-40B4-BE49-F238E27FC236}">
                    <a16:creationId xmlns:a16="http://schemas.microsoft.com/office/drawing/2014/main" id="{00000000-0008-0000-0B00-00001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16" name="Shape 12092">
                  <a:extLst>
                    <a:ext uri="{FF2B5EF4-FFF2-40B4-BE49-F238E27FC236}">
                      <a16:creationId xmlns:a16="http://schemas.microsoft.com/office/drawing/2014/main" id="{00000000-0008-0000-0B00-00001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17" name="Shape 12093">
                  <a:extLst>
                    <a:ext uri="{FF2B5EF4-FFF2-40B4-BE49-F238E27FC236}">
                      <a16:creationId xmlns:a16="http://schemas.microsoft.com/office/drawing/2014/main" id="{00000000-0008-0000-0B00-00001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</xdr:row>
      <xdr:rowOff>19050</xdr:rowOff>
    </xdr:from>
    <xdr:ext cx="428625" cy="361950"/>
    <xdr:sp macro="" textlink="">
      <xdr:nvSpPr>
        <xdr:cNvPr id="14618" name="Shape 661">
          <a:extLst>
            <a:ext uri="{FF2B5EF4-FFF2-40B4-BE49-F238E27FC236}">
              <a16:creationId xmlns:a16="http://schemas.microsoft.com/office/drawing/2014/main" id="{00000000-0008-0000-0B00-00001A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19050</xdr:rowOff>
    </xdr:from>
    <xdr:ext cx="428625" cy="361950"/>
    <xdr:sp macro="" textlink="">
      <xdr:nvSpPr>
        <xdr:cNvPr id="14619" name="Shape 660">
          <a:extLst>
            <a:ext uri="{FF2B5EF4-FFF2-40B4-BE49-F238E27FC236}">
              <a16:creationId xmlns:a16="http://schemas.microsoft.com/office/drawing/2014/main" id="{00000000-0008-0000-0B00-00001B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9525</xdr:rowOff>
    </xdr:from>
    <xdr:ext cx="428625" cy="361950"/>
    <xdr:sp macro="" textlink="">
      <xdr:nvSpPr>
        <xdr:cNvPr id="14620" name="Shape 660">
          <a:extLst>
            <a:ext uri="{FF2B5EF4-FFF2-40B4-BE49-F238E27FC236}">
              <a16:creationId xmlns:a16="http://schemas.microsoft.com/office/drawing/2014/main" id="{00000000-0008-0000-0B00-00001C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9525</xdr:rowOff>
    </xdr:from>
    <xdr:ext cx="428625" cy="361950"/>
    <xdr:sp macro="" textlink="">
      <xdr:nvSpPr>
        <xdr:cNvPr id="14621" name="Shape 660">
          <a:extLst>
            <a:ext uri="{FF2B5EF4-FFF2-40B4-BE49-F238E27FC236}">
              <a16:creationId xmlns:a16="http://schemas.microsoft.com/office/drawing/2014/main" id="{00000000-0008-0000-0B00-00001D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9525</xdr:rowOff>
    </xdr:from>
    <xdr:ext cx="428625" cy="361950"/>
    <xdr:sp macro="" textlink="">
      <xdr:nvSpPr>
        <xdr:cNvPr id="14622" name="Shape 661">
          <a:extLst>
            <a:ext uri="{FF2B5EF4-FFF2-40B4-BE49-F238E27FC236}">
              <a16:creationId xmlns:a16="http://schemas.microsoft.com/office/drawing/2014/main" id="{00000000-0008-0000-0B00-00001E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9525</xdr:rowOff>
    </xdr:from>
    <xdr:ext cx="428625" cy="361950"/>
    <xdr:sp macro="" textlink="">
      <xdr:nvSpPr>
        <xdr:cNvPr id="14623" name="Shape 661">
          <a:extLst>
            <a:ext uri="{FF2B5EF4-FFF2-40B4-BE49-F238E27FC236}">
              <a16:creationId xmlns:a16="http://schemas.microsoft.com/office/drawing/2014/main" id="{00000000-0008-0000-0B00-00001F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428625" cy="361950"/>
    <xdr:sp macro="" textlink="">
      <xdr:nvSpPr>
        <xdr:cNvPr id="14624" name="Shape 661">
          <a:extLst>
            <a:ext uri="{FF2B5EF4-FFF2-40B4-BE49-F238E27FC236}">
              <a16:creationId xmlns:a16="http://schemas.microsoft.com/office/drawing/2014/main" id="{00000000-0008-0000-0B00-000020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4625" name="Shape 2">
          <a:extLst>
            <a:ext uri="{FF2B5EF4-FFF2-40B4-BE49-F238E27FC236}">
              <a16:creationId xmlns:a16="http://schemas.microsoft.com/office/drawing/2014/main" id="{00000000-0008-0000-0B00-00002139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4626" name="Shape 12094">
            <a:extLst>
              <a:ext uri="{FF2B5EF4-FFF2-40B4-BE49-F238E27FC236}">
                <a16:creationId xmlns:a16="http://schemas.microsoft.com/office/drawing/2014/main" id="{00000000-0008-0000-0B00-00002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27" name="Shape 6">
              <a:extLst>
                <a:ext uri="{FF2B5EF4-FFF2-40B4-BE49-F238E27FC236}">
                  <a16:creationId xmlns:a16="http://schemas.microsoft.com/office/drawing/2014/main" id="{00000000-0008-0000-0B00-00002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28" name="Shape 12095">
              <a:extLst>
                <a:ext uri="{FF2B5EF4-FFF2-40B4-BE49-F238E27FC236}">
                  <a16:creationId xmlns:a16="http://schemas.microsoft.com/office/drawing/2014/main" id="{00000000-0008-0000-0B00-00002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29" name="Shape 12096">
                <a:extLst>
                  <a:ext uri="{FF2B5EF4-FFF2-40B4-BE49-F238E27FC236}">
                    <a16:creationId xmlns:a16="http://schemas.microsoft.com/office/drawing/2014/main" id="{00000000-0008-0000-0B00-00002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0" name="Shape 12097">
                <a:extLst>
                  <a:ext uri="{FF2B5EF4-FFF2-40B4-BE49-F238E27FC236}">
                    <a16:creationId xmlns:a16="http://schemas.microsoft.com/office/drawing/2014/main" id="{00000000-0008-0000-0B00-00002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1" name="Shape 12098">
                  <a:extLst>
                    <a:ext uri="{FF2B5EF4-FFF2-40B4-BE49-F238E27FC236}">
                      <a16:creationId xmlns:a16="http://schemas.microsoft.com/office/drawing/2014/main" id="{00000000-0008-0000-0B00-00002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32" name="Shape 12099">
                  <a:extLst>
                    <a:ext uri="{FF2B5EF4-FFF2-40B4-BE49-F238E27FC236}">
                      <a16:creationId xmlns:a16="http://schemas.microsoft.com/office/drawing/2014/main" id="{00000000-0008-0000-0B00-00002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4633" name="Shape 2">
          <a:extLst>
            <a:ext uri="{FF2B5EF4-FFF2-40B4-BE49-F238E27FC236}">
              <a16:creationId xmlns:a16="http://schemas.microsoft.com/office/drawing/2014/main" id="{00000000-0008-0000-0B00-00002939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4634" name="Shape 12100">
            <a:extLst>
              <a:ext uri="{FF2B5EF4-FFF2-40B4-BE49-F238E27FC236}">
                <a16:creationId xmlns:a16="http://schemas.microsoft.com/office/drawing/2014/main" id="{00000000-0008-0000-0B00-00002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35" name="Shape 6">
              <a:extLst>
                <a:ext uri="{FF2B5EF4-FFF2-40B4-BE49-F238E27FC236}">
                  <a16:creationId xmlns:a16="http://schemas.microsoft.com/office/drawing/2014/main" id="{00000000-0008-0000-0B00-00002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36" name="Shape 12101">
              <a:extLst>
                <a:ext uri="{FF2B5EF4-FFF2-40B4-BE49-F238E27FC236}">
                  <a16:creationId xmlns:a16="http://schemas.microsoft.com/office/drawing/2014/main" id="{00000000-0008-0000-0B00-00002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37" name="Shape 12102">
                <a:extLst>
                  <a:ext uri="{FF2B5EF4-FFF2-40B4-BE49-F238E27FC236}">
                    <a16:creationId xmlns:a16="http://schemas.microsoft.com/office/drawing/2014/main" id="{00000000-0008-0000-0B00-00002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8" name="Shape 12103">
                <a:extLst>
                  <a:ext uri="{FF2B5EF4-FFF2-40B4-BE49-F238E27FC236}">
                    <a16:creationId xmlns:a16="http://schemas.microsoft.com/office/drawing/2014/main" id="{00000000-0008-0000-0B00-00002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9" name="Shape 12104">
                  <a:extLst>
                    <a:ext uri="{FF2B5EF4-FFF2-40B4-BE49-F238E27FC236}">
                      <a16:creationId xmlns:a16="http://schemas.microsoft.com/office/drawing/2014/main" id="{00000000-0008-0000-0B00-00002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0" name="Shape 12105">
                  <a:extLst>
                    <a:ext uri="{FF2B5EF4-FFF2-40B4-BE49-F238E27FC236}">
                      <a16:creationId xmlns:a16="http://schemas.microsoft.com/office/drawing/2014/main" id="{00000000-0008-0000-0B00-00003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4641" name="Shape 2">
          <a:extLst>
            <a:ext uri="{FF2B5EF4-FFF2-40B4-BE49-F238E27FC236}">
              <a16:creationId xmlns:a16="http://schemas.microsoft.com/office/drawing/2014/main" id="{00000000-0008-0000-0B00-00003139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4642" name="Shape 12106">
            <a:extLst>
              <a:ext uri="{FF2B5EF4-FFF2-40B4-BE49-F238E27FC236}">
                <a16:creationId xmlns:a16="http://schemas.microsoft.com/office/drawing/2014/main" id="{00000000-0008-0000-0B00-00003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43" name="Shape 6">
              <a:extLst>
                <a:ext uri="{FF2B5EF4-FFF2-40B4-BE49-F238E27FC236}">
                  <a16:creationId xmlns:a16="http://schemas.microsoft.com/office/drawing/2014/main" id="{00000000-0008-0000-0B00-00003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44" name="Shape 12107">
              <a:extLst>
                <a:ext uri="{FF2B5EF4-FFF2-40B4-BE49-F238E27FC236}">
                  <a16:creationId xmlns:a16="http://schemas.microsoft.com/office/drawing/2014/main" id="{00000000-0008-0000-0B00-00003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45" name="Shape 12108">
                <a:extLst>
                  <a:ext uri="{FF2B5EF4-FFF2-40B4-BE49-F238E27FC236}">
                    <a16:creationId xmlns:a16="http://schemas.microsoft.com/office/drawing/2014/main" id="{00000000-0008-0000-0B00-00003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46" name="Shape 12109">
                <a:extLst>
                  <a:ext uri="{FF2B5EF4-FFF2-40B4-BE49-F238E27FC236}">
                    <a16:creationId xmlns:a16="http://schemas.microsoft.com/office/drawing/2014/main" id="{00000000-0008-0000-0B00-00003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47" name="Shape 12110">
                  <a:extLst>
                    <a:ext uri="{FF2B5EF4-FFF2-40B4-BE49-F238E27FC236}">
                      <a16:creationId xmlns:a16="http://schemas.microsoft.com/office/drawing/2014/main" id="{00000000-0008-0000-0B00-00003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8" name="Shape 12111">
                  <a:extLst>
                    <a:ext uri="{FF2B5EF4-FFF2-40B4-BE49-F238E27FC236}">
                      <a16:creationId xmlns:a16="http://schemas.microsoft.com/office/drawing/2014/main" id="{00000000-0008-0000-0B00-00003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4649" name="Shape 2">
          <a:extLst>
            <a:ext uri="{FF2B5EF4-FFF2-40B4-BE49-F238E27FC236}">
              <a16:creationId xmlns:a16="http://schemas.microsoft.com/office/drawing/2014/main" id="{00000000-0008-0000-0B00-00003939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4650" name="Shape 12112">
            <a:extLst>
              <a:ext uri="{FF2B5EF4-FFF2-40B4-BE49-F238E27FC236}">
                <a16:creationId xmlns:a16="http://schemas.microsoft.com/office/drawing/2014/main" id="{00000000-0008-0000-0B00-00003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1" name="Shape 6">
              <a:extLst>
                <a:ext uri="{FF2B5EF4-FFF2-40B4-BE49-F238E27FC236}">
                  <a16:creationId xmlns:a16="http://schemas.microsoft.com/office/drawing/2014/main" id="{00000000-0008-0000-0B00-00003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2" name="Shape 12113">
              <a:extLst>
                <a:ext uri="{FF2B5EF4-FFF2-40B4-BE49-F238E27FC236}">
                  <a16:creationId xmlns:a16="http://schemas.microsoft.com/office/drawing/2014/main" id="{00000000-0008-0000-0B00-00003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53" name="Shape 12114">
                <a:extLst>
                  <a:ext uri="{FF2B5EF4-FFF2-40B4-BE49-F238E27FC236}">
                    <a16:creationId xmlns:a16="http://schemas.microsoft.com/office/drawing/2014/main" id="{00000000-0008-0000-0B00-00003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54" name="Shape 12115">
                <a:extLst>
                  <a:ext uri="{FF2B5EF4-FFF2-40B4-BE49-F238E27FC236}">
                    <a16:creationId xmlns:a16="http://schemas.microsoft.com/office/drawing/2014/main" id="{00000000-0008-0000-0B00-00003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55" name="Shape 12116">
                  <a:extLst>
                    <a:ext uri="{FF2B5EF4-FFF2-40B4-BE49-F238E27FC236}">
                      <a16:creationId xmlns:a16="http://schemas.microsoft.com/office/drawing/2014/main" id="{00000000-0008-0000-0B00-00003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56" name="Shape 12117">
                  <a:extLst>
                    <a:ext uri="{FF2B5EF4-FFF2-40B4-BE49-F238E27FC236}">
                      <a16:creationId xmlns:a16="http://schemas.microsoft.com/office/drawing/2014/main" id="{00000000-0008-0000-0B00-00004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4657" name="Shape 2">
          <a:extLst>
            <a:ext uri="{FF2B5EF4-FFF2-40B4-BE49-F238E27FC236}">
              <a16:creationId xmlns:a16="http://schemas.microsoft.com/office/drawing/2014/main" id="{00000000-0008-0000-0B00-00004139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4658" name="Shape 12118">
            <a:extLst>
              <a:ext uri="{FF2B5EF4-FFF2-40B4-BE49-F238E27FC236}">
                <a16:creationId xmlns:a16="http://schemas.microsoft.com/office/drawing/2014/main" id="{00000000-0008-0000-0B00-00004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9" name="Shape 6">
              <a:extLst>
                <a:ext uri="{FF2B5EF4-FFF2-40B4-BE49-F238E27FC236}">
                  <a16:creationId xmlns:a16="http://schemas.microsoft.com/office/drawing/2014/main" id="{00000000-0008-0000-0B00-00004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0" name="Shape 12119">
              <a:extLst>
                <a:ext uri="{FF2B5EF4-FFF2-40B4-BE49-F238E27FC236}">
                  <a16:creationId xmlns:a16="http://schemas.microsoft.com/office/drawing/2014/main" id="{00000000-0008-0000-0B00-00004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1" name="Shape 12120">
                <a:extLst>
                  <a:ext uri="{FF2B5EF4-FFF2-40B4-BE49-F238E27FC236}">
                    <a16:creationId xmlns:a16="http://schemas.microsoft.com/office/drawing/2014/main" id="{00000000-0008-0000-0B00-00004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62" name="Shape 12121">
                <a:extLst>
                  <a:ext uri="{FF2B5EF4-FFF2-40B4-BE49-F238E27FC236}">
                    <a16:creationId xmlns:a16="http://schemas.microsoft.com/office/drawing/2014/main" id="{00000000-0008-0000-0B00-00004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63" name="Shape 12122">
                  <a:extLst>
                    <a:ext uri="{FF2B5EF4-FFF2-40B4-BE49-F238E27FC236}">
                      <a16:creationId xmlns:a16="http://schemas.microsoft.com/office/drawing/2014/main" id="{00000000-0008-0000-0B00-00004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64" name="Shape 12123">
                  <a:extLst>
                    <a:ext uri="{FF2B5EF4-FFF2-40B4-BE49-F238E27FC236}">
                      <a16:creationId xmlns:a16="http://schemas.microsoft.com/office/drawing/2014/main" id="{00000000-0008-0000-0B00-00004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4665" name="Shape 2">
          <a:extLst>
            <a:ext uri="{FF2B5EF4-FFF2-40B4-BE49-F238E27FC236}">
              <a16:creationId xmlns:a16="http://schemas.microsoft.com/office/drawing/2014/main" id="{00000000-0008-0000-0B00-00004939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4666" name="Shape 12124">
            <a:extLst>
              <a:ext uri="{FF2B5EF4-FFF2-40B4-BE49-F238E27FC236}">
                <a16:creationId xmlns:a16="http://schemas.microsoft.com/office/drawing/2014/main" id="{00000000-0008-0000-0B00-00004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67" name="Shape 6">
              <a:extLst>
                <a:ext uri="{FF2B5EF4-FFF2-40B4-BE49-F238E27FC236}">
                  <a16:creationId xmlns:a16="http://schemas.microsoft.com/office/drawing/2014/main" id="{00000000-0008-0000-0B00-00004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8" name="Shape 12125">
              <a:extLst>
                <a:ext uri="{FF2B5EF4-FFF2-40B4-BE49-F238E27FC236}">
                  <a16:creationId xmlns:a16="http://schemas.microsoft.com/office/drawing/2014/main" id="{00000000-0008-0000-0B00-00004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9" name="Shape 12126">
                <a:extLst>
                  <a:ext uri="{FF2B5EF4-FFF2-40B4-BE49-F238E27FC236}">
                    <a16:creationId xmlns:a16="http://schemas.microsoft.com/office/drawing/2014/main" id="{00000000-0008-0000-0B00-00004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0" name="Shape 12127">
                <a:extLst>
                  <a:ext uri="{FF2B5EF4-FFF2-40B4-BE49-F238E27FC236}">
                    <a16:creationId xmlns:a16="http://schemas.microsoft.com/office/drawing/2014/main" id="{00000000-0008-0000-0B00-00004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1" name="Shape 12128">
                  <a:extLst>
                    <a:ext uri="{FF2B5EF4-FFF2-40B4-BE49-F238E27FC236}">
                      <a16:creationId xmlns:a16="http://schemas.microsoft.com/office/drawing/2014/main" id="{00000000-0008-0000-0B00-00004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72" name="Shape 12129">
                  <a:extLst>
                    <a:ext uri="{FF2B5EF4-FFF2-40B4-BE49-F238E27FC236}">
                      <a16:creationId xmlns:a16="http://schemas.microsoft.com/office/drawing/2014/main" id="{00000000-0008-0000-0B00-00005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4673" name="Shape 2">
          <a:extLst>
            <a:ext uri="{FF2B5EF4-FFF2-40B4-BE49-F238E27FC236}">
              <a16:creationId xmlns:a16="http://schemas.microsoft.com/office/drawing/2014/main" id="{00000000-0008-0000-0B00-00005139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4674" name="Shape 12130">
            <a:extLst>
              <a:ext uri="{FF2B5EF4-FFF2-40B4-BE49-F238E27FC236}">
                <a16:creationId xmlns:a16="http://schemas.microsoft.com/office/drawing/2014/main" id="{00000000-0008-0000-0B00-00005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75" name="Shape 6">
              <a:extLst>
                <a:ext uri="{FF2B5EF4-FFF2-40B4-BE49-F238E27FC236}">
                  <a16:creationId xmlns:a16="http://schemas.microsoft.com/office/drawing/2014/main" id="{00000000-0008-0000-0B00-00005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76" name="Shape 12131">
              <a:extLst>
                <a:ext uri="{FF2B5EF4-FFF2-40B4-BE49-F238E27FC236}">
                  <a16:creationId xmlns:a16="http://schemas.microsoft.com/office/drawing/2014/main" id="{00000000-0008-0000-0B00-00005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77" name="Shape 12132">
                <a:extLst>
                  <a:ext uri="{FF2B5EF4-FFF2-40B4-BE49-F238E27FC236}">
                    <a16:creationId xmlns:a16="http://schemas.microsoft.com/office/drawing/2014/main" id="{00000000-0008-0000-0B00-00005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8" name="Shape 12133">
                <a:extLst>
                  <a:ext uri="{FF2B5EF4-FFF2-40B4-BE49-F238E27FC236}">
                    <a16:creationId xmlns:a16="http://schemas.microsoft.com/office/drawing/2014/main" id="{00000000-0008-0000-0B00-00005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9" name="Shape 12134">
                  <a:extLst>
                    <a:ext uri="{FF2B5EF4-FFF2-40B4-BE49-F238E27FC236}">
                      <a16:creationId xmlns:a16="http://schemas.microsoft.com/office/drawing/2014/main" id="{00000000-0008-0000-0B00-00005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0" name="Shape 12135">
                  <a:extLst>
                    <a:ext uri="{FF2B5EF4-FFF2-40B4-BE49-F238E27FC236}">
                      <a16:creationId xmlns:a16="http://schemas.microsoft.com/office/drawing/2014/main" id="{00000000-0008-0000-0B00-00005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4681" name="Shape 2">
          <a:extLst>
            <a:ext uri="{FF2B5EF4-FFF2-40B4-BE49-F238E27FC236}">
              <a16:creationId xmlns:a16="http://schemas.microsoft.com/office/drawing/2014/main" id="{00000000-0008-0000-0B00-00005939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4682" name="Shape 12136">
            <a:extLst>
              <a:ext uri="{FF2B5EF4-FFF2-40B4-BE49-F238E27FC236}">
                <a16:creationId xmlns:a16="http://schemas.microsoft.com/office/drawing/2014/main" id="{00000000-0008-0000-0B00-00005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83" name="Shape 6">
              <a:extLst>
                <a:ext uri="{FF2B5EF4-FFF2-40B4-BE49-F238E27FC236}">
                  <a16:creationId xmlns:a16="http://schemas.microsoft.com/office/drawing/2014/main" id="{00000000-0008-0000-0B00-00005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84" name="Shape 12137">
              <a:extLst>
                <a:ext uri="{FF2B5EF4-FFF2-40B4-BE49-F238E27FC236}">
                  <a16:creationId xmlns:a16="http://schemas.microsoft.com/office/drawing/2014/main" id="{00000000-0008-0000-0B00-00005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85" name="Shape 12138">
                <a:extLst>
                  <a:ext uri="{FF2B5EF4-FFF2-40B4-BE49-F238E27FC236}">
                    <a16:creationId xmlns:a16="http://schemas.microsoft.com/office/drawing/2014/main" id="{00000000-0008-0000-0B00-00005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6" name="Shape 12139">
                <a:extLst>
                  <a:ext uri="{FF2B5EF4-FFF2-40B4-BE49-F238E27FC236}">
                    <a16:creationId xmlns:a16="http://schemas.microsoft.com/office/drawing/2014/main" id="{00000000-0008-0000-0B00-00005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87" name="Shape 12140">
                  <a:extLst>
                    <a:ext uri="{FF2B5EF4-FFF2-40B4-BE49-F238E27FC236}">
                      <a16:creationId xmlns:a16="http://schemas.microsoft.com/office/drawing/2014/main" id="{00000000-0008-0000-0B00-00005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8" name="Shape 12141">
                  <a:extLst>
                    <a:ext uri="{FF2B5EF4-FFF2-40B4-BE49-F238E27FC236}">
                      <a16:creationId xmlns:a16="http://schemas.microsoft.com/office/drawing/2014/main" id="{00000000-0008-0000-0B00-00006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4689" name="Shape 2">
          <a:extLst>
            <a:ext uri="{FF2B5EF4-FFF2-40B4-BE49-F238E27FC236}">
              <a16:creationId xmlns:a16="http://schemas.microsoft.com/office/drawing/2014/main" id="{00000000-0008-0000-0B00-00006139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4690" name="Shape 12142">
            <a:extLst>
              <a:ext uri="{FF2B5EF4-FFF2-40B4-BE49-F238E27FC236}">
                <a16:creationId xmlns:a16="http://schemas.microsoft.com/office/drawing/2014/main" id="{00000000-0008-0000-0B00-00006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1" name="Shape 6">
              <a:extLst>
                <a:ext uri="{FF2B5EF4-FFF2-40B4-BE49-F238E27FC236}">
                  <a16:creationId xmlns:a16="http://schemas.microsoft.com/office/drawing/2014/main" id="{00000000-0008-0000-0B00-00006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92" name="Shape 12143">
              <a:extLst>
                <a:ext uri="{FF2B5EF4-FFF2-40B4-BE49-F238E27FC236}">
                  <a16:creationId xmlns:a16="http://schemas.microsoft.com/office/drawing/2014/main" id="{00000000-0008-0000-0B00-00006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93" name="Shape 12144">
                <a:extLst>
                  <a:ext uri="{FF2B5EF4-FFF2-40B4-BE49-F238E27FC236}">
                    <a16:creationId xmlns:a16="http://schemas.microsoft.com/office/drawing/2014/main" id="{00000000-0008-0000-0B00-00006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94" name="Shape 12145">
                <a:extLst>
                  <a:ext uri="{FF2B5EF4-FFF2-40B4-BE49-F238E27FC236}">
                    <a16:creationId xmlns:a16="http://schemas.microsoft.com/office/drawing/2014/main" id="{00000000-0008-0000-0B00-00006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95" name="Shape 12146">
                  <a:extLst>
                    <a:ext uri="{FF2B5EF4-FFF2-40B4-BE49-F238E27FC236}">
                      <a16:creationId xmlns:a16="http://schemas.microsoft.com/office/drawing/2014/main" id="{00000000-0008-0000-0B00-00006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96" name="Shape 12147">
                  <a:extLst>
                    <a:ext uri="{FF2B5EF4-FFF2-40B4-BE49-F238E27FC236}">
                      <a16:creationId xmlns:a16="http://schemas.microsoft.com/office/drawing/2014/main" id="{00000000-0008-0000-0B00-00006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4697" name="Shape 2">
          <a:extLst>
            <a:ext uri="{FF2B5EF4-FFF2-40B4-BE49-F238E27FC236}">
              <a16:creationId xmlns:a16="http://schemas.microsoft.com/office/drawing/2014/main" id="{00000000-0008-0000-0B00-00006939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4698" name="Shape 12148">
            <a:extLst>
              <a:ext uri="{FF2B5EF4-FFF2-40B4-BE49-F238E27FC236}">
                <a16:creationId xmlns:a16="http://schemas.microsoft.com/office/drawing/2014/main" id="{00000000-0008-0000-0B00-00006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9" name="Shape 6">
              <a:extLst>
                <a:ext uri="{FF2B5EF4-FFF2-40B4-BE49-F238E27FC236}">
                  <a16:creationId xmlns:a16="http://schemas.microsoft.com/office/drawing/2014/main" id="{00000000-0008-0000-0B00-00006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0" name="Shape 12149">
              <a:extLst>
                <a:ext uri="{FF2B5EF4-FFF2-40B4-BE49-F238E27FC236}">
                  <a16:creationId xmlns:a16="http://schemas.microsoft.com/office/drawing/2014/main" id="{00000000-0008-0000-0B00-00006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1" name="Shape 12150">
                <a:extLst>
                  <a:ext uri="{FF2B5EF4-FFF2-40B4-BE49-F238E27FC236}">
                    <a16:creationId xmlns:a16="http://schemas.microsoft.com/office/drawing/2014/main" id="{00000000-0008-0000-0B00-00006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02" name="Shape 12151">
                <a:extLst>
                  <a:ext uri="{FF2B5EF4-FFF2-40B4-BE49-F238E27FC236}">
                    <a16:creationId xmlns:a16="http://schemas.microsoft.com/office/drawing/2014/main" id="{00000000-0008-0000-0B00-00006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03" name="Shape 12152">
                  <a:extLst>
                    <a:ext uri="{FF2B5EF4-FFF2-40B4-BE49-F238E27FC236}">
                      <a16:creationId xmlns:a16="http://schemas.microsoft.com/office/drawing/2014/main" id="{00000000-0008-0000-0B00-00006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4" name="Shape 12153">
                  <a:extLst>
                    <a:ext uri="{FF2B5EF4-FFF2-40B4-BE49-F238E27FC236}">
                      <a16:creationId xmlns:a16="http://schemas.microsoft.com/office/drawing/2014/main" id="{00000000-0008-0000-0B00-00007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4705" name="Shape 2">
          <a:extLst>
            <a:ext uri="{FF2B5EF4-FFF2-40B4-BE49-F238E27FC236}">
              <a16:creationId xmlns:a16="http://schemas.microsoft.com/office/drawing/2014/main" id="{00000000-0008-0000-0B00-00007139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4706" name="Shape 12154">
            <a:extLst>
              <a:ext uri="{FF2B5EF4-FFF2-40B4-BE49-F238E27FC236}">
                <a16:creationId xmlns:a16="http://schemas.microsoft.com/office/drawing/2014/main" id="{00000000-0008-0000-0B00-00007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07" name="Shape 6">
              <a:extLst>
                <a:ext uri="{FF2B5EF4-FFF2-40B4-BE49-F238E27FC236}">
                  <a16:creationId xmlns:a16="http://schemas.microsoft.com/office/drawing/2014/main" id="{00000000-0008-0000-0B00-00007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8" name="Shape 12155">
              <a:extLst>
                <a:ext uri="{FF2B5EF4-FFF2-40B4-BE49-F238E27FC236}">
                  <a16:creationId xmlns:a16="http://schemas.microsoft.com/office/drawing/2014/main" id="{00000000-0008-0000-0B00-00007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9" name="Shape 12156">
                <a:extLst>
                  <a:ext uri="{FF2B5EF4-FFF2-40B4-BE49-F238E27FC236}">
                    <a16:creationId xmlns:a16="http://schemas.microsoft.com/office/drawing/2014/main" id="{00000000-0008-0000-0B00-00007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0" name="Shape 12157">
                <a:extLst>
                  <a:ext uri="{FF2B5EF4-FFF2-40B4-BE49-F238E27FC236}">
                    <a16:creationId xmlns:a16="http://schemas.microsoft.com/office/drawing/2014/main" id="{00000000-0008-0000-0B00-00007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1" name="Shape 12158">
                  <a:extLst>
                    <a:ext uri="{FF2B5EF4-FFF2-40B4-BE49-F238E27FC236}">
                      <a16:creationId xmlns:a16="http://schemas.microsoft.com/office/drawing/2014/main" id="{00000000-0008-0000-0B00-00007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12" name="Shape 12159">
                  <a:extLst>
                    <a:ext uri="{FF2B5EF4-FFF2-40B4-BE49-F238E27FC236}">
                      <a16:creationId xmlns:a16="http://schemas.microsoft.com/office/drawing/2014/main" id="{00000000-0008-0000-0B00-00007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4713" name="Shape 2">
          <a:extLst>
            <a:ext uri="{FF2B5EF4-FFF2-40B4-BE49-F238E27FC236}">
              <a16:creationId xmlns:a16="http://schemas.microsoft.com/office/drawing/2014/main" id="{00000000-0008-0000-0B00-00007939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4714" name="Shape 12160">
            <a:extLst>
              <a:ext uri="{FF2B5EF4-FFF2-40B4-BE49-F238E27FC236}">
                <a16:creationId xmlns:a16="http://schemas.microsoft.com/office/drawing/2014/main" id="{00000000-0008-0000-0B00-00007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15" name="Shape 6">
              <a:extLst>
                <a:ext uri="{FF2B5EF4-FFF2-40B4-BE49-F238E27FC236}">
                  <a16:creationId xmlns:a16="http://schemas.microsoft.com/office/drawing/2014/main" id="{00000000-0008-0000-0B00-00007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16" name="Shape 12161">
              <a:extLst>
                <a:ext uri="{FF2B5EF4-FFF2-40B4-BE49-F238E27FC236}">
                  <a16:creationId xmlns:a16="http://schemas.microsoft.com/office/drawing/2014/main" id="{00000000-0008-0000-0B00-00007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17" name="Shape 12162">
                <a:extLst>
                  <a:ext uri="{FF2B5EF4-FFF2-40B4-BE49-F238E27FC236}">
                    <a16:creationId xmlns:a16="http://schemas.microsoft.com/office/drawing/2014/main" id="{00000000-0008-0000-0B00-00007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8" name="Shape 12163">
                <a:extLst>
                  <a:ext uri="{FF2B5EF4-FFF2-40B4-BE49-F238E27FC236}">
                    <a16:creationId xmlns:a16="http://schemas.microsoft.com/office/drawing/2014/main" id="{00000000-0008-0000-0B00-00007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9" name="Shape 12164">
                  <a:extLst>
                    <a:ext uri="{FF2B5EF4-FFF2-40B4-BE49-F238E27FC236}">
                      <a16:creationId xmlns:a16="http://schemas.microsoft.com/office/drawing/2014/main" id="{00000000-0008-0000-0B00-00007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0" name="Shape 12165">
                  <a:extLst>
                    <a:ext uri="{FF2B5EF4-FFF2-40B4-BE49-F238E27FC236}">
                      <a16:creationId xmlns:a16="http://schemas.microsoft.com/office/drawing/2014/main" id="{00000000-0008-0000-0B00-00008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4721" name="Shape 2">
          <a:extLst>
            <a:ext uri="{FF2B5EF4-FFF2-40B4-BE49-F238E27FC236}">
              <a16:creationId xmlns:a16="http://schemas.microsoft.com/office/drawing/2014/main" id="{00000000-0008-0000-0B00-00008139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4722" name="Shape 12166">
            <a:extLst>
              <a:ext uri="{FF2B5EF4-FFF2-40B4-BE49-F238E27FC236}">
                <a16:creationId xmlns:a16="http://schemas.microsoft.com/office/drawing/2014/main" id="{00000000-0008-0000-0B00-00008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23" name="Shape 6">
              <a:extLst>
                <a:ext uri="{FF2B5EF4-FFF2-40B4-BE49-F238E27FC236}">
                  <a16:creationId xmlns:a16="http://schemas.microsoft.com/office/drawing/2014/main" id="{00000000-0008-0000-0B00-00008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24" name="Shape 12167">
              <a:extLst>
                <a:ext uri="{FF2B5EF4-FFF2-40B4-BE49-F238E27FC236}">
                  <a16:creationId xmlns:a16="http://schemas.microsoft.com/office/drawing/2014/main" id="{00000000-0008-0000-0B00-00008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25" name="Shape 12168">
                <a:extLst>
                  <a:ext uri="{FF2B5EF4-FFF2-40B4-BE49-F238E27FC236}">
                    <a16:creationId xmlns:a16="http://schemas.microsoft.com/office/drawing/2014/main" id="{00000000-0008-0000-0B00-00008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26" name="Shape 12169">
                <a:extLst>
                  <a:ext uri="{FF2B5EF4-FFF2-40B4-BE49-F238E27FC236}">
                    <a16:creationId xmlns:a16="http://schemas.microsoft.com/office/drawing/2014/main" id="{00000000-0008-0000-0B00-00008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27" name="Shape 12170">
                  <a:extLst>
                    <a:ext uri="{FF2B5EF4-FFF2-40B4-BE49-F238E27FC236}">
                      <a16:creationId xmlns:a16="http://schemas.microsoft.com/office/drawing/2014/main" id="{00000000-0008-0000-0B00-00008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8" name="Shape 12171">
                  <a:extLst>
                    <a:ext uri="{FF2B5EF4-FFF2-40B4-BE49-F238E27FC236}">
                      <a16:creationId xmlns:a16="http://schemas.microsoft.com/office/drawing/2014/main" id="{00000000-0008-0000-0B00-00008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4729" name="Shape 2">
          <a:extLst>
            <a:ext uri="{FF2B5EF4-FFF2-40B4-BE49-F238E27FC236}">
              <a16:creationId xmlns:a16="http://schemas.microsoft.com/office/drawing/2014/main" id="{00000000-0008-0000-0B00-00008939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4730" name="Shape 12172">
            <a:extLst>
              <a:ext uri="{FF2B5EF4-FFF2-40B4-BE49-F238E27FC236}">
                <a16:creationId xmlns:a16="http://schemas.microsoft.com/office/drawing/2014/main" id="{00000000-0008-0000-0B00-00008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1" name="Shape 6">
              <a:extLst>
                <a:ext uri="{FF2B5EF4-FFF2-40B4-BE49-F238E27FC236}">
                  <a16:creationId xmlns:a16="http://schemas.microsoft.com/office/drawing/2014/main" id="{00000000-0008-0000-0B00-00008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32" name="Shape 12173">
              <a:extLst>
                <a:ext uri="{FF2B5EF4-FFF2-40B4-BE49-F238E27FC236}">
                  <a16:creationId xmlns:a16="http://schemas.microsoft.com/office/drawing/2014/main" id="{00000000-0008-0000-0B00-00008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33" name="Shape 12174">
                <a:extLst>
                  <a:ext uri="{FF2B5EF4-FFF2-40B4-BE49-F238E27FC236}">
                    <a16:creationId xmlns:a16="http://schemas.microsoft.com/office/drawing/2014/main" id="{00000000-0008-0000-0B00-00008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34" name="Shape 12175">
                <a:extLst>
                  <a:ext uri="{FF2B5EF4-FFF2-40B4-BE49-F238E27FC236}">
                    <a16:creationId xmlns:a16="http://schemas.microsoft.com/office/drawing/2014/main" id="{00000000-0008-0000-0B00-00008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35" name="Shape 12176">
                  <a:extLst>
                    <a:ext uri="{FF2B5EF4-FFF2-40B4-BE49-F238E27FC236}">
                      <a16:creationId xmlns:a16="http://schemas.microsoft.com/office/drawing/2014/main" id="{00000000-0008-0000-0B00-00008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36" name="Shape 12177">
                  <a:extLst>
                    <a:ext uri="{FF2B5EF4-FFF2-40B4-BE49-F238E27FC236}">
                      <a16:creationId xmlns:a16="http://schemas.microsoft.com/office/drawing/2014/main" id="{00000000-0008-0000-0B00-00009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4737" name="Shape 2">
          <a:extLst>
            <a:ext uri="{FF2B5EF4-FFF2-40B4-BE49-F238E27FC236}">
              <a16:creationId xmlns:a16="http://schemas.microsoft.com/office/drawing/2014/main" id="{00000000-0008-0000-0B00-00009139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4738" name="Shape 12178">
            <a:extLst>
              <a:ext uri="{FF2B5EF4-FFF2-40B4-BE49-F238E27FC236}">
                <a16:creationId xmlns:a16="http://schemas.microsoft.com/office/drawing/2014/main" id="{00000000-0008-0000-0B00-00009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9" name="Shape 6">
              <a:extLst>
                <a:ext uri="{FF2B5EF4-FFF2-40B4-BE49-F238E27FC236}">
                  <a16:creationId xmlns:a16="http://schemas.microsoft.com/office/drawing/2014/main" id="{00000000-0008-0000-0B00-00009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0" name="Shape 12179">
              <a:extLst>
                <a:ext uri="{FF2B5EF4-FFF2-40B4-BE49-F238E27FC236}">
                  <a16:creationId xmlns:a16="http://schemas.microsoft.com/office/drawing/2014/main" id="{00000000-0008-0000-0B00-00009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1" name="Shape 12180">
                <a:extLst>
                  <a:ext uri="{FF2B5EF4-FFF2-40B4-BE49-F238E27FC236}">
                    <a16:creationId xmlns:a16="http://schemas.microsoft.com/office/drawing/2014/main" id="{00000000-0008-0000-0B00-00009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42" name="Shape 12181">
                <a:extLst>
                  <a:ext uri="{FF2B5EF4-FFF2-40B4-BE49-F238E27FC236}">
                    <a16:creationId xmlns:a16="http://schemas.microsoft.com/office/drawing/2014/main" id="{00000000-0008-0000-0B00-00009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43" name="Shape 12182">
                  <a:extLst>
                    <a:ext uri="{FF2B5EF4-FFF2-40B4-BE49-F238E27FC236}">
                      <a16:creationId xmlns:a16="http://schemas.microsoft.com/office/drawing/2014/main" id="{00000000-0008-0000-0B00-00009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44" name="Shape 12183">
                  <a:extLst>
                    <a:ext uri="{FF2B5EF4-FFF2-40B4-BE49-F238E27FC236}">
                      <a16:creationId xmlns:a16="http://schemas.microsoft.com/office/drawing/2014/main" id="{00000000-0008-0000-0B00-00009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4745" name="Shape 2">
          <a:extLst>
            <a:ext uri="{FF2B5EF4-FFF2-40B4-BE49-F238E27FC236}">
              <a16:creationId xmlns:a16="http://schemas.microsoft.com/office/drawing/2014/main" id="{00000000-0008-0000-0B00-00009939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4746" name="Shape 12184">
            <a:extLst>
              <a:ext uri="{FF2B5EF4-FFF2-40B4-BE49-F238E27FC236}">
                <a16:creationId xmlns:a16="http://schemas.microsoft.com/office/drawing/2014/main" id="{00000000-0008-0000-0B00-00009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47" name="Shape 6">
              <a:extLst>
                <a:ext uri="{FF2B5EF4-FFF2-40B4-BE49-F238E27FC236}">
                  <a16:creationId xmlns:a16="http://schemas.microsoft.com/office/drawing/2014/main" id="{00000000-0008-0000-0B00-00009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8" name="Shape 12185">
              <a:extLst>
                <a:ext uri="{FF2B5EF4-FFF2-40B4-BE49-F238E27FC236}">
                  <a16:creationId xmlns:a16="http://schemas.microsoft.com/office/drawing/2014/main" id="{00000000-0008-0000-0B00-00009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9" name="Shape 12186">
                <a:extLst>
                  <a:ext uri="{FF2B5EF4-FFF2-40B4-BE49-F238E27FC236}">
                    <a16:creationId xmlns:a16="http://schemas.microsoft.com/office/drawing/2014/main" id="{00000000-0008-0000-0B00-00009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0" name="Shape 12187">
                <a:extLst>
                  <a:ext uri="{FF2B5EF4-FFF2-40B4-BE49-F238E27FC236}">
                    <a16:creationId xmlns:a16="http://schemas.microsoft.com/office/drawing/2014/main" id="{00000000-0008-0000-0B00-00009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1" name="Shape 12188">
                  <a:extLst>
                    <a:ext uri="{FF2B5EF4-FFF2-40B4-BE49-F238E27FC236}">
                      <a16:creationId xmlns:a16="http://schemas.microsoft.com/office/drawing/2014/main" id="{00000000-0008-0000-0B00-00009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52" name="Shape 12189">
                  <a:extLst>
                    <a:ext uri="{FF2B5EF4-FFF2-40B4-BE49-F238E27FC236}">
                      <a16:creationId xmlns:a16="http://schemas.microsoft.com/office/drawing/2014/main" id="{00000000-0008-0000-0B00-0000A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4753" name="Shape 2">
          <a:extLst>
            <a:ext uri="{FF2B5EF4-FFF2-40B4-BE49-F238E27FC236}">
              <a16:creationId xmlns:a16="http://schemas.microsoft.com/office/drawing/2014/main" id="{00000000-0008-0000-0B00-0000A139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4754" name="Shape 12190">
            <a:extLst>
              <a:ext uri="{FF2B5EF4-FFF2-40B4-BE49-F238E27FC236}">
                <a16:creationId xmlns:a16="http://schemas.microsoft.com/office/drawing/2014/main" id="{00000000-0008-0000-0B00-0000A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55" name="Shape 6">
              <a:extLst>
                <a:ext uri="{FF2B5EF4-FFF2-40B4-BE49-F238E27FC236}">
                  <a16:creationId xmlns:a16="http://schemas.microsoft.com/office/drawing/2014/main" id="{00000000-0008-0000-0B00-0000A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56" name="Shape 12191">
              <a:extLst>
                <a:ext uri="{FF2B5EF4-FFF2-40B4-BE49-F238E27FC236}">
                  <a16:creationId xmlns:a16="http://schemas.microsoft.com/office/drawing/2014/main" id="{00000000-0008-0000-0B00-0000A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57" name="Shape 12192">
                <a:extLst>
                  <a:ext uri="{FF2B5EF4-FFF2-40B4-BE49-F238E27FC236}">
                    <a16:creationId xmlns:a16="http://schemas.microsoft.com/office/drawing/2014/main" id="{00000000-0008-0000-0B00-0000A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8" name="Shape 12193">
                <a:extLst>
                  <a:ext uri="{FF2B5EF4-FFF2-40B4-BE49-F238E27FC236}">
                    <a16:creationId xmlns:a16="http://schemas.microsoft.com/office/drawing/2014/main" id="{00000000-0008-0000-0B00-0000A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9" name="Shape 12194">
                  <a:extLst>
                    <a:ext uri="{FF2B5EF4-FFF2-40B4-BE49-F238E27FC236}">
                      <a16:creationId xmlns:a16="http://schemas.microsoft.com/office/drawing/2014/main" id="{00000000-0008-0000-0B00-0000A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0" name="Shape 12195">
                  <a:extLst>
                    <a:ext uri="{FF2B5EF4-FFF2-40B4-BE49-F238E27FC236}">
                      <a16:creationId xmlns:a16="http://schemas.microsoft.com/office/drawing/2014/main" id="{00000000-0008-0000-0B00-0000A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4761" name="Shape 2">
          <a:extLst>
            <a:ext uri="{FF2B5EF4-FFF2-40B4-BE49-F238E27FC236}">
              <a16:creationId xmlns:a16="http://schemas.microsoft.com/office/drawing/2014/main" id="{00000000-0008-0000-0B00-0000A939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4762" name="Shape 12196">
            <a:extLst>
              <a:ext uri="{FF2B5EF4-FFF2-40B4-BE49-F238E27FC236}">
                <a16:creationId xmlns:a16="http://schemas.microsoft.com/office/drawing/2014/main" id="{00000000-0008-0000-0B00-0000A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63" name="Shape 6">
              <a:extLst>
                <a:ext uri="{FF2B5EF4-FFF2-40B4-BE49-F238E27FC236}">
                  <a16:creationId xmlns:a16="http://schemas.microsoft.com/office/drawing/2014/main" id="{00000000-0008-0000-0B00-0000A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64" name="Shape 12197">
              <a:extLst>
                <a:ext uri="{FF2B5EF4-FFF2-40B4-BE49-F238E27FC236}">
                  <a16:creationId xmlns:a16="http://schemas.microsoft.com/office/drawing/2014/main" id="{00000000-0008-0000-0B00-0000A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65" name="Shape 12198">
                <a:extLst>
                  <a:ext uri="{FF2B5EF4-FFF2-40B4-BE49-F238E27FC236}">
                    <a16:creationId xmlns:a16="http://schemas.microsoft.com/office/drawing/2014/main" id="{00000000-0008-0000-0B00-0000A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66" name="Shape 12199">
                <a:extLst>
                  <a:ext uri="{FF2B5EF4-FFF2-40B4-BE49-F238E27FC236}">
                    <a16:creationId xmlns:a16="http://schemas.microsoft.com/office/drawing/2014/main" id="{00000000-0008-0000-0B00-0000A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67" name="Shape 12200">
                  <a:extLst>
                    <a:ext uri="{FF2B5EF4-FFF2-40B4-BE49-F238E27FC236}">
                      <a16:creationId xmlns:a16="http://schemas.microsoft.com/office/drawing/2014/main" id="{00000000-0008-0000-0B00-0000A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8" name="Shape 12201">
                  <a:extLst>
                    <a:ext uri="{FF2B5EF4-FFF2-40B4-BE49-F238E27FC236}">
                      <a16:creationId xmlns:a16="http://schemas.microsoft.com/office/drawing/2014/main" id="{00000000-0008-0000-0B00-0000B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4769" name="Shape 2">
          <a:extLst>
            <a:ext uri="{FF2B5EF4-FFF2-40B4-BE49-F238E27FC236}">
              <a16:creationId xmlns:a16="http://schemas.microsoft.com/office/drawing/2014/main" id="{00000000-0008-0000-0B00-0000B139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4770" name="Shape 12202">
            <a:extLst>
              <a:ext uri="{FF2B5EF4-FFF2-40B4-BE49-F238E27FC236}">
                <a16:creationId xmlns:a16="http://schemas.microsoft.com/office/drawing/2014/main" id="{00000000-0008-0000-0B00-0000B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1" name="Shape 6">
              <a:extLst>
                <a:ext uri="{FF2B5EF4-FFF2-40B4-BE49-F238E27FC236}">
                  <a16:creationId xmlns:a16="http://schemas.microsoft.com/office/drawing/2014/main" id="{00000000-0008-0000-0B00-0000B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72" name="Shape 12203">
              <a:extLst>
                <a:ext uri="{FF2B5EF4-FFF2-40B4-BE49-F238E27FC236}">
                  <a16:creationId xmlns:a16="http://schemas.microsoft.com/office/drawing/2014/main" id="{00000000-0008-0000-0B00-0000B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73" name="Shape 12204">
                <a:extLst>
                  <a:ext uri="{FF2B5EF4-FFF2-40B4-BE49-F238E27FC236}">
                    <a16:creationId xmlns:a16="http://schemas.microsoft.com/office/drawing/2014/main" id="{00000000-0008-0000-0B00-0000B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74" name="Shape 12205">
                <a:extLst>
                  <a:ext uri="{FF2B5EF4-FFF2-40B4-BE49-F238E27FC236}">
                    <a16:creationId xmlns:a16="http://schemas.microsoft.com/office/drawing/2014/main" id="{00000000-0008-0000-0B00-0000B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75" name="Shape 12206">
                  <a:extLst>
                    <a:ext uri="{FF2B5EF4-FFF2-40B4-BE49-F238E27FC236}">
                      <a16:creationId xmlns:a16="http://schemas.microsoft.com/office/drawing/2014/main" id="{00000000-0008-0000-0B00-0000B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76" name="Shape 12207">
                  <a:extLst>
                    <a:ext uri="{FF2B5EF4-FFF2-40B4-BE49-F238E27FC236}">
                      <a16:creationId xmlns:a16="http://schemas.microsoft.com/office/drawing/2014/main" id="{00000000-0008-0000-0B00-0000B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4777" name="Shape 2">
          <a:extLst>
            <a:ext uri="{FF2B5EF4-FFF2-40B4-BE49-F238E27FC236}">
              <a16:creationId xmlns:a16="http://schemas.microsoft.com/office/drawing/2014/main" id="{00000000-0008-0000-0B00-0000B939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4778" name="Shape 12208">
            <a:extLst>
              <a:ext uri="{FF2B5EF4-FFF2-40B4-BE49-F238E27FC236}">
                <a16:creationId xmlns:a16="http://schemas.microsoft.com/office/drawing/2014/main" id="{00000000-0008-0000-0B00-0000B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9" name="Shape 6">
              <a:extLst>
                <a:ext uri="{FF2B5EF4-FFF2-40B4-BE49-F238E27FC236}">
                  <a16:creationId xmlns:a16="http://schemas.microsoft.com/office/drawing/2014/main" id="{00000000-0008-0000-0B00-0000B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0" name="Shape 12209">
              <a:extLst>
                <a:ext uri="{FF2B5EF4-FFF2-40B4-BE49-F238E27FC236}">
                  <a16:creationId xmlns:a16="http://schemas.microsoft.com/office/drawing/2014/main" id="{00000000-0008-0000-0B00-0000B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1" name="Shape 12210">
                <a:extLst>
                  <a:ext uri="{FF2B5EF4-FFF2-40B4-BE49-F238E27FC236}">
                    <a16:creationId xmlns:a16="http://schemas.microsoft.com/office/drawing/2014/main" id="{00000000-0008-0000-0B00-0000B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82" name="Shape 12211">
                <a:extLst>
                  <a:ext uri="{FF2B5EF4-FFF2-40B4-BE49-F238E27FC236}">
                    <a16:creationId xmlns:a16="http://schemas.microsoft.com/office/drawing/2014/main" id="{00000000-0008-0000-0B00-0000B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83" name="Shape 12212">
                  <a:extLst>
                    <a:ext uri="{FF2B5EF4-FFF2-40B4-BE49-F238E27FC236}">
                      <a16:creationId xmlns:a16="http://schemas.microsoft.com/office/drawing/2014/main" id="{00000000-0008-0000-0B00-0000B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84" name="Shape 12213">
                  <a:extLst>
                    <a:ext uri="{FF2B5EF4-FFF2-40B4-BE49-F238E27FC236}">
                      <a16:creationId xmlns:a16="http://schemas.microsoft.com/office/drawing/2014/main" id="{00000000-0008-0000-0B00-0000C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4785" name="Shape 2">
          <a:extLst>
            <a:ext uri="{FF2B5EF4-FFF2-40B4-BE49-F238E27FC236}">
              <a16:creationId xmlns:a16="http://schemas.microsoft.com/office/drawing/2014/main" id="{00000000-0008-0000-0B00-0000C139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4786" name="Shape 12214">
            <a:extLst>
              <a:ext uri="{FF2B5EF4-FFF2-40B4-BE49-F238E27FC236}">
                <a16:creationId xmlns:a16="http://schemas.microsoft.com/office/drawing/2014/main" id="{00000000-0008-0000-0B00-0000C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87" name="Shape 6">
              <a:extLst>
                <a:ext uri="{FF2B5EF4-FFF2-40B4-BE49-F238E27FC236}">
                  <a16:creationId xmlns:a16="http://schemas.microsoft.com/office/drawing/2014/main" id="{00000000-0008-0000-0B00-0000C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8" name="Shape 12215">
              <a:extLst>
                <a:ext uri="{FF2B5EF4-FFF2-40B4-BE49-F238E27FC236}">
                  <a16:creationId xmlns:a16="http://schemas.microsoft.com/office/drawing/2014/main" id="{00000000-0008-0000-0B00-0000C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9" name="Shape 12216">
                <a:extLst>
                  <a:ext uri="{FF2B5EF4-FFF2-40B4-BE49-F238E27FC236}">
                    <a16:creationId xmlns:a16="http://schemas.microsoft.com/office/drawing/2014/main" id="{00000000-0008-0000-0B00-0000C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0" name="Shape 12217">
                <a:extLst>
                  <a:ext uri="{FF2B5EF4-FFF2-40B4-BE49-F238E27FC236}">
                    <a16:creationId xmlns:a16="http://schemas.microsoft.com/office/drawing/2014/main" id="{00000000-0008-0000-0B00-0000C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1" name="Shape 12218">
                  <a:extLst>
                    <a:ext uri="{FF2B5EF4-FFF2-40B4-BE49-F238E27FC236}">
                      <a16:creationId xmlns:a16="http://schemas.microsoft.com/office/drawing/2014/main" id="{00000000-0008-0000-0B00-0000C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92" name="Shape 12219">
                  <a:extLst>
                    <a:ext uri="{FF2B5EF4-FFF2-40B4-BE49-F238E27FC236}">
                      <a16:creationId xmlns:a16="http://schemas.microsoft.com/office/drawing/2014/main" id="{00000000-0008-0000-0B00-0000C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4793" name="Shape 2">
          <a:extLst>
            <a:ext uri="{FF2B5EF4-FFF2-40B4-BE49-F238E27FC236}">
              <a16:creationId xmlns:a16="http://schemas.microsoft.com/office/drawing/2014/main" id="{00000000-0008-0000-0B00-0000C939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4794" name="Shape 12220">
            <a:extLst>
              <a:ext uri="{FF2B5EF4-FFF2-40B4-BE49-F238E27FC236}">
                <a16:creationId xmlns:a16="http://schemas.microsoft.com/office/drawing/2014/main" id="{00000000-0008-0000-0B00-0000C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95" name="Shape 6">
              <a:extLst>
                <a:ext uri="{FF2B5EF4-FFF2-40B4-BE49-F238E27FC236}">
                  <a16:creationId xmlns:a16="http://schemas.microsoft.com/office/drawing/2014/main" id="{00000000-0008-0000-0B00-0000C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6" name="Shape 12221">
              <a:extLst>
                <a:ext uri="{FF2B5EF4-FFF2-40B4-BE49-F238E27FC236}">
                  <a16:creationId xmlns:a16="http://schemas.microsoft.com/office/drawing/2014/main" id="{00000000-0008-0000-0B00-0000C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97" name="Shape 12222">
                <a:extLst>
                  <a:ext uri="{FF2B5EF4-FFF2-40B4-BE49-F238E27FC236}">
                    <a16:creationId xmlns:a16="http://schemas.microsoft.com/office/drawing/2014/main" id="{00000000-0008-0000-0B00-0000C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8" name="Shape 12223">
                <a:extLst>
                  <a:ext uri="{FF2B5EF4-FFF2-40B4-BE49-F238E27FC236}">
                    <a16:creationId xmlns:a16="http://schemas.microsoft.com/office/drawing/2014/main" id="{00000000-0008-0000-0B00-0000C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9" name="Shape 12224">
                  <a:extLst>
                    <a:ext uri="{FF2B5EF4-FFF2-40B4-BE49-F238E27FC236}">
                      <a16:creationId xmlns:a16="http://schemas.microsoft.com/office/drawing/2014/main" id="{00000000-0008-0000-0B00-0000C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0" name="Shape 12225">
                  <a:extLst>
                    <a:ext uri="{FF2B5EF4-FFF2-40B4-BE49-F238E27FC236}">
                      <a16:creationId xmlns:a16="http://schemas.microsoft.com/office/drawing/2014/main" id="{00000000-0008-0000-0B00-0000D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4801" name="Shape 2">
          <a:extLst>
            <a:ext uri="{FF2B5EF4-FFF2-40B4-BE49-F238E27FC236}">
              <a16:creationId xmlns:a16="http://schemas.microsoft.com/office/drawing/2014/main" id="{00000000-0008-0000-0B00-0000D139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4802" name="Shape 12226">
            <a:extLst>
              <a:ext uri="{FF2B5EF4-FFF2-40B4-BE49-F238E27FC236}">
                <a16:creationId xmlns:a16="http://schemas.microsoft.com/office/drawing/2014/main" id="{00000000-0008-0000-0B00-0000D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03" name="Shape 6">
              <a:extLst>
                <a:ext uri="{FF2B5EF4-FFF2-40B4-BE49-F238E27FC236}">
                  <a16:creationId xmlns:a16="http://schemas.microsoft.com/office/drawing/2014/main" id="{00000000-0008-0000-0B00-0000D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4" name="Shape 12227">
              <a:extLst>
                <a:ext uri="{FF2B5EF4-FFF2-40B4-BE49-F238E27FC236}">
                  <a16:creationId xmlns:a16="http://schemas.microsoft.com/office/drawing/2014/main" id="{00000000-0008-0000-0B00-0000D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05" name="Shape 12228">
                <a:extLst>
                  <a:ext uri="{FF2B5EF4-FFF2-40B4-BE49-F238E27FC236}">
                    <a16:creationId xmlns:a16="http://schemas.microsoft.com/office/drawing/2014/main" id="{00000000-0008-0000-0B00-0000D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06" name="Shape 12229">
                <a:extLst>
                  <a:ext uri="{FF2B5EF4-FFF2-40B4-BE49-F238E27FC236}">
                    <a16:creationId xmlns:a16="http://schemas.microsoft.com/office/drawing/2014/main" id="{00000000-0008-0000-0B00-0000D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07" name="Shape 12230">
                  <a:extLst>
                    <a:ext uri="{FF2B5EF4-FFF2-40B4-BE49-F238E27FC236}">
                      <a16:creationId xmlns:a16="http://schemas.microsoft.com/office/drawing/2014/main" id="{00000000-0008-0000-0B00-0000D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8" name="Shape 12231">
                  <a:extLst>
                    <a:ext uri="{FF2B5EF4-FFF2-40B4-BE49-F238E27FC236}">
                      <a16:creationId xmlns:a16="http://schemas.microsoft.com/office/drawing/2014/main" id="{00000000-0008-0000-0B00-0000D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4809" name="Shape 2">
          <a:extLst>
            <a:ext uri="{FF2B5EF4-FFF2-40B4-BE49-F238E27FC236}">
              <a16:creationId xmlns:a16="http://schemas.microsoft.com/office/drawing/2014/main" id="{00000000-0008-0000-0B00-0000D939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4810" name="Shape 12232">
            <a:extLst>
              <a:ext uri="{FF2B5EF4-FFF2-40B4-BE49-F238E27FC236}">
                <a16:creationId xmlns:a16="http://schemas.microsoft.com/office/drawing/2014/main" id="{00000000-0008-0000-0B00-0000D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1" name="Shape 6">
              <a:extLst>
                <a:ext uri="{FF2B5EF4-FFF2-40B4-BE49-F238E27FC236}">
                  <a16:creationId xmlns:a16="http://schemas.microsoft.com/office/drawing/2014/main" id="{00000000-0008-0000-0B00-0000D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12" name="Shape 12233">
              <a:extLst>
                <a:ext uri="{FF2B5EF4-FFF2-40B4-BE49-F238E27FC236}">
                  <a16:creationId xmlns:a16="http://schemas.microsoft.com/office/drawing/2014/main" id="{00000000-0008-0000-0B00-0000D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13" name="Shape 12234">
                <a:extLst>
                  <a:ext uri="{FF2B5EF4-FFF2-40B4-BE49-F238E27FC236}">
                    <a16:creationId xmlns:a16="http://schemas.microsoft.com/office/drawing/2014/main" id="{00000000-0008-0000-0B00-0000D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4" name="Shape 12235">
                <a:extLst>
                  <a:ext uri="{FF2B5EF4-FFF2-40B4-BE49-F238E27FC236}">
                    <a16:creationId xmlns:a16="http://schemas.microsoft.com/office/drawing/2014/main" id="{00000000-0008-0000-0B00-0000D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15" name="Shape 12236">
                  <a:extLst>
                    <a:ext uri="{FF2B5EF4-FFF2-40B4-BE49-F238E27FC236}">
                      <a16:creationId xmlns:a16="http://schemas.microsoft.com/office/drawing/2014/main" id="{00000000-0008-0000-0B00-0000D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16" name="Shape 12237">
                  <a:extLst>
                    <a:ext uri="{FF2B5EF4-FFF2-40B4-BE49-F238E27FC236}">
                      <a16:creationId xmlns:a16="http://schemas.microsoft.com/office/drawing/2014/main" id="{00000000-0008-0000-0B00-0000E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4817" name="Shape 2">
          <a:extLst>
            <a:ext uri="{FF2B5EF4-FFF2-40B4-BE49-F238E27FC236}">
              <a16:creationId xmlns:a16="http://schemas.microsoft.com/office/drawing/2014/main" id="{00000000-0008-0000-0B00-0000E139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4818" name="Shape 12238">
            <a:extLst>
              <a:ext uri="{FF2B5EF4-FFF2-40B4-BE49-F238E27FC236}">
                <a16:creationId xmlns:a16="http://schemas.microsoft.com/office/drawing/2014/main" id="{00000000-0008-0000-0B00-0000E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9" name="Shape 6">
              <a:extLst>
                <a:ext uri="{FF2B5EF4-FFF2-40B4-BE49-F238E27FC236}">
                  <a16:creationId xmlns:a16="http://schemas.microsoft.com/office/drawing/2014/main" id="{00000000-0008-0000-0B00-0000E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0" name="Shape 12239">
              <a:extLst>
                <a:ext uri="{FF2B5EF4-FFF2-40B4-BE49-F238E27FC236}">
                  <a16:creationId xmlns:a16="http://schemas.microsoft.com/office/drawing/2014/main" id="{00000000-0008-0000-0B00-0000E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1" name="Shape 12240">
                <a:extLst>
                  <a:ext uri="{FF2B5EF4-FFF2-40B4-BE49-F238E27FC236}">
                    <a16:creationId xmlns:a16="http://schemas.microsoft.com/office/drawing/2014/main" id="{00000000-0008-0000-0B00-0000E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2" name="Shape 12241">
                <a:extLst>
                  <a:ext uri="{FF2B5EF4-FFF2-40B4-BE49-F238E27FC236}">
                    <a16:creationId xmlns:a16="http://schemas.microsoft.com/office/drawing/2014/main" id="{00000000-0008-0000-0B00-0000E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23" name="Shape 12242">
                  <a:extLst>
                    <a:ext uri="{FF2B5EF4-FFF2-40B4-BE49-F238E27FC236}">
                      <a16:creationId xmlns:a16="http://schemas.microsoft.com/office/drawing/2014/main" id="{00000000-0008-0000-0B00-0000E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24" name="Shape 12243">
                  <a:extLst>
                    <a:ext uri="{FF2B5EF4-FFF2-40B4-BE49-F238E27FC236}">
                      <a16:creationId xmlns:a16="http://schemas.microsoft.com/office/drawing/2014/main" id="{00000000-0008-0000-0B00-0000E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4825" name="Shape 2">
          <a:extLst>
            <a:ext uri="{FF2B5EF4-FFF2-40B4-BE49-F238E27FC236}">
              <a16:creationId xmlns:a16="http://schemas.microsoft.com/office/drawing/2014/main" id="{00000000-0008-0000-0B00-0000E939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4826" name="Shape 12244">
            <a:extLst>
              <a:ext uri="{FF2B5EF4-FFF2-40B4-BE49-F238E27FC236}">
                <a16:creationId xmlns:a16="http://schemas.microsoft.com/office/drawing/2014/main" id="{00000000-0008-0000-0B00-0000E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27" name="Shape 6">
              <a:extLst>
                <a:ext uri="{FF2B5EF4-FFF2-40B4-BE49-F238E27FC236}">
                  <a16:creationId xmlns:a16="http://schemas.microsoft.com/office/drawing/2014/main" id="{00000000-0008-0000-0B00-0000E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8" name="Shape 12245">
              <a:extLst>
                <a:ext uri="{FF2B5EF4-FFF2-40B4-BE49-F238E27FC236}">
                  <a16:creationId xmlns:a16="http://schemas.microsoft.com/office/drawing/2014/main" id="{00000000-0008-0000-0B00-0000E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9" name="Shape 12246">
                <a:extLst>
                  <a:ext uri="{FF2B5EF4-FFF2-40B4-BE49-F238E27FC236}">
                    <a16:creationId xmlns:a16="http://schemas.microsoft.com/office/drawing/2014/main" id="{00000000-0008-0000-0B00-0000E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0" name="Shape 12247">
                <a:extLst>
                  <a:ext uri="{FF2B5EF4-FFF2-40B4-BE49-F238E27FC236}">
                    <a16:creationId xmlns:a16="http://schemas.microsoft.com/office/drawing/2014/main" id="{00000000-0008-0000-0B00-0000E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1" name="Shape 12248">
                  <a:extLst>
                    <a:ext uri="{FF2B5EF4-FFF2-40B4-BE49-F238E27FC236}">
                      <a16:creationId xmlns:a16="http://schemas.microsoft.com/office/drawing/2014/main" id="{00000000-0008-0000-0B00-0000E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2" name="Shape 12249">
                  <a:extLst>
                    <a:ext uri="{FF2B5EF4-FFF2-40B4-BE49-F238E27FC236}">
                      <a16:creationId xmlns:a16="http://schemas.microsoft.com/office/drawing/2014/main" id="{00000000-0008-0000-0B00-0000F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4833" name="Shape 2">
          <a:extLst>
            <a:ext uri="{FF2B5EF4-FFF2-40B4-BE49-F238E27FC236}">
              <a16:creationId xmlns:a16="http://schemas.microsoft.com/office/drawing/2014/main" id="{00000000-0008-0000-0B00-0000F139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4834" name="Shape 12250">
            <a:extLst>
              <a:ext uri="{FF2B5EF4-FFF2-40B4-BE49-F238E27FC236}">
                <a16:creationId xmlns:a16="http://schemas.microsoft.com/office/drawing/2014/main" id="{00000000-0008-0000-0B00-0000F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35" name="Shape 6">
              <a:extLst>
                <a:ext uri="{FF2B5EF4-FFF2-40B4-BE49-F238E27FC236}">
                  <a16:creationId xmlns:a16="http://schemas.microsoft.com/office/drawing/2014/main" id="{00000000-0008-0000-0B00-0000F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36" name="Shape 12251">
              <a:extLst>
                <a:ext uri="{FF2B5EF4-FFF2-40B4-BE49-F238E27FC236}">
                  <a16:creationId xmlns:a16="http://schemas.microsoft.com/office/drawing/2014/main" id="{00000000-0008-0000-0B00-0000F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37" name="Shape 12252">
                <a:extLst>
                  <a:ext uri="{FF2B5EF4-FFF2-40B4-BE49-F238E27FC236}">
                    <a16:creationId xmlns:a16="http://schemas.microsoft.com/office/drawing/2014/main" id="{00000000-0008-0000-0B00-0000F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8" name="Shape 12253">
                <a:extLst>
                  <a:ext uri="{FF2B5EF4-FFF2-40B4-BE49-F238E27FC236}">
                    <a16:creationId xmlns:a16="http://schemas.microsoft.com/office/drawing/2014/main" id="{00000000-0008-0000-0B00-0000F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9" name="Shape 12254">
                  <a:extLst>
                    <a:ext uri="{FF2B5EF4-FFF2-40B4-BE49-F238E27FC236}">
                      <a16:creationId xmlns:a16="http://schemas.microsoft.com/office/drawing/2014/main" id="{00000000-0008-0000-0B00-0000F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0" name="Shape 12255">
                  <a:extLst>
                    <a:ext uri="{FF2B5EF4-FFF2-40B4-BE49-F238E27FC236}">
                      <a16:creationId xmlns:a16="http://schemas.microsoft.com/office/drawing/2014/main" id="{00000000-0008-0000-0B00-0000F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4841" name="Shape 2">
          <a:extLst>
            <a:ext uri="{FF2B5EF4-FFF2-40B4-BE49-F238E27FC236}">
              <a16:creationId xmlns:a16="http://schemas.microsoft.com/office/drawing/2014/main" id="{00000000-0008-0000-0B00-0000F939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4842" name="Shape 12256">
            <a:extLst>
              <a:ext uri="{FF2B5EF4-FFF2-40B4-BE49-F238E27FC236}">
                <a16:creationId xmlns:a16="http://schemas.microsoft.com/office/drawing/2014/main" id="{00000000-0008-0000-0B00-0000F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43" name="Shape 6">
              <a:extLst>
                <a:ext uri="{FF2B5EF4-FFF2-40B4-BE49-F238E27FC236}">
                  <a16:creationId xmlns:a16="http://schemas.microsoft.com/office/drawing/2014/main" id="{00000000-0008-0000-0B00-0000F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44" name="Shape 12257">
              <a:extLst>
                <a:ext uri="{FF2B5EF4-FFF2-40B4-BE49-F238E27FC236}">
                  <a16:creationId xmlns:a16="http://schemas.microsoft.com/office/drawing/2014/main" id="{00000000-0008-0000-0B00-0000F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45" name="Shape 12258">
                <a:extLst>
                  <a:ext uri="{FF2B5EF4-FFF2-40B4-BE49-F238E27FC236}">
                    <a16:creationId xmlns:a16="http://schemas.microsoft.com/office/drawing/2014/main" id="{00000000-0008-0000-0B00-0000F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46" name="Shape 12259">
                <a:extLst>
                  <a:ext uri="{FF2B5EF4-FFF2-40B4-BE49-F238E27FC236}">
                    <a16:creationId xmlns:a16="http://schemas.microsoft.com/office/drawing/2014/main" id="{00000000-0008-0000-0B00-0000F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47" name="Shape 12260">
                  <a:extLst>
                    <a:ext uri="{FF2B5EF4-FFF2-40B4-BE49-F238E27FC236}">
                      <a16:creationId xmlns:a16="http://schemas.microsoft.com/office/drawing/2014/main" id="{00000000-0008-0000-0B00-0000F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8" name="Shape 12261">
                  <a:extLst>
                    <a:ext uri="{FF2B5EF4-FFF2-40B4-BE49-F238E27FC236}">
                      <a16:creationId xmlns:a16="http://schemas.microsoft.com/office/drawing/2014/main" id="{00000000-0008-0000-0B00-00000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4849" name="Shape 2">
          <a:extLst>
            <a:ext uri="{FF2B5EF4-FFF2-40B4-BE49-F238E27FC236}">
              <a16:creationId xmlns:a16="http://schemas.microsoft.com/office/drawing/2014/main" id="{00000000-0008-0000-0B00-0000013A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4850" name="Shape 12262">
            <a:extLst>
              <a:ext uri="{FF2B5EF4-FFF2-40B4-BE49-F238E27FC236}">
                <a16:creationId xmlns:a16="http://schemas.microsoft.com/office/drawing/2014/main" id="{00000000-0008-0000-0B00-00000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1" name="Shape 6">
              <a:extLst>
                <a:ext uri="{FF2B5EF4-FFF2-40B4-BE49-F238E27FC236}">
                  <a16:creationId xmlns:a16="http://schemas.microsoft.com/office/drawing/2014/main" id="{00000000-0008-0000-0B00-00000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52" name="Shape 12263">
              <a:extLst>
                <a:ext uri="{FF2B5EF4-FFF2-40B4-BE49-F238E27FC236}">
                  <a16:creationId xmlns:a16="http://schemas.microsoft.com/office/drawing/2014/main" id="{00000000-0008-0000-0B00-00000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53" name="Shape 12264">
                <a:extLst>
                  <a:ext uri="{FF2B5EF4-FFF2-40B4-BE49-F238E27FC236}">
                    <a16:creationId xmlns:a16="http://schemas.microsoft.com/office/drawing/2014/main" id="{00000000-0008-0000-0B00-00000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54" name="Shape 12265">
                <a:extLst>
                  <a:ext uri="{FF2B5EF4-FFF2-40B4-BE49-F238E27FC236}">
                    <a16:creationId xmlns:a16="http://schemas.microsoft.com/office/drawing/2014/main" id="{00000000-0008-0000-0B00-00000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55" name="Shape 12266">
                  <a:extLst>
                    <a:ext uri="{FF2B5EF4-FFF2-40B4-BE49-F238E27FC236}">
                      <a16:creationId xmlns:a16="http://schemas.microsoft.com/office/drawing/2014/main" id="{00000000-0008-0000-0B00-00000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56" name="Shape 12267">
                  <a:extLst>
                    <a:ext uri="{FF2B5EF4-FFF2-40B4-BE49-F238E27FC236}">
                      <a16:creationId xmlns:a16="http://schemas.microsoft.com/office/drawing/2014/main" id="{00000000-0008-0000-0B00-00000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4857" name="Shape 2">
          <a:extLst>
            <a:ext uri="{FF2B5EF4-FFF2-40B4-BE49-F238E27FC236}">
              <a16:creationId xmlns:a16="http://schemas.microsoft.com/office/drawing/2014/main" id="{00000000-0008-0000-0B00-0000093A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4858" name="Shape 12268">
            <a:extLst>
              <a:ext uri="{FF2B5EF4-FFF2-40B4-BE49-F238E27FC236}">
                <a16:creationId xmlns:a16="http://schemas.microsoft.com/office/drawing/2014/main" id="{00000000-0008-0000-0B00-00000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9" name="Shape 6">
              <a:extLst>
                <a:ext uri="{FF2B5EF4-FFF2-40B4-BE49-F238E27FC236}">
                  <a16:creationId xmlns:a16="http://schemas.microsoft.com/office/drawing/2014/main" id="{00000000-0008-0000-0B00-00000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0" name="Shape 12269">
              <a:extLst>
                <a:ext uri="{FF2B5EF4-FFF2-40B4-BE49-F238E27FC236}">
                  <a16:creationId xmlns:a16="http://schemas.microsoft.com/office/drawing/2014/main" id="{00000000-0008-0000-0B00-00000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1" name="Shape 12270">
                <a:extLst>
                  <a:ext uri="{FF2B5EF4-FFF2-40B4-BE49-F238E27FC236}">
                    <a16:creationId xmlns:a16="http://schemas.microsoft.com/office/drawing/2014/main" id="{00000000-0008-0000-0B00-00000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62" name="Shape 12271">
                <a:extLst>
                  <a:ext uri="{FF2B5EF4-FFF2-40B4-BE49-F238E27FC236}">
                    <a16:creationId xmlns:a16="http://schemas.microsoft.com/office/drawing/2014/main" id="{00000000-0008-0000-0B00-00000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63" name="Shape 12272">
                  <a:extLst>
                    <a:ext uri="{FF2B5EF4-FFF2-40B4-BE49-F238E27FC236}">
                      <a16:creationId xmlns:a16="http://schemas.microsoft.com/office/drawing/2014/main" id="{00000000-0008-0000-0B00-00000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64" name="Shape 12273">
                  <a:extLst>
                    <a:ext uri="{FF2B5EF4-FFF2-40B4-BE49-F238E27FC236}">
                      <a16:creationId xmlns:a16="http://schemas.microsoft.com/office/drawing/2014/main" id="{00000000-0008-0000-0B00-00001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4865" name="Shape 2">
          <a:extLst>
            <a:ext uri="{FF2B5EF4-FFF2-40B4-BE49-F238E27FC236}">
              <a16:creationId xmlns:a16="http://schemas.microsoft.com/office/drawing/2014/main" id="{00000000-0008-0000-0B00-0000113A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4866" name="Shape 12274">
            <a:extLst>
              <a:ext uri="{FF2B5EF4-FFF2-40B4-BE49-F238E27FC236}">
                <a16:creationId xmlns:a16="http://schemas.microsoft.com/office/drawing/2014/main" id="{00000000-0008-0000-0B00-00001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67" name="Shape 6">
              <a:extLst>
                <a:ext uri="{FF2B5EF4-FFF2-40B4-BE49-F238E27FC236}">
                  <a16:creationId xmlns:a16="http://schemas.microsoft.com/office/drawing/2014/main" id="{00000000-0008-0000-0B00-00001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8" name="Shape 12275">
              <a:extLst>
                <a:ext uri="{FF2B5EF4-FFF2-40B4-BE49-F238E27FC236}">
                  <a16:creationId xmlns:a16="http://schemas.microsoft.com/office/drawing/2014/main" id="{00000000-0008-0000-0B00-00001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9" name="Shape 12276">
                <a:extLst>
                  <a:ext uri="{FF2B5EF4-FFF2-40B4-BE49-F238E27FC236}">
                    <a16:creationId xmlns:a16="http://schemas.microsoft.com/office/drawing/2014/main" id="{00000000-0008-0000-0B00-00001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0" name="Shape 12277">
                <a:extLst>
                  <a:ext uri="{FF2B5EF4-FFF2-40B4-BE49-F238E27FC236}">
                    <a16:creationId xmlns:a16="http://schemas.microsoft.com/office/drawing/2014/main" id="{00000000-0008-0000-0B00-00001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1" name="Shape 12278">
                  <a:extLst>
                    <a:ext uri="{FF2B5EF4-FFF2-40B4-BE49-F238E27FC236}">
                      <a16:creationId xmlns:a16="http://schemas.microsoft.com/office/drawing/2014/main" id="{00000000-0008-0000-0B00-00001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72" name="Shape 12279">
                  <a:extLst>
                    <a:ext uri="{FF2B5EF4-FFF2-40B4-BE49-F238E27FC236}">
                      <a16:creationId xmlns:a16="http://schemas.microsoft.com/office/drawing/2014/main" id="{00000000-0008-0000-0B00-00001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4873" name="Shape 2">
          <a:extLst>
            <a:ext uri="{FF2B5EF4-FFF2-40B4-BE49-F238E27FC236}">
              <a16:creationId xmlns:a16="http://schemas.microsoft.com/office/drawing/2014/main" id="{00000000-0008-0000-0B00-0000193A0000}"/>
            </a:ext>
          </a:extLst>
        </xdr:cNvPr>
        <xdr:cNvGrpSpPr/>
      </xdr:nvGrpSpPr>
      <xdr:grpSpPr>
        <a:xfrm>
          <a:off x="3819525" y="19154775"/>
          <a:ext cx="390525" cy="200025"/>
          <a:chOff x="5150738" y="3679988"/>
          <a:chExt cx="390525" cy="200025"/>
        </a:xfrm>
      </xdr:grpSpPr>
      <xdr:grpSp>
        <xdr:nvGrpSpPr>
          <xdr:cNvPr id="14874" name="Shape 12280">
            <a:extLst>
              <a:ext uri="{FF2B5EF4-FFF2-40B4-BE49-F238E27FC236}">
                <a16:creationId xmlns:a16="http://schemas.microsoft.com/office/drawing/2014/main" id="{00000000-0008-0000-0B00-00001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75" name="Shape 6">
              <a:extLst>
                <a:ext uri="{FF2B5EF4-FFF2-40B4-BE49-F238E27FC236}">
                  <a16:creationId xmlns:a16="http://schemas.microsoft.com/office/drawing/2014/main" id="{00000000-0008-0000-0B00-00001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76" name="Shape 12281">
              <a:extLst>
                <a:ext uri="{FF2B5EF4-FFF2-40B4-BE49-F238E27FC236}">
                  <a16:creationId xmlns:a16="http://schemas.microsoft.com/office/drawing/2014/main" id="{00000000-0008-0000-0B00-00001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77" name="Shape 12282">
                <a:extLst>
                  <a:ext uri="{FF2B5EF4-FFF2-40B4-BE49-F238E27FC236}">
                    <a16:creationId xmlns:a16="http://schemas.microsoft.com/office/drawing/2014/main" id="{00000000-0008-0000-0B00-00001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8" name="Shape 12283">
                <a:extLst>
                  <a:ext uri="{FF2B5EF4-FFF2-40B4-BE49-F238E27FC236}">
                    <a16:creationId xmlns:a16="http://schemas.microsoft.com/office/drawing/2014/main" id="{00000000-0008-0000-0B00-00001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9" name="Shape 12284">
                  <a:extLst>
                    <a:ext uri="{FF2B5EF4-FFF2-40B4-BE49-F238E27FC236}">
                      <a16:creationId xmlns:a16="http://schemas.microsoft.com/office/drawing/2014/main" id="{00000000-0008-0000-0B00-00001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0" name="Shape 12285">
                  <a:extLst>
                    <a:ext uri="{FF2B5EF4-FFF2-40B4-BE49-F238E27FC236}">
                      <a16:creationId xmlns:a16="http://schemas.microsoft.com/office/drawing/2014/main" id="{00000000-0008-0000-0B00-00002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4881" name="Shape 2">
          <a:extLst>
            <a:ext uri="{FF2B5EF4-FFF2-40B4-BE49-F238E27FC236}">
              <a16:creationId xmlns:a16="http://schemas.microsoft.com/office/drawing/2014/main" id="{00000000-0008-0000-0B00-0000213A0000}"/>
            </a:ext>
          </a:extLst>
        </xdr:cNvPr>
        <xdr:cNvGrpSpPr/>
      </xdr:nvGrpSpPr>
      <xdr:grpSpPr>
        <a:xfrm>
          <a:off x="15020925" y="19154775"/>
          <a:ext cx="390525" cy="200025"/>
          <a:chOff x="5150738" y="3679988"/>
          <a:chExt cx="390525" cy="200025"/>
        </a:xfrm>
      </xdr:grpSpPr>
      <xdr:grpSp>
        <xdr:nvGrpSpPr>
          <xdr:cNvPr id="14882" name="Shape 12286">
            <a:extLst>
              <a:ext uri="{FF2B5EF4-FFF2-40B4-BE49-F238E27FC236}">
                <a16:creationId xmlns:a16="http://schemas.microsoft.com/office/drawing/2014/main" id="{00000000-0008-0000-0B00-00002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83" name="Shape 6">
              <a:extLst>
                <a:ext uri="{FF2B5EF4-FFF2-40B4-BE49-F238E27FC236}">
                  <a16:creationId xmlns:a16="http://schemas.microsoft.com/office/drawing/2014/main" id="{00000000-0008-0000-0B00-00002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84" name="Shape 12287">
              <a:extLst>
                <a:ext uri="{FF2B5EF4-FFF2-40B4-BE49-F238E27FC236}">
                  <a16:creationId xmlns:a16="http://schemas.microsoft.com/office/drawing/2014/main" id="{00000000-0008-0000-0B00-00002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85" name="Shape 12288">
                <a:extLst>
                  <a:ext uri="{FF2B5EF4-FFF2-40B4-BE49-F238E27FC236}">
                    <a16:creationId xmlns:a16="http://schemas.microsoft.com/office/drawing/2014/main" id="{00000000-0008-0000-0B00-00002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86" name="Shape 12289">
                <a:extLst>
                  <a:ext uri="{FF2B5EF4-FFF2-40B4-BE49-F238E27FC236}">
                    <a16:creationId xmlns:a16="http://schemas.microsoft.com/office/drawing/2014/main" id="{00000000-0008-0000-0B00-00002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87" name="Shape 12290">
                  <a:extLst>
                    <a:ext uri="{FF2B5EF4-FFF2-40B4-BE49-F238E27FC236}">
                      <a16:creationId xmlns:a16="http://schemas.microsoft.com/office/drawing/2014/main" id="{00000000-0008-0000-0B00-00002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8" name="Shape 12291">
                  <a:extLst>
                    <a:ext uri="{FF2B5EF4-FFF2-40B4-BE49-F238E27FC236}">
                      <a16:creationId xmlns:a16="http://schemas.microsoft.com/office/drawing/2014/main" id="{00000000-0008-0000-0B00-00002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4889" name="Shape 2">
          <a:extLst>
            <a:ext uri="{FF2B5EF4-FFF2-40B4-BE49-F238E27FC236}">
              <a16:creationId xmlns:a16="http://schemas.microsoft.com/office/drawing/2014/main" id="{00000000-0008-0000-0B00-0000293A0000}"/>
            </a:ext>
          </a:extLst>
        </xdr:cNvPr>
        <xdr:cNvGrpSpPr/>
      </xdr:nvGrpSpPr>
      <xdr:grpSpPr>
        <a:xfrm>
          <a:off x="20621625" y="19154775"/>
          <a:ext cx="390525" cy="200025"/>
          <a:chOff x="5150738" y="3679988"/>
          <a:chExt cx="390525" cy="200025"/>
        </a:xfrm>
      </xdr:grpSpPr>
      <xdr:grpSp>
        <xdr:nvGrpSpPr>
          <xdr:cNvPr id="14890" name="Shape 12292">
            <a:extLst>
              <a:ext uri="{FF2B5EF4-FFF2-40B4-BE49-F238E27FC236}">
                <a16:creationId xmlns:a16="http://schemas.microsoft.com/office/drawing/2014/main" id="{00000000-0008-0000-0B00-00002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1" name="Shape 6">
              <a:extLst>
                <a:ext uri="{FF2B5EF4-FFF2-40B4-BE49-F238E27FC236}">
                  <a16:creationId xmlns:a16="http://schemas.microsoft.com/office/drawing/2014/main" id="{00000000-0008-0000-0B00-00002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92" name="Shape 12293">
              <a:extLst>
                <a:ext uri="{FF2B5EF4-FFF2-40B4-BE49-F238E27FC236}">
                  <a16:creationId xmlns:a16="http://schemas.microsoft.com/office/drawing/2014/main" id="{00000000-0008-0000-0B00-00002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93" name="Shape 12294">
                <a:extLst>
                  <a:ext uri="{FF2B5EF4-FFF2-40B4-BE49-F238E27FC236}">
                    <a16:creationId xmlns:a16="http://schemas.microsoft.com/office/drawing/2014/main" id="{00000000-0008-0000-0B00-00002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94" name="Shape 12295">
                <a:extLst>
                  <a:ext uri="{FF2B5EF4-FFF2-40B4-BE49-F238E27FC236}">
                    <a16:creationId xmlns:a16="http://schemas.microsoft.com/office/drawing/2014/main" id="{00000000-0008-0000-0B00-00002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95" name="Shape 12296">
                  <a:extLst>
                    <a:ext uri="{FF2B5EF4-FFF2-40B4-BE49-F238E27FC236}">
                      <a16:creationId xmlns:a16="http://schemas.microsoft.com/office/drawing/2014/main" id="{00000000-0008-0000-0B00-00002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96" name="Shape 12297">
                  <a:extLst>
                    <a:ext uri="{FF2B5EF4-FFF2-40B4-BE49-F238E27FC236}">
                      <a16:creationId xmlns:a16="http://schemas.microsoft.com/office/drawing/2014/main" id="{00000000-0008-0000-0B00-00003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4897" name="Shape 2">
          <a:extLst>
            <a:ext uri="{FF2B5EF4-FFF2-40B4-BE49-F238E27FC236}">
              <a16:creationId xmlns:a16="http://schemas.microsoft.com/office/drawing/2014/main" id="{00000000-0008-0000-0B00-0000313A0000}"/>
            </a:ext>
          </a:extLst>
        </xdr:cNvPr>
        <xdr:cNvGrpSpPr/>
      </xdr:nvGrpSpPr>
      <xdr:grpSpPr>
        <a:xfrm>
          <a:off x="1952625" y="20907375"/>
          <a:ext cx="390525" cy="200025"/>
          <a:chOff x="5150738" y="3679988"/>
          <a:chExt cx="390525" cy="200025"/>
        </a:xfrm>
      </xdr:grpSpPr>
      <xdr:grpSp>
        <xdr:nvGrpSpPr>
          <xdr:cNvPr id="14898" name="Shape 12298">
            <a:extLst>
              <a:ext uri="{FF2B5EF4-FFF2-40B4-BE49-F238E27FC236}">
                <a16:creationId xmlns:a16="http://schemas.microsoft.com/office/drawing/2014/main" id="{00000000-0008-0000-0B00-00003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9" name="Shape 6">
              <a:extLst>
                <a:ext uri="{FF2B5EF4-FFF2-40B4-BE49-F238E27FC236}">
                  <a16:creationId xmlns:a16="http://schemas.microsoft.com/office/drawing/2014/main" id="{00000000-0008-0000-0B00-00003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0" name="Shape 12299">
              <a:extLst>
                <a:ext uri="{FF2B5EF4-FFF2-40B4-BE49-F238E27FC236}">
                  <a16:creationId xmlns:a16="http://schemas.microsoft.com/office/drawing/2014/main" id="{00000000-0008-0000-0B00-00003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1" name="Shape 12300">
                <a:extLst>
                  <a:ext uri="{FF2B5EF4-FFF2-40B4-BE49-F238E27FC236}">
                    <a16:creationId xmlns:a16="http://schemas.microsoft.com/office/drawing/2014/main" id="{00000000-0008-0000-0B00-00003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02" name="Shape 12301">
                <a:extLst>
                  <a:ext uri="{FF2B5EF4-FFF2-40B4-BE49-F238E27FC236}">
                    <a16:creationId xmlns:a16="http://schemas.microsoft.com/office/drawing/2014/main" id="{00000000-0008-0000-0B00-00003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03" name="Shape 12302">
                  <a:extLst>
                    <a:ext uri="{FF2B5EF4-FFF2-40B4-BE49-F238E27FC236}">
                      <a16:creationId xmlns:a16="http://schemas.microsoft.com/office/drawing/2014/main" id="{00000000-0008-0000-0B00-00003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04" name="Shape 12303">
                  <a:extLst>
                    <a:ext uri="{FF2B5EF4-FFF2-40B4-BE49-F238E27FC236}">
                      <a16:creationId xmlns:a16="http://schemas.microsoft.com/office/drawing/2014/main" id="{00000000-0008-0000-0B00-00003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4905" name="Shape 2">
          <a:extLst>
            <a:ext uri="{FF2B5EF4-FFF2-40B4-BE49-F238E27FC236}">
              <a16:creationId xmlns:a16="http://schemas.microsoft.com/office/drawing/2014/main" id="{00000000-0008-0000-0B00-0000393A0000}"/>
            </a:ext>
          </a:extLst>
        </xdr:cNvPr>
        <xdr:cNvGrpSpPr/>
      </xdr:nvGrpSpPr>
      <xdr:grpSpPr>
        <a:xfrm>
          <a:off x="3819525" y="20907375"/>
          <a:ext cx="390525" cy="200025"/>
          <a:chOff x="5150738" y="3679988"/>
          <a:chExt cx="390525" cy="200025"/>
        </a:xfrm>
      </xdr:grpSpPr>
      <xdr:grpSp>
        <xdr:nvGrpSpPr>
          <xdr:cNvPr id="14906" name="Shape 12304">
            <a:extLst>
              <a:ext uri="{FF2B5EF4-FFF2-40B4-BE49-F238E27FC236}">
                <a16:creationId xmlns:a16="http://schemas.microsoft.com/office/drawing/2014/main" id="{00000000-0008-0000-0B00-00003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07" name="Shape 6">
              <a:extLst>
                <a:ext uri="{FF2B5EF4-FFF2-40B4-BE49-F238E27FC236}">
                  <a16:creationId xmlns:a16="http://schemas.microsoft.com/office/drawing/2014/main" id="{00000000-0008-0000-0B00-00003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8" name="Shape 12305">
              <a:extLst>
                <a:ext uri="{FF2B5EF4-FFF2-40B4-BE49-F238E27FC236}">
                  <a16:creationId xmlns:a16="http://schemas.microsoft.com/office/drawing/2014/main" id="{00000000-0008-0000-0B00-00003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9" name="Shape 12306">
                <a:extLst>
                  <a:ext uri="{FF2B5EF4-FFF2-40B4-BE49-F238E27FC236}">
                    <a16:creationId xmlns:a16="http://schemas.microsoft.com/office/drawing/2014/main" id="{00000000-0008-0000-0B00-00003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0" name="Shape 12307">
                <a:extLst>
                  <a:ext uri="{FF2B5EF4-FFF2-40B4-BE49-F238E27FC236}">
                    <a16:creationId xmlns:a16="http://schemas.microsoft.com/office/drawing/2014/main" id="{00000000-0008-0000-0B00-00003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1" name="Shape 12308">
                  <a:extLst>
                    <a:ext uri="{FF2B5EF4-FFF2-40B4-BE49-F238E27FC236}">
                      <a16:creationId xmlns:a16="http://schemas.microsoft.com/office/drawing/2014/main" id="{00000000-0008-0000-0B00-00003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12" name="Shape 12309">
                  <a:extLst>
                    <a:ext uri="{FF2B5EF4-FFF2-40B4-BE49-F238E27FC236}">
                      <a16:creationId xmlns:a16="http://schemas.microsoft.com/office/drawing/2014/main" id="{00000000-0008-0000-0B00-00004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4913" name="Shape 2">
          <a:extLst>
            <a:ext uri="{FF2B5EF4-FFF2-40B4-BE49-F238E27FC236}">
              <a16:creationId xmlns:a16="http://schemas.microsoft.com/office/drawing/2014/main" id="{00000000-0008-0000-0B00-0000413A0000}"/>
            </a:ext>
          </a:extLst>
        </xdr:cNvPr>
        <xdr:cNvGrpSpPr/>
      </xdr:nvGrpSpPr>
      <xdr:grpSpPr>
        <a:xfrm>
          <a:off x="2886075" y="24641175"/>
          <a:ext cx="390525" cy="200025"/>
          <a:chOff x="5150738" y="3679988"/>
          <a:chExt cx="390525" cy="200025"/>
        </a:xfrm>
      </xdr:grpSpPr>
      <xdr:grpSp>
        <xdr:nvGrpSpPr>
          <xdr:cNvPr id="14914" name="Shape 12310">
            <a:extLst>
              <a:ext uri="{FF2B5EF4-FFF2-40B4-BE49-F238E27FC236}">
                <a16:creationId xmlns:a16="http://schemas.microsoft.com/office/drawing/2014/main" id="{00000000-0008-0000-0B00-00004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15" name="Shape 6">
              <a:extLst>
                <a:ext uri="{FF2B5EF4-FFF2-40B4-BE49-F238E27FC236}">
                  <a16:creationId xmlns:a16="http://schemas.microsoft.com/office/drawing/2014/main" id="{00000000-0008-0000-0B00-00004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16" name="Shape 12311">
              <a:extLst>
                <a:ext uri="{FF2B5EF4-FFF2-40B4-BE49-F238E27FC236}">
                  <a16:creationId xmlns:a16="http://schemas.microsoft.com/office/drawing/2014/main" id="{00000000-0008-0000-0B00-00004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17" name="Shape 12312">
                <a:extLst>
                  <a:ext uri="{FF2B5EF4-FFF2-40B4-BE49-F238E27FC236}">
                    <a16:creationId xmlns:a16="http://schemas.microsoft.com/office/drawing/2014/main" id="{00000000-0008-0000-0B00-00004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8" name="Shape 12313">
                <a:extLst>
                  <a:ext uri="{FF2B5EF4-FFF2-40B4-BE49-F238E27FC236}">
                    <a16:creationId xmlns:a16="http://schemas.microsoft.com/office/drawing/2014/main" id="{00000000-0008-0000-0B00-00004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9" name="Shape 12314">
                  <a:extLst>
                    <a:ext uri="{FF2B5EF4-FFF2-40B4-BE49-F238E27FC236}">
                      <a16:creationId xmlns:a16="http://schemas.microsoft.com/office/drawing/2014/main" id="{00000000-0008-0000-0B00-00004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0" name="Shape 12315">
                  <a:extLst>
                    <a:ext uri="{FF2B5EF4-FFF2-40B4-BE49-F238E27FC236}">
                      <a16:creationId xmlns:a16="http://schemas.microsoft.com/office/drawing/2014/main" id="{00000000-0008-0000-0B00-00004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4921" name="Shape 2">
          <a:extLst>
            <a:ext uri="{FF2B5EF4-FFF2-40B4-BE49-F238E27FC236}">
              <a16:creationId xmlns:a16="http://schemas.microsoft.com/office/drawing/2014/main" id="{00000000-0008-0000-0B00-0000493A0000}"/>
            </a:ext>
          </a:extLst>
        </xdr:cNvPr>
        <xdr:cNvGrpSpPr/>
      </xdr:nvGrpSpPr>
      <xdr:grpSpPr>
        <a:xfrm>
          <a:off x="3819525" y="24641175"/>
          <a:ext cx="390525" cy="200025"/>
          <a:chOff x="5150738" y="3679988"/>
          <a:chExt cx="390525" cy="200025"/>
        </a:xfrm>
      </xdr:grpSpPr>
      <xdr:grpSp>
        <xdr:nvGrpSpPr>
          <xdr:cNvPr id="14922" name="Shape 12316">
            <a:extLst>
              <a:ext uri="{FF2B5EF4-FFF2-40B4-BE49-F238E27FC236}">
                <a16:creationId xmlns:a16="http://schemas.microsoft.com/office/drawing/2014/main" id="{00000000-0008-0000-0B00-00004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23" name="Shape 6">
              <a:extLst>
                <a:ext uri="{FF2B5EF4-FFF2-40B4-BE49-F238E27FC236}">
                  <a16:creationId xmlns:a16="http://schemas.microsoft.com/office/drawing/2014/main" id="{00000000-0008-0000-0B00-00004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4" name="Shape 12317">
              <a:extLst>
                <a:ext uri="{FF2B5EF4-FFF2-40B4-BE49-F238E27FC236}">
                  <a16:creationId xmlns:a16="http://schemas.microsoft.com/office/drawing/2014/main" id="{00000000-0008-0000-0B00-00004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25" name="Shape 12318">
                <a:extLst>
                  <a:ext uri="{FF2B5EF4-FFF2-40B4-BE49-F238E27FC236}">
                    <a16:creationId xmlns:a16="http://schemas.microsoft.com/office/drawing/2014/main" id="{00000000-0008-0000-0B00-00004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6" name="Shape 12319">
                <a:extLst>
                  <a:ext uri="{FF2B5EF4-FFF2-40B4-BE49-F238E27FC236}">
                    <a16:creationId xmlns:a16="http://schemas.microsoft.com/office/drawing/2014/main" id="{00000000-0008-0000-0B00-00004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27" name="Shape 12320">
                  <a:extLst>
                    <a:ext uri="{FF2B5EF4-FFF2-40B4-BE49-F238E27FC236}">
                      <a16:creationId xmlns:a16="http://schemas.microsoft.com/office/drawing/2014/main" id="{00000000-0008-0000-0B00-00004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8" name="Shape 12321">
                  <a:extLst>
                    <a:ext uri="{FF2B5EF4-FFF2-40B4-BE49-F238E27FC236}">
                      <a16:creationId xmlns:a16="http://schemas.microsoft.com/office/drawing/2014/main" id="{00000000-0008-0000-0B00-00005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4929" name="Shape 2">
          <a:extLst>
            <a:ext uri="{FF2B5EF4-FFF2-40B4-BE49-F238E27FC236}">
              <a16:creationId xmlns:a16="http://schemas.microsoft.com/office/drawing/2014/main" id="{00000000-0008-0000-0B00-0000513A0000}"/>
            </a:ext>
          </a:extLst>
        </xdr:cNvPr>
        <xdr:cNvGrpSpPr/>
      </xdr:nvGrpSpPr>
      <xdr:grpSpPr>
        <a:xfrm>
          <a:off x="4752975" y="24641175"/>
          <a:ext cx="390525" cy="200025"/>
          <a:chOff x="5150738" y="3679988"/>
          <a:chExt cx="390525" cy="200025"/>
        </a:xfrm>
      </xdr:grpSpPr>
      <xdr:grpSp>
        <xdr:nvGrpSpPr>
          <xdr:cNvPr id="14930" name="Shape 12322">
            <a:extLst>
              <a:ext uri="{FF2B5EF4-FFF2-40B4-BE49-F238E27FC236}">
                <a16:creationId xmlns:a16="http://schemas.microsoft.com/office/drawing/2014/main" id="{00000000-0008-0000-0B00-00005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1" name="Shape 6">
              <a:extLst>
                <a:ext uri="{FF2B5EF4-FFF2-40B4-BE49-F238E27FC236}">
                  <a16:creationId xmlns:a16="http://schemas.microsoft.com/office/drawing/2014/main" id="{00000000-0008-0000-0B00-00005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32" name="Shape 12323">
              <a:extLst>
                <a:ext uri="{FF2B5EF4-FFF2-40B4-BE49-F238E27FC236}">
                  <a16:creationId xmlns:a16="http://schemas.microsoft.com/office/drawing/2014/main" id="{00000000-0008-0000-0B00-00005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33" name="Shape 12324">
                <a:extLst>
                  <a:ext uri="{FF2B5EF4-FFF2-40B4-BE49-F238E27FC236}">
                    <a16:creationId xmlns:a16="http://schemas.microsoft.com/office/drawing/2014/main" id="{00000000-0008-0000-0B00-00005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34" name="Shape 12325">
                <a:extLst>
                  <a:ext uri="{FF2B5EF4-FFF2-40B4-BE49-F238E27FC236}">
                    <a16:creationId xmlns:a16="http://schemas.microsoft.com/office/drawing/2014/main" id="{00000000-0008-0000-0B00-00005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35" name="Shape 12326">
                  <a:extLst>
                    <a:ext uri="{FF2B5EF4-FFF2-40B4-BE49-F238E27FC236}">
                      <a16:creationId xmlns:a16="http://schemas.microsoft.com/office/drawing/2014/main" id="{00000000-0008-0000-0B00-00005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36" name="Shape 12327">
                  <a:extLst>
                    <a:ext uri="{FF2B5EF4-FFF2-40B4-BE49-F238E27FC236}">
                      <a16:creationId xmlns:a16="http://schemas.microsoft.com/office/drawing/2014/main" id="{00000000-0008-0000-0B00-00005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4937" name="Shape 2">
          <a:extLst>
            <a:ext uri="{FF2B5EF4-FFF2-40B4-BE49-F238E27FC236}">
              <a16:creationId xmlns:a16="http://schemas.microsoft.com/office/drawing/2014/main" id="{00000000-0008-0000-0B00-0000593A0000}"/>
            </a:ext>
          </a:extLst>
        </xdr:cNvPr>
        <xdr:cNvGrpSpPr/>
      </xdr:nvGrpSpPr>
      <xdr:grpSpPr>
        <a:xfrm>
          <a:off x="17821275" y="24641175"/>
          <a:ext cx="390525" cy="200025"/>
          <a:chOff x="5150738" y="3679988"/>
          <a:chExt cx="390525" cy="200025"/>
        </a:xfrm>
      </xdr:grpSpPr>
      <xdr:grpSp>
        <xdr:nvGrpSpPr>
          <xdr:cNvPr id="14938" name="Shape 12328">
            <a:extLst>
              <a:ext uri="{FF2B5EF4-FFF2-40B4-BE49-F238E27FC236}">
                <a16:creationId xmlns:a16="http://schemas.microsoft.com/office/drawing/2014/main" id="{00000000-0008-0000-0B00-00005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9" name="Shape 6">
              <a:extLst>
                <a:ext uri="{FF2B5EF4-FFF2-40B4-BE49-F238E27FC236}">
                  <a16:creationId xmlns:a16="http://schemas.microsoft.com/office/drawing/2014/main" id="{00000000-0008-0000-0B00-00005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0" name="Shape 12329">
              <a:extLst>
                <a:ext uri="{FF2B5EF4-FFF2-40B4-BE49-F238E27FC236}">
                  <a16:creationId xmlns:a16="http://schemas.microsoft.com/office/drawing/2014/main" id="{00000000-0008-0000-0B00-00005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1" name="Shape 12330">
                <a:extLst>
                  <a:ext uri="{FF2B5EF4-FFF2-40B4-BE49-F238E27FC236}">
                    <a16:creationId xmlns:a16="http://schemas.microsoft.com/office/drawing/2014/main" id="{00000000-0008-0000-0B00-00005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2" name="Shape 12331">
                <a:extLst>
                  <a:ext uri="{FF2B5EF4-FFF2-40B4-BE49-F238E27FC236}">
                    <a16:creationId xmlns:a16="http://schemas.microsoft.com/office/drawing/2014/main" id="{00000000-0008-0000-0B00-00005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43" name="Shape 12332">
                  <a:extLst>
                    <a:ext uri="{FF2B5EF4-FFF2-40B4-BE49-F238E27FC236}">
                      <a16:creationId xmlns:a16="http://schemas.microsoft.com/office/drawing/2014/main" id="{00000000-0008-0000-0B00-00005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44" name="Shape 12333">
                  <a:extLst>
                    <a:ext uri="{FF2B5EF4-FFF2-40B4-BE49-F238E27FC236}">
                      <a16:creationId xmlns:a16="http://schemas.microsoft.com/office/drawing/2014/main" id="{00000000-0008-0000-0B00-00006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4945" name="Shape 2">
          <a:extLst>
            <a:ext uri="{FF2B5EF4-FFF2-40B4-BE49-F238E27FC236}">
              <a16:creationId xmlns:a16="http://schemas.microsoft.com/office/drawing/2014/main" id="{00000000-0008-0000-0B00-0000613A0000}"/>
            </a:ext>
          </a:extLst>
        </xdr:cNvPr>
        <xdr:cNvGrpSpPr/>
      </xdr:nvGrpSpPr>
      <xdr:grpSpPr>
        <a:xfrm>
          <a:off x="19688175" y="24641175"/>
          <a:ext cx="390525" cy="200025"/>
          <a:chOff x="5150738" y="3679988"/>
          <a:chExt cx="390525" cy="200025"/>
        </a:xfrm>
      </xdr:grpSpPr>
      <xdr:grpSp>
        <xdr:nvGrpSpPr>
          <xdr:cNvPr id="14946" name="Shape 12334">
            <a:extLst>
              <a:ext uri="{FF2B5EF4-FFF2-40B4-BE49-F238E27FC236}">
                <a16:creationId xmlns:a16="http://schemas.microsoft.com/office/drawing/2014/main" id="{00000000-0008-0000-0B00-00006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47" name="Shape 6">
              <a:extLst>
                <a:ext uri="{FF2B5EF4-FFF2-40B4-BE49-F238E27FC236}">
                  <a16:creationId xmlns:a16="http://schemas.microsoft.com/office/drawing/2014/main" id="{00000000-0008-0000-0B00-00006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8" name="Shape 12335">
              <a:extLst>
                <a:ext uri="{FF2B5EF4-FFF2-40B4-BE49-F238E27FC236}">
                  <a16:creationId xmlns:a16="http://schemas.microsoft.com/office/drawing/2014/main" id="{00000000-0008-0000-0B00-00006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9" name="Shape 12336">
                <a:extLst>
                  <a:ext uri="{FF2B5EF4-FFF2-40B4-BE49-F238E27FC236}">
                    <a16:creationId xmlns:a16="http://schemas.microsoft.com/office/drawing/2014/main" id="{00000000-0008-0000-0B00-00006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0" name="Shape 12337">
                <a:extLst>
                  <a:ext uri="{FF2B5EF4-FFF2-40B4-BE49-F238E27FC236}">
                    <a16:creationId xmlns:a16="http://schemas.microsoft.com/office/drawing/2014/main" id="{00000000-0008-0000-0B00-00006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1" name="Shape 12338">
                  <a:extLst>
                    <a:ext uri="{FF2B5EF4-FFF2-40B4-BE49-F238E27FC236}">
                      <a16:creationId xmlns:a16="http://schemas.microsoft.com/office/drawing/2014/main" id="{00000000-0008-0000-0B00-00006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52" name="Shape 12339">
                  <a:extLst>
                    <a:ext uri="{FF2B5EF4-FFF2-40B4-BE49-F238E27FC236}">
                      <a16:creationId xmlns:a16="http://schemas.microsoft.com/office/drawing/2014/main" id="{00000000-0008-0000-0B00-00006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4953" name="Shape 2">
          <a:extLst>
            <a:ext uri="{FF2B5EF4-FFF2-40B4-BE49-F238E27FC236}">
              <a16:creationId xmlns:a16="http://schemas.microsoft.com/office/drawing/2014/main" id="{00000000-0008-0000-0B00-0000693A0000}"/>
            </a:ext>
          </a:extLst>
        </xdr:cNvPr>
        <xdr:cNvGrpSpPr/>
      </xdr:nvGrpSpPr>
      <xdr:grpSpPr>
        <a:xfrm>
          <a:off x="1019175" y="26393775"/>
          <a:ext cx="390525" cy="200025"/>
          <a:chOff x="5150738" y="3679988"/>
          <a:chExt cx="390525" cy="200025"/>
        </a:xfrm>
      </xdr:grpSpPr>
      <xdr:grpSp>
        <xdr:nvGrpSpPr>
          <xdr:cNvPr id="14954" name="Shape 12340">
            <a:extLst>
              <a:ext uri="{FF2B5EF4-FFF2-40B4-BE49-F238E27FC236}">
                <a16:creationId xmlns:a16="http://schemas.microsoft.com/office/drawing/2014/main" id="{00000000-0008-0000-0B00-00006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55" name="Shape 6">
              <a:extLst>
                <a:ext uri="{FF2B5EF4-FFF2-40B4-BE49-F238E27FC236}">
                  <a16:creationId xmlns:a16="http://schemas.microsoft.com/office/drawing/2014/main" id="{00000000-0008-0000-0B00-00006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6" name="Shape 12341">
              <a:extLst>
                <a:ext uri="{FF2B5EF4-FFF2-40B4-BE49-F238E27FC236}">
                  <a16:creationId xmlns:a16="http://schemas.microsoft.com/office/drawing/2014/main" id="{00000000-0008-0000-0B00-00006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57" name="Shape 12342">
                <a:extLst>
                  <a:ext uri="{FF2B5EF4-FFF2-40B4-BE49-F238E27FC236}">
                    <a16:creationId xmlns:a16="http://schemas.microsoft.com/office/drawing/2014/main" id="{00000000-0008-0000-0B00-00006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8" name="Shape 12343">
                <a:extLst>
                  <a:ext uri="{FF2B5EF4-FFF2-40B4-BE49-F238E27FC236}">
                    <a16:creationId xmlns:a16="http://schemas.microsoft.com/office/drawing/2014/main" id="{00000000-0008-0000-0B00-00006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9" name="Shape 12344">
                  <a:extLst>
                    <a:ext uri="{FF2B5EF4-FFF2-40B4-BE49-F238E27FC236}">
                      <a16:creationId xmlns:a16="http://schemas.microsoft.com/office/drawing/2014/main" id="{00000000-0008-0000-0B00-00006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0" name="Shape 12345">
                  <a:extLst>
                    <a:ext uri="{FF2B5EF4-FFF2-40B4-BE49-F238E27FC236}">
                      <a16:creationId xmlns:a16="http://schemas.microsoft.com/office/drawing/2014/main" id="{00000000-0008-0000-0B00-00007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4961" name="Shape 2">
          <a:extLst>
            <a:ext uri="{FF2B5EF4-FFF2-40B4-BE49-F238E27FC236}">
              <a16:creationId xmlns:a16="http://schemas.microsoft.com/office/drawing/2014/main" id="{00000000-0008-0000-0B00-0000713A0000}"/>
            </a:ext>
          </a:extLst>
        </xdr:cNvPr>
        <xdr:cNvGrpSpPr/>
      </xdr:nvGrpSpPr>
      <xdr:grpSpPr>
        <a:xfrm>
          <a:off x="1952625" y="26393775"/>
          <a:ext cx="390525" cy="200025"/>
          <a:chOff x="5150738" y="3679988"/>
          <a:chExt cx="390525" cy="200025"/>
        </a:xfrm>
      </xdr:grpSpPr>
      <xdr:grpSp>
        <xdr:nvGrpSpPr>
          <xdr:cNvPr id="14962" name="Shape 12346">
            <a:extLst>
              <a:ext uri="{FF2B5EF4-FFF2-40B4-BE49-F238E27FC236}">
                <a16:creationId xmlns:a16="http://schemas.microsoft.com/office/drawing/2014/main" id="{00000000-0008-0000-0B00-00007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63" name="Shape 6">
              <a:extLst>
                <a:ext uri="{FF2B5EF4-FFF2-40B4-BE49-F238E27FC236}">
                  <a16:creationId xmlns:a16="http://schemas.microsoft.com/office/drawing/2014/main" id="{00000000-0008-0000-0B00-00007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64" name="Shape 12347">
              <a:extLst>
                <a:ext uri="{FF2B5EF4-FFF2-40B4-BE49-F238E27FC236}">
                  <a16:creationId xmlns:a16="http://schemas.microsoft.com/office/drawing/2014/main" id="{00000000-0008-0000-0B00-00007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65" name="Shape 12348">
                <a:extLst>
                  <a:ext uri="{FF2B5EF4-FFF2-40B4-BE49-F238E27FC236}">
                    <a16:creationId xmlns:a16="http://schemas.microsoft.com/office/drawing/2014/main" id="{00000000-0008-0000-0B00-00007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66" name="Shape 12349">
                <a:extLst>
                  <a:ext uri="{FF2B5EF4-FFF2-40B4-BE49-F238E27FC236}">
                    <a16:creationId xmlns:a16="http://schemas.microsoft.com/office/drawing/2014/main" id="{00000000-0008-0000-0B00-00007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67" name="Shape 12350">
                  <a:extLst>
                    <a:ext uri="{FF2B5EF4-FFF2-40B4-BE49-F238E27FC236}">
                      <a16:creationId xmlns:a16="http://schemas.microsoft.com/office/drawing/2014/main" id="{00000000-0008-0000-0B00-00007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8" name="Shape 12351">
                  <a:extLst>
                    <a:ext uri="{FF2B5EF4-FFF2-40B4-BE49-F238E27FC236}">
                      <a16:creationId xmlns:a16="http://schemas.microsoft.com/office/drawing/2014/main" id="{00000000-0008-0000-0B00-00007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4969" name="Shape 2">
          <a:extLst>
            <a:ext uri="{FF2B5EF4-FFF2-40B4-BE49-F238E27FC236}">
              <a16:creationId xmlns:a16="http://schemas.microsoft.com/office/drawing/2014/main" id="{00000000-0008-0000-0B00-0000793A0000}"/>
            </a:ext>
          </a:extLst>
        </xdr:cNvPr>
        <xdr:cNvGrpSpPr/>
      </xdr:nvGrpSpPr>
      <xdr:grpSpPr>
        <a:xfrm>
          <a:off x="4752975" y="26393775"/>
          <a:ext cx="390525" cy="200025"/>
          <a:chOff x="5150738" y="3679988"/>
          <a:chExt cx="390525" cy="200025"/>
        </a:xfrm>
      </xdr:grpSpPr>
      <xdr:grpSp>
        <xdr:nvGrpSpPr>
          <xdr:cNvPr id="14970" name="Shape 12352">
            <a:extLst>
              <a:ext uri="{FF2B5EF4-FFF2-40B4-BE49-F238E27FC236}">
                <a16:creationId xmlns:a16="http://schemas.microsoft.com/office/drawing/2014/main" id="{00000000-0008-0000-0B00-00007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1" name="Shape 6">
              <a:extLst>
                <a:ext uri="{FF2B5EF4-FFF2-40B4-BE49-F238E27FC236}">
                  <a16:creationId xmlns:a16="http://schemas.microsoft.com/office/drawing/2014/main" id="{00000000-0008-0000-0B00-00007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72" name="Shape 12353">
              <a:extLst>
                <a:ext uri="{FF2B5EF4-FFF2-40B4-BE49-F238E27FC236}">
                  <a16:creationId xmlns:a16="http://schemas.microsoft.com/office/drawing/2014/main" id="{00000000-0008-0000-0B00-00007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73" name="Shape 12354">
                <a:extLst>
                  <a:ext uri="{FF2B5EF4-FFF2-40B4-BE49-F238E27FC236}">
                    <a16:creationId xmlns:a16="http://schemas.microsoft.com/office/drawing/2014/main" id="{00000000-0008-0000-0B00-00007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4" name="Shape 12355">
                <a:extLst>
                  <a:ext uri="{FF2B5EF4-FFF2-40B4-BE49-F238E27FC236}">
                    <a16:creationId xmlns:a16="http://schemas.microsoft.com/office/drawing/2014/main" id="{00000000-0008-0000-0B00-00007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75" name="Shape 12356">
                  <a:extLst>
                    <a:ext uri="{FF2B5EF4-FFF2-40B4-BE49-F238E27FC236}">
                      <a16:creationId xmlns:a16="http://schemas.microsoft.com/office/drawing/2014/main" id="{00000000-0008-0000-0B00-00007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76" name="Shape 12357">
                  <a:extLst>
                    <a:ext uri="{FF2B5EF4-FFF2-40B4-BE49-F238E27FC236}">
                      <a16:creationId xmlns:a16="http://schemas.microsoft.com/office/drawing/2014/main" id="{00000000-0008-0000-0B00-00008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4977" name="Shape 2">
          <a:extLst>
            <a:ext uri="{FF2B5EF4-FFF2-40B4-BE49-F238E27FC236}">
              <a16:creationId xmlns:a16="http://schemas.microsoft.com/office/drawing/2014/main" id="{00000000-0008-0000-0B00-0000813A0000}"/>
            </a:ext>
          </a:extLst>
        </xdr:cNvPr>
        <xdr:cNvGrpSpPr/>
      </xdr:nvGrpSpPr>
      <xdr:grpSpPr>
        <a:xfrm>
          <a:off x="5686425" y="26393775"/>
          <a:ext cx="390525" cy="200025"/>
          <a:chOff x="5150738" y="3679988"/>
          <a:chExt cx="390525" cy="200025"/>
        </a:xfrm>
      </xdr:grpSpPr>
      <xdr:grpSp>
        <xdr:nvGrpSpPr>
          <xdr:cNvPr id="14978" name="Shape 12358">
            <a:extLst>
              <a:ext uri="{FF2B5EF4-FFF2-40B4-BE49-F238E27FC236}">
                <a16:creationId xmlns:a16="http://schemas.microsoft.com/office/drawing/2014/main" id="{00000000-0008-0000-0B00-00008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9" name="Shape 6">
              <a:extLst>
                <a:ext uri="{FF2B5EF4-FFF2-40B4-BE49-F238E27FC236}">
                  <a16:creationId xmlns:a16="http://schemas.microsoft.com/office/drawing/2014/main" id="{00000000-0008-0000-0B00-00008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0" name="Shape 12359">
              <a:extLst>
                <a:ext uri="{FF2B5EF4-FFF2-40B4-BE49-F238E27FC236}">
                  <a16:creationId xmlns:a16="http://schemas.microsoft.com/office/drawing/2014/main" id="{00000000-0008-0000-0B00-00008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1" name="Shape 12360">
                <a:extLst>
                  <a:ext uri="{FF2B5EF4-FFF2-40B4-BE49-F238E27FC236}">
                    <a16:creationId xmlns:a16="http://schemas.microsoft.com/office/drawing/2014/main" id="{00000000-0008-0000-0B00-00008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82" name="Shape 12361">
                <a:extLst>
                  <a:ext uri="{FF2B5EF4-FFF2-40B4-BE49-F238E27FC236}">
                    <a16:creationId xmlns:a16="http://schemas.microsoft.com/office/drawing/2014/main" id="{00000000-0008-0000-0B00-00008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83" name="Shape 12362">
                  <a:extLst>
                    <a:ext uri="{FF2B5EF4-FFF2-40B4-BE49-F238E27FC236}">
                      <a16:creationId xmlns:a16="http://schemas.microsoft.com/office/drawing/2014/main" id="{00000000-0008-0000-0B00-00008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84" name="Shape 12363">
                  <a:extLst>
                    <a:ext uri="{FF2B5EF4-FFF2-40B4-BE49-F238E27FC236}">
                      <a16:creationId xmlns:a16="http://schemas.microsoft.com/office/drawing/2014/main" id="{00000000-0008-0000-0B00-00008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4985" name="Shape 2">
          <a:extLst>
            <a:ext uri="{FF2B5EF4-FFF2-40B4-BE49-F238E27FC236}">
              <a16:creationId xmlns:a16="http://schemas.microsoft.com/office/drawing/2014/main" id="{00000000-0008-0000-0B00-0000893A0000}"/>
            </a:ext>
          </a:extLst>
        </xdr:cNvPr>
        <xdr:cNvGrpSpPr/>
      </xdr:nvGrpSpPr>
      <xdr:grpSpPr>
        <a:xfrm>
          <a:off x="6619875" y="26393775"/>
          <a:ext cx="390525" cy="200025"/>
          <a:chOff x="5150738" y="3679988"/>
          <a:chExt cx="390525" cy="200025"/>
        </a:xfrm>
      </xdr:grpSpPr>
      <xdr:grpSp>
        <xdr:nvGrpSpPr>
          <xdr:cNvPr id="14986" name="Shape 12364">
            <a:extLst>
              <a:ext uri="{FF2B5EF4-FFF2-40B4-BE49-F238E27FC236}">
                <a16:creationId xmlns:a16="http://schemas.microsoft.com/office/drawing/2014/main" id="{00000000-0008-0000-0B00-00008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87" name="Shape 6">
              <a:extLst>
                <a:ext uri="{FF2B5EF4-FFF2-40B4-BE49-F238E27FC236}">
                  <a16:creationId xmlns:a16="http://schemas.microsoft.com/office/drawing/2014/main" id="{00000000-0008-0000-0B00-00008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8" name="Shape 12365">
              <a:extLst>
                <a:ext uri="{FF2B5EF4-FFF2-40B4-BE49-F238E27FC236}">
                  <a16:creationId xmlns:a16="http://schemas.microsoft.com/office/drawing/2014/main" id="{00000000-0008-0000-0B00-00008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9" name="Shape 12366">
                <a:extLst>
                  <a:ext uri="{FF2B5EF4-FFF2-40B4-BE49-F238E27FC236}">
                    <a16:creationId xmlns:a16="http://schemas.microsoft.com/office/drawing/2014/main" id="{00000000-0008-0000-0B00-00008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0" name="Shape 12367">
                <a:extLst>
                  <a:ext uri="{FF2B5EF4-FFF2-40B4-BE49-F238E27FC236}">
                    <a16:creationId xmlns:a16="http://schemas.microsoft.com/office/drawing/2014/main" id="{00000000-0008-0000-0B00-00008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1" name="Shape 12368">
                  <a:extLst>
                    <a:ext uri="{FF2B5EF4-FFF2-40B4-BE49-F238E27FC236}">
                      <a16:creationId xmlns:a16="http://schemas.microsoft.com/office/drawing/2014/main" id="{00000000-0008-0000-0B00-00008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92" name="Shape 12369">
                  <a:extLst>
                    <a:ext uri="{FF2B5EF4-FFF2-40B4-BE49-F238E27FC236}">
                      <a16:creationId xmlns:a16="http://schemas.microsoft.com/office/drawing/2014/main" id="{00000000-0008-0000-0B00-00009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4993" name="Shape 2">
          <a:extLst>
            <a:ext uri="{FF2B5EF4-FFF2-40B4-BE49-F238E27FC236}">
              <a16:creationId xmlns:a16="http://schemas.microsoft.com/office/drawing/2014/main" id="{00000000-0008-0000-0B00-0000913A0000}"/>
            </a:ext>
          </a:extLst>
        </xdr:cNvPr>
        <xdr:cNvGrpSpPr/>
      </xdr:nvGrpSpPr>
      <xdr:grpSpPr>
        <a:xfrm>
          <a:off x="7553325" y="26393775"/>
          <a:ext cx="390525" cy="200025"/>
          <a:chOff x="5150738" y="3679988"/>
          <a:chExt cx="390525" cy="200025"/>
        </a:xfrm>
      </xdr:grpSpPr>
      <xdr:grpSp>
        <xdr:nvGrpSpPr>
          <xdr:cNvPr id="14994" name="Shape 12370">
            <a:extLst>
              <a:ext uri="{FF2B5EF4-FFF2-40B4-BE49-F238E27FC236}">
                <a16:creationId xmlns:a16="http://schemas.microsoft.com/office/drawing/2014/main" id="{00000000-0008-0000-0B00-00009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95" name="Shape 6">
              <a:extLst>
                <a:ext uri="{FF2B5EF4-FFF2-40B4-BE49-F238E27FC236}">
                  <a16:creationId xmlns:a16="http://schemas.microsoft.com/office/drawing/2014/main" id="{00000000-0008-0000-0B00-00009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96" name="Shape 12371">
              <a:extLst>
                <a:ext uri="{FF2B5EF4-FFF2-40B4-BE49-F238E27FC236}">
                  <a16:creationId xmlns:a16="http://schemas.microsoft.com/office/drawing/2014/main" id="{00000000-0008-0000-0B00-00009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97" name="Shape 12372">
                <a:extLst>
                  <a:ext uri="{FF2B5EF4-FFF2-40B4-BE49-F238E27FC236}">
                    <a16:creationId xmlns:a16="http://schemas.microsoft.com/office/drawing/2014/main" id="{00000000-0008-0000-0B00-00009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8" name="Shape 12373">
                <a:extLst>
                  <a:ext uri="{FF2B5EF4-FFF2-40B4-BE49-F238E27FC236}">
                    <a16:creationId xmlns:a16="http://schemas.microsoft.com/office/drawing/2014/main" id="{00000000-0008-0000-0B00-00009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9" name="Shape 12374">
                  <a:extLst>
                    <a:ext uri="{FF2B5EF4-FFF2-40B4-BE49-F238E27FC236}">
                      <a16:creationId xmlns:a16="http://schemas.microsoft.com/office/drawing/2014/main" id="{00000000-0008-0000-0B00-00009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0" name="Shape 12375">
                  <a:extLst>
                    <a:ext uri="{FF2B5EF4-FFF2-40B4-BE49-F238E27FC236}">
                      <a16:creationId xmlns:a16="http://schemas.microsoft.com/office/drawing/2014/main" id="{00000000-0008-0000-0B00-00009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5001" name="Shape 2">
          <a:extLst>
            <a:ext uri="{FF2B5EF4-FFF2-40B4-BE49-F238E27FC236}">
              <a16:creationId xmlns:a16="http://schemas.microsoft.com/office/drawing/2014/main" id="{00000000-0008-0000-0B00-0000993A0000}"/>
            </a:ext>
          </a:extLst>
        </xdr:cNvPr>
        <xdr:cNvGrpSpPr/>
      </xdr:nvGrpSpPr>
      <xdr:grpSpPr>
        <a:xfrm>
          <a:off x="8486775" y="26393775"/>
          <a:ext cx="390525" cy="200025"/>
          <a:chOff x="5150738" y="3679988"/>
          <a:chExt cx="390525" cy="200025"/>
        </a:xfrm>
      </xdr:grpSpPr>
      <xdr:grpSp>
        <xdr:nvGrpSpPr>
          <xdr:cNvPr id="15002" name="Shape 12376">
            <a:extLst>
              <a:ext uri="{FF2B5EF4-FFF2-40B4-BE49-F238E27FC236}">
                <a16:creationId xmlns:a16="http://schemas.microsoft.com/office/drawing/2014/main" id="{00000000-0008-0000-0B00-00009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03" name="Shape 6">
              <a:extLst>
                <a:ext uri="{FF2B5EF4-FFF2-40B4-BE49-F238E27FC236}">
                  <a16:creationId xmlns:a16="http://schemas.microsoft.com/office/drawing/2014/main" id="{00000000-0008-0000-0B00-00009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04" name="Shape 12377">
              <a:extLst>
                <a:ext uri="{FF2B5EF4-FFF2-40B4-BE49-F238E27FC236}">
                  <a16:creationId xmlns:a16="http://schemas.microsoft.com/office/drawing/2014/main" id="{00000000-0008-0000-0B00-00009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05" name="Shape 12378">
                <a:extLst>
                  <a:ext uri="{FF2B5EF4-FFF2-40B4-BE49-F238E27FC236}">
                    <a16:creationId xmlns:a16="http://schemas.microsoft.com/office/drawing/2014/main" id="{00000000-0008-0000-0B00-00009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06" name="Shape 12379">
                <a:extLst>
                  <a:ext uri="{FF2B5EF4-FFF2-40B4-BE49-F238E27FC236}">
                    <a16:creationId xmlns:a16="http://schemas.microsoft.com/office/drawing/2014/main" id="{00000000-0008-0000-0B00-00009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07" name="Shape 12380">
                  <a:extLst>
                    <a:ext uri="{FF2B5EF4-FFF2-40B4-BE49-F238E27FC236}">
                      <a16:creationId xmlns:a16="http://schemas.microsoft.com/office/drawing/2014/main" id="{00000000-0008-0000-0B00-00009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8" name="Shape 12381">
                  <a:extLst>
                    <a:ext uri="{FF2B5EF4-FFF2-40B4-BE49-F238E27FC236}">
                      <a16:creationId xmlns:a16="http://schemas.microsoft.com/office/drawing/2014/main" id="{00000000-0008-0000-0B00-0000A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5009" name="Shape 2">
          <a:extLst>
            <a:ext uri="{FF2B5EF4-FFF2-40B4-BE49-F238E27FC236}">
              <a16:creationId xmlns:a16="http://schemas.microsoft.com/office/drawing/2014/main" id="{00000000-0008-0000-0B00-0000A13A0000}"/>
            </a:ext>
          </a:extLst>
        </xdr:cNvPr>
        <xdr:cNvGrpSpPr/>
      </xdr:nvGrpSpPr>
      <xdr:grpSpPr>
        <a:xfrm>
          <a:off x="13154025" y="26393775"/>
          <a:ext cx="390525" cy="200025"/>
          <a:chOff x="5150738" y="3679988"/>
          <a:chExt cx="390525" cy="200025"/>
        </a:xfrm>
      </xdr:grpSpPr>
      <xdr:grpSp>
        <xdr:nvGrpSpPr>
          <xdr:cNvPr id="15010" name="Shape 12382">
            <a:extLst>
              <a:ext uri="{FF2B5EF4-FFF2-40B4-BE49-F238E27FC236}">
                <a16:creationId xmlns:a16="http://schemas.microsoft.com/office/drawing/2014/main" id="{00000000-0008-0000-0B00-0000A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1" name="Shape 6">
              <a:extLst>
                <a:ext uri="{FF2B5EF4-FFF2-40B4-BE49-F238E27FC236}">
                  <a16:creationId xmlns:a16="http://schemas.microsoft.com/office/drawing/2014/main" id="{00000000-0008-0000-0B00-0000A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12" name="Shape 12383">
              <a:extLst>
                <a:ext uri="{FF2B5EF4-FFF2-40B4-BE49-F238E27FC236}">
                  <a16:creationId xmlns:a16="http://schemas.microsoft.com/office/drawing/2014/main" id="{00000000-0008-0000-0B00-0000A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13" name="Shape 12384">
                <a:extLst>
                  <a:ext uri="{FF2B5EF4-FFF2-40B4-BE49-F238E27FC236}">
                    <a16:creationId xmlns:a16="http://schemas.microsoft.com/office/drawing/2014/main" id="{00000000-0008-0000-0B00-0000A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14" name="Shape 12385">
                <a:extLst>
                  <a:ext uri="{FF2B5EF4-FFF2-40B4-BE49-F238E27FC236}">
                    <a16:creationId xmlns:a16="http://schemas.microsoft.com/office/drawing/2014/main" id="{00000000-0008-0000-0B00-0000A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15" name="Shape 12386">
                  <a:extLst>
                    <a:ext uri="{FF2B5EF4-FFF2-40B4-BE49-F238E27FC236}">
                      <a16:creationId xmlns:a16="http://schemas.microsoft.com/office/drawing/2014/main" id="{00000000-0008-0000-0B00-0000A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16" name="Shape 12387">
                  <a:extLst>
                    <a:ext uri="{FF2B5EF4-FFF2-40B4-BE49-F238E27FC236}">
                      <a16:creationId xmlns:a16="http://schemas.microsoft.com/office/drawing/2014/main" id="{00000000-0008-0000-0B00-0000A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5017" name="Shape 2">
          <a:extLst>
            <a:ext uri="{FF2B5EF4-FFF2-40B4-BE49-F238E27FC236}">
              <a16:creationId xmlns:a16="http://schemas.microsoft.com/office/drawing/2014/main" id="{00000000-0008-0000-0B00-0000A93A0000}"/>
            </a:ext>
          </a:extLst>
        </xdr:cNvPr>
        <xdr:cNvGrpSpPr/>
      </xdr:nvGrpSpPr>
      <xdr:grpSpPr>
        <a:xfrm>
          <a:off x="15020925" y="26393775"/>
          <a:ext cx="390525" cy="200025"/>
          <a:chOff x="5150738" y="3679988"/>
          <a:chExt cx="390525" cy="200025"/>
        </a:xfrm>
      </xdr:grpSpPr>
      <xdr:grpSp>
        <xdr:nvGrpSpPr>
          <xdr:cNvPr id="15018" name="Shape 12388">
            <a:extLst>
              <a:ext uri="{FF2B5EF4-FFF2-40B4-BE49-F238E27FC236}">
                <a16:creationId xmlns:a16="http://schemas.microsoft.com/office/drawing/2014/main" id="{00000000-0008-0000-0B00-0000A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9" name="Shape 6">
              <a:extLst>
                <a:ext uri="{FF2B5EF4-FFF2-40B4-BE49-F238E27FC236}">
                  <a16:creationId xmlns:a16="http://schemas.microsoft.com/office/drawing/2014/main" id="{00000000-0008-0000-0B00-0000A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0" name="Shape 12389">
              <a:extLst>
                <a:ext uri="{FF2B5EF4-FFF2-40B4-BE49-F238E27FC236}">
                  <a16:creationId xmlns:a16="http://schemas.microsoft.com/office/drawing/2014/main" id="{00000000-0008-0000-0B00-0000A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1" name="Shape 12390">
                <a:extLst>
                  <a:ext uri="{FF2B5EF4-FFF2-40B4-BE49-F238E27FC236}">
                    <a16:creationId xmlns:a16="http://schemas.microsoft.com/office/drawing/2014/main" id="{00000000-0008-0000-0B00-0000A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22" name="Shape 12391">
                <a:extLst>
                  <a:ext uri="{FF2B5EF4-FFF2-40B4-BE49-F238E27FC236}">
                    <a16:creationId xmlns:a16="http://schemas.microsoft.com/office/drawing/2014/main" id="{00000000-0008-0000-0B00-0000A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23" name="Shape 12392">
                  <a:extLst>
                    <a:ext uri="{FF2B5EF4-FFF2-40B4-BE49-F238E27FC236}">
                      <a16:creationId xmlns:a16="http://schemas.microsoft.com/office/drawing/2014/main" id="{00000000-0008-0000-0B00-0000A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24" name="Shape 12393">
                  <a:extLst>
                    <a:ext uri="{FF2B5EF4-FFF2-40B4-BE49-F238E27FC236}">
                      <a16:creationId xmlns:a16="http://schemas.microsoft.com/office/drawing/2014/main" id="{00000000-0008-0000-0B00-0000B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5025" name="Shape 2">
          <a:extLst>
            <a:ext uri="{FF2B5EF4-FFF2-40B4-BE49-F238E27FC236}">
              <a16:creationId xmlns:a16="http://schemas.microsoft.com/office/drawing/2014/main" id="{00000000-0008-0000-0B00-0000B13A0000}"/>
            </a:ext>
          </a:extLst>
        </xdr:cNvPr>
        <xdr:cNvGrpSpPr/>
      </xdr:nvGrpSpPr>
      <xdr:grpSpPr>
        <a:xfrm>
          <a:off x="3819525" y="28146375"/>
          <a:ext cx="390525" cy="200025"/>
          <a:chOff x="5150738" y="3679988"/>
          <a:chExt cx="390525" cy="200025"/>
        </a:xfrm>
      </xdr:grpSpPr>
      <xdr:grpSp>
        <xdr:nvGrpSpPr>
          <xdr:cNvPr id="15026" name="Shape 12394">
            <a:extLst>
              <a:ext uri="{FF2B5EF4-FFF2-40B4-BE49-F238E27FC236}">
                <a16:creationId xmlns:a16="http://schemas.microsoft.com/office/drawing/2014/main" id="{00000000-0008-0000-0B00-0000B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27" name="Shape 6">
              <a:extLst>
                <a:ext uri="{FF2B5EF4-FFF2-40B4-BE49-F238E27FC236}">
                  <a16:creationId xmlns:a16="http://schemas.microsoft.com/office/drawing/2014/main" id="{00000000-0008-0000-0B00-0000B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8" name="Shape 12395">
              <a:extLst>
                <a:ext uri="{FF2B5EF4-FFF2-40B4-BE49-F238E27FC236}">
                  <a16:creationId xmlns:a16="http://schemas.microsoft.com/office/drawing/2014/main" id="{00000000-0008-0000-0B00-0000B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9" name="Shape 12396">
                <a:extLst>
                  <a:ext uri="{FF2B5EF4-FFF2-40B4-BE49-F238E27FC236}">
                    <a16:creationId xmlns:a16="http://schemas.microsoft.com/office/drawing/2014/main" id="{00000000-0008-0000-0B00-0000B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0" name="Shape 12397">
                <a:extLst>
                  <a:ext uri="{FF2B5EF4-FFF2-40B4-BE49-F238E27FC236}">
                    <a16:creationId xmlns:a16="http://schemas.microsoft.com/office/drawing/2014/main" id="{00000000-0008-0000-0B00-0000B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1" name="Shape 12398">
                  <a:extLst>
                    <a:ext uri="{FF2B5EF4-FFF2-40B4-BE49-F238E27FC236}">
                      <a16:creationId xmlns:a16="http://schemas.microsoft.com/office/drawing/2014/main" id="{00000000-0008-0000-0B00-0000B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32" name="Shape 12399">
                  <a:extLst>
                    <a:ext uri="{FF2B5EF4-FFF2-40B4-BE49-F238E27FC236}">
                      <a16:creationId xmlns:a16="http://schemas.microsoft.com/office/drawing/2014/main" id="{00000000-0008-0000-0B00-0000B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5033" name="Shape 2">
          <a:extLst>
            <a:ext uri="{FF2B5EF4-FFF2-40B4-BE49-F238E27FC236}">
              <a16:creationId xmlns:a16="http://schemas.microsoft.com/office/drawing/2014/main" id="{00000000-0008-0000-0B00-0000B93A0000}"/>
            </a:ext>
          </a:extLst>
        </xdr:cNvPr>
        <xdr:cNvGrpSpPr/>
      </xdr:nvGrpSpPr>
      <xdr:grpSpPr>
        <a:xfrm>
          <a:off x="4752975" y="28146375"/>
          <a:ext cx="390525" cy="200025"/>
          <a:chOff x="5150738" y="3679988"/>
          <a:chExt cx="390525" cy="200025"/>
        </a:xfrm>
      </xdr:grpSpPr>
      <xdr:grpSp>
        <xdr:nvGrpSpPr>
          <xdr:cNvPr id="15034" name="Shape 12400">
            <a:extLst>
              <a:ext uri="{FF2B5EF4-FFF2-40B4-BE49-F238E27FC236}">
                <a16:creationId xmlns:a16="http://schemas.microsoft.com/office/drawing/2014/main" id="{00000000-0008-0000-0B00-0000B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35" name="Shape 6">
              <a:extLst>
                <a:ext uri="{FF2B5EF4-FFF2-40B4-BE49-F238E27FC236}">
                  <a16:creationId xmlns:a16="http://schemas.microsoft.com/office/drawing/2014/main" id="{00000000-0008-0000-0B00-0000B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36" name="Shape 12401">
              <a:extLst>
                <a:ext uri="{FF2B5EF4-FFF2-40B4-BE49-F238E27FC236}">
                  <a16:creationId xmlns:a16="http://schemas.microsoft.com/office/drawing/2014/main" id="{00000000-0008-0000-0B00-0000B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37" name="Shape 12402">
                <a:extLst>
                  <a:ext uri="{FF2B5EF4-FFF2-40B4-BE49-F238E27FC236}">
                    <a16:creationId xmlns:a16="http://schemas.microsoft.com/office/drawing/2014/main" id="{00000000-0008-0000-0B00-0000B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8" name="Shape 12403">
                <a:extLst>
                  <a:ext uri="{FF2B5EF4-FFF2-40B4-BE49-F238E27FC236}">
                    <a16:creationId xmlns:a16="http://schemas.microsoft.com/office/drawing/2014/main" id="{00000000-0008-0000-0B00-0000B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9" name="Shape 12404">
                  <a:extLst>
                    <a:ext uri="{FF2B5EF4-FFF2-40B4-BE49-F238E27FC236}">
                      <a16:creationId xmlns:a16="http://schemas.microsoft.com/office/drawing/2014/main" id="{00000000-0008-0000-0B00-0000B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0" name="Shape 12405">
                  <a:extLst>
                    <a:ext uri="{FF2B5EF4-FFF2-40B4-BE49-F238E27FC236}">
                      <a16:creationId xmlns:a16="http://schemas.microsoft.com/office/drawing/2014/main" id="{00000000-0008-0000-0B00-0000C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5041" name="Shape 2">
          <a:extLst>
            <a:ext uri="{FF2B5EF4-FFF2-40B4-BE49-F238E27FC236}">
              <a16:creationId xmlns:a16="http://schemas.microsoft.com/office/drawing/2014/main" id="{00000000-0008-0000-0B00-0000C13A0000}"/>
            </a:ext>
          </a:extLst>
        </xdr:cNvPr>
        <xdr:cNvGrpSpPr/>
      </xdr:nvGrpSpPr>
      <xdr:grpSpPr>
        <a:xfrm>
          <a:off x="5686425" y="28146375"/>
          <a:ext cx="390525" cy="200025"/>
          <a:chOff x="5150738" y="3679988"/>
          <a:chExt cx="390525" cy="200025"/>
        </a:xfrm>
      </xdr:grpSpPr>
      <xdr:grpSp>
        <xdr:nvGrpSpPr>
          <xdr:cNvPr id="15042" name="Shape 12406">
            <a:extLst>
              <a:ext uri="{FF2B5EF4-FFF2-40B4-BE49-F238E27FC236}">
                <a16:creationId xmlns:a16="http://schemas.microsoft.com/office/drawing/2014/main" id="{00000000-0008-0000-0B00-0000C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43" name="Shape 6">
              <a:extLst>
                <a:ext uri="{FF2B5EF4-FFF2-40B4-BE49-F238E27FC236}">
                  <a16:creationId xmlns:a16="http://schemas.microsoft.com/office/drawing/2014/main" id="{00000000-0008-0000-0B00-0000C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44" name="Shape 12407">
              <a:extLst>
                <a:ext uri="{FF2B5EF4-FFF2-40B4-BE49-F238E27FC236}">
                  <a16:creationId xmlns:a16="http://schemas.microsoft.com/office/drawing/2014/main" id="{00000000-0008-0000-0B00-0000C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45" name="Shape 12408">
                <a:extLst>
                  <a:ext uri="{FF2B5EF4-FFF2-40B4-BE49-F238E27FC236}">
                    <a16:creationId xmlns:a16="http://schemas.microsoft.com/office/drawing/2014/main" id="{00000000-0008-0000-0B00-0000C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46" name="Shape 12409">
                <a:extLst>
                  <a:ext uri="{FF2B5EF4-FFF2-40B4-BE49-F238E27FC236}">
                    <a16:creationId xmlns:a16="http://schemas.microsoft.com/office/drawing/2014/main" id="{00000000-0008-0000-0B00-0000C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47" name="Shape 12410">
                  <a:extLst>
                    <a:ext uri="{FF2B5EF4-FFF2-40B4-BE49-F238E27FC236}">
                      <a16:creationId xmlns:a16="http://schemas.microsoft.com/office/drawing/2014/main" id="{00000000-0008-0000-0B00-0000C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8" name="Shape 12411">
                  <a:extLst>
                    <a:ext uri="{FF2B5EF4-FFF2-40B4-BE49-F238E27FC236}">
                      <a16:creationId xmlns:a16="http://schemas.microsoft.com/office/drawing/2014/main" id="{00000000-0008-0000-0B00-0000C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5049" name="Shape 2">
          <a:extLst>
            <a:ext uri="{FF2B5EF4-FFF2-40B4-BE49-F238E27FC236}">
              <a16:creationId xmlns:a16="http://schemas.microsoft.com/office/drawing/2014/main" id="{00000000-0008-0000-0B00-0000C93A0000}"/>
            </a:ext>
          </a:extLst>
        </xdr:cNvPr>
        <xdr:cNvGrpSpPr/>
      </xdr:nvGrpSpPr>
      <xdr:grpSpPr>
        <a:xfrm>
          <a:off x="15954375" y="26393775"/>
          <a:ext cx="390525" cy="200025"/>
          <a:chOff x="5150738" y="3679988"/>
          <a:chExt cx="390525" cy="200025"/>
        </a:xfrm>
      </xdr:grpSpPr>
      <xdr:grpSp>
        <xdr:nvGrpSpPr>
          <xdr:cNvPr id="15050" name="Shape 12412">
            <a:extLst>
              <a:ext uri="{FF2B5EF4-FFF2-40B4-BE49-F238E27FC236}">
                <a16:creationId xmlns:a16="http://schemas.microsoft.com/office/drawing/2014/main" id="{00000000-0008-0000-0B00-0000C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1" name="Shape 6">
              <a:extLst>
                <a:ext uri="{FF2B5EF4-FFF2-40B4-BE49-F238E27FC236}">
                  <a16:creationId xmlns:a16="http://schemas.microsoft.com/office/drawing/2014/main" id="{00000000-0008-0000-0B00-0000C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2" name="Shape 12413">
              <a:extLst>
                <a:ext uri="{FF2B5EF4-FFF2-40B4-BE49-F238E27FC236}">
                  <a16:creationId xmlns:a16="http://schemas.microsoft.com/office/drawing/2014/main" id="{00000000-0008-0000-0B00-0000C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53" name="Shape 12414">
                <a:extLst>
                  <a:ext uri="{FF2B5EF4-FFF2-40B4-BE49-F238E27FC236}">
                    <a16:creationId xmlns:a16="http://schemas.microsoft.com/office/drawing/2014/main" id="{00000000-0008-0000-0B00-0000C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54" name="Shape 12415">
                <a:extLst>
                  <a:ext uri="{FF2B5EF4-FFF2-40B4-BE49-F238E27FC236}">
                    <a16:creationId xmlns:a16="http://schemas.microsoft.com/office/drawing/2014/main" id="{00000000-0008-0000-0B00-0000C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55" name="Shape 12416">
                  <a:extLst>
                    <a:ext uri="{FF2B5EF4-FFF2-40B4-BE49-F238E27FC236}">
                      <a16:creationId xmlns:a16="http://schemas.microsoft.com/office/drawing/2014/main" id="{00000000-0008-0000-0B00-0000C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56" name="Shape 12417">
                  <a:extLst>
                    <a:ext uri="{FF2B5EF4-FFF2-40B4-BE49-F238E27FC236}">
                      <a16:creationId xmlns:a16="http://schemas.microsoft.com/office/drawing/2014/main" id="{00000000-0008-0000-0B00-0000D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5057" name="Shape 2">
          <a:extLst>
            <a:ext uri="{FF2B5EF4-FFF2-40B4-BE49-F238E27FC236}">
              <a16:creationId xmlns:a16="http://schemas.microsoft.com/office/drawing/2014/main" id="{00000000-0008-0000-0B00-0000D13A0000}"/>
            </a:ext>
          </a:extLst>
        </xdr:cNvPr>
        <xdr:cNvGrpSpPr/>
      </xdr:nvGrpSpPr>
      <xdr:grpSpPr>
        <a:xfrm>
          <a:off x="16887825" y="26393775"/>
          <a:ext cx="390525" cy="200025"/>
          <a:chOff x="5150738" y="3679988"/>
          <a:chExt cx="390525" cy="200025"/>
        </a:xfrm>
      </xdr:grpSpPr>
      <xdr:grpSp>
        <xdr:nvGrpSpPr>
          <xdr:cNvPr id="15058" name="Shape 12418">
            <a:extLst>
              <a:ext uri="{FF2B5EF4-FFF2-40B4-BE49-F238E27FC236}">
                <a16:creationId xmlns:a16="http://schemas.microsoft.com/office/drawing/2014/main" id="{00000000-0008-0000-0B00-0000D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9" name="Shape 6">
              <a:extLst>
                <a:ext uri="{FF2B5EF4-FFF2-40B4-BE49-F238E27FC236}">
                  <a16:creationId xmlns:a16="http://schemas.microsoft.com/office/drawing/2014/main" id="{00000000-0008-0000-0B00-0000D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0" name="Shape 12419">
              <a:extLst>
                <a:ext uri="{FF2B5EF4-FFF2-40B4-BE49-F238E27FC236}">
                  <a16:creationId xmlns:a16="http://schemas.microsoft.com/office/drawing/2014/main" id="{00000000-0008-0000-0B00-0000D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1" name="Shape 12420">
                <a:extLst>
                  <a:ext uri="{FF2B5EF4-FFF2-40B4-BE49-F238E27FC236}">
                    <a16:creationId xmlns:a16="http://schemas.microsoft.com/office/drawing/2014/main" id="{00000000-0008-0000-0B00-0000D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62" name="Shape 12421">
                <a:extLst>
                  <a:ext uri="{FF2B5EF4-FFF2-40B4-BE49-F238E27FC236}">
                    <a16:creationId xmlns:a16="http://schemas.microsoft.com/office/drawing/2014/main" id="{00000000-0008-0000-0B00-0000D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63" name="Shape 12422">
                  <a:extLst>
                    <a:ext uri="{FF2B5EF4-FFF2-40B4-BE49-F238E27FC236}">
                      <a16:creationId xmlns:a16="http://schemas.microsoft.com/office/drawing/2014/main" id="{00000000-0008-0000-0B00-0000D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64" name="Shape 12423">
                  <a:extLst>
                    <a:ext uri="{FF2B5EF4-FFF2-40B4-BE49-F238E27FC236}">
                      <a16:creationId xmlns:a16="http://schemas.microsoft.com/office/drawing/2014/main" id="{00000000-0008-0000-0B00-0000D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5065" name="Shape 2">
          <a:extLst>
            <a:ext uri="{FF2B5EF4-FFF2-40B4-BE49-F238E27FC236}">
              <a16:creationId xmlns:a16="http://schemas.microsoft.com/office/drawing/2014/main" id="{00000000-0008-0000-0B00-0000D93A0000}"/>
            </a:ext>
          </a:extLst>
        </xdr:cNvPr>
        <xdr:cNvGrpSpPr/>
      </xdr:nvGrpSpPr>
      <xdr:grpSpPr>
        <a:xfrm>
          <a:off x="17821275" y="26393775"/>
          <a:ext cx="390525" cy="200025"/>
          <a:chOff x="5150738" y="3679988"/>
          <a:chExt cx="390525" cy="200025"/>
        </a:xfrm>
      </xdr:grpSpPr>
      <xdr:grpSp>
        <xdr:nvGrpSpPr>
          <xdr:cNvPr id="15066" name="Shape 12424">
            <a:extLst>
              <a:ext uri="{FF2B5EF4-FFF2-40B4-BE49-F238E27FC236}">
                <a16:creationId xmlns:a16="http://schemas.microsoft.com/office/drawing/2014/main" id="{00000000-0008-0000-0B00-0000D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67" name="Shape 6">
              <a:extLst>
                <a:ext uri="{FF2B5EF4-FFF2-40B4-BE49-F238E27FC236}">
                  <a16:creationId xmlns:a16="http://schemas.microsoft.com/office/drawing/2014/main" id="{00000000-0008-0000-0B00-0000D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8" name="Shape 12425">
              <a:extLst>
                <a:ext uri="{FF2B5EF4-FFF2-40B4-BE49-F238E27FC236}">
                  <a16:creationId xmlns:a16="http://schemas.microsoft.com/office/drawing/2014/main" id="{00000000-0008-0000-0B00-0000D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9" name="Shape 12426">
                <a:extLst>
                  <a:ext uri="{FF2B5EF4-FFF2-40B4-BE49-F238E27FC236}">
                    <a16:creationId xmlns:a16="http://schemas.microsoft.com/office/drawing/2014/main" id="{00000000-0008-0000-0B00-0000D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0" name="Shape 12427">
                <a:extLst>
                  <a:ext uri="{FF2B5EF4-FFF2-40B4-BE49-F238E27FC236}">
                    <a16:creationId xmlns:a16="http://schemas.microsoft.com/office/drawing/2014/main" id="{00000000-0008-0000-0B00-0000D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1" name="Shape 12428">
                  <a:extLst>
                    <a:ext uri="{FF2B5EF4-FFF2-40B4-BE49-F238E27FC236}">
                      <a16:creationId xmlns:a16="http://schemas.microsoft.com/office/drawing/2014/main" id="{00000000-0008-0000-0B00-0000D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72" name="Shape 12429">
                  <a:extLst>
                    <a:ext uri="{FF2B5EF4-FFF2-40B4-BE49-F238E27FC236}">
                      <a16:creationId xmlns:a16="http://schemas.microsoft.com/office/drawing/2014/main" id="{00000000-0008-0000-0B00-0000E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5073" name="Shape 2">
          <a:extLst>
            <a:ext uri="{FF2B5EF4-FFF2-40B4-BE49-F238E27FC236}">
              <a16:creationId xmlns:a16="http://schemas.microsoft.com/office/drawing/2014/main" id="{00000000-0008-0000-0B00-0000E13A0000}"/>
            </a:ext>
          </a:extLst>
        </xdr:cNvPr>
        <xdr:cNvGrpSpPr/>
      </xdr:nvGrpSpPr>
      <xdr:grpSpPr>
        <a:xfrm>
          <a:off x="18754725" y="26393775"/>
          <a:ext cx="390525" cy="200025"/>
          <a:chOff x="5150738" y="3679988"/>
          <a:chExt cx="390525" cy="200025"/>
        </a:xfrm>
      </xdr:grpSpPr>
      <xdr:grpSp>
        <xdr:nvGrpSpPr>
          <xdr:cNvPr id="15074" name="Shape 12430">
            <a:extLst>
              <a:ext uri="{FF2B5EF4-FFF2-40B4-BE49-F238E27FC236}">
                <a16:creationId xmlns:a16="http://schemas.microsoft.com/office/drawing/2014/main" id="{00000000-0008-0000-0B00-0000E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75" name="Shape 6">
              <a:extLst>
                <a:ext uri="{FF2B5EF4-FFF2-40B4-BE49-F238E27FC236}">
                  <a16:creationId xmlns:a16="http://schemas.microsoft.com/office/drawing/2014/main" id="{00000000-0008-0000-0B00-0000E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76" name="Shape 12431">
              <a:extLst>
                <a:ext uri="{FF2B5EF4-FFF2-40B4-BE49-F238E27FC236}">
                  <a16:creationId xmlns:a16="http://schemas.microsoft.com/office/drawing/2014/main" id="{00000000-0008-0000-0B00-0000E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77" name="Shape 12432">
                <a:extLst>
                  <a:ext uri="{FF2B5EF4-FFF2-40B4-BE49-F238E27FC236}">
                    <a16:creationId xmlns:a16="http://schemas.microsoft.com/office/drawing/2014/main" id="{00000000-0008-0000-0B00-0000E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8" name="Shape 12433">
                <a:extLst>
                  <a:ext uri="{FF2B5EF4-FFF2-40B4-BE49-F238E27FC236}">
                    <a16:creationId xmlns:a16="http://schemas.microsoft.com/office/drawing/2014/main" id="{00000000-0008-0000-0B00-0000E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9" name="Shape 12434">
                  <a:extLst>
                    <a:ext uri="{FF2B5EF4-FFF2-40B4-BE49-F238E27FC236}">
                      <a16:creationId xmlns:a16="http://schemas.microsoft.com/office/drawing/2014/main" id="{00000000-0008-0000-0B00-0000E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0" name="Shape 12435">
                  <a:extLst>
                    <a:ext uri="{FF2B5EF4-FFF2-40B4-BE49-F238E27FC236}">
                      <a16:creationId xmlns:a16="http://schemas.microsoft.com/office/drawing/2014/main" id="{00000000-0008-0000-0B00-0000E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5081" name="Shape 2">
          <a:extLst>
            <a:ext uri="{FF2B5EF4-FFF2-40B4-BE49-F238E27FC236}">
              <a16:creationId xmlns:a16="http://schemas.microsoft.com/office/drawing/2014/main" id="{00000000-0008-0000-0B00-0000E93A0000}"/>
            </a:ext>
          </a:extLst>
        </xdr:cNvPr>
        <xdr:cNvGrpSpPr/>
      </xdr:nvGrpSpPr>
      <xdr:grpSpPr>
        <a:xfrm>
          <a:off x="19688175" y="26393775"/>
          <a:ext cx="390525" cy="200025"/>
          <a:chOff x="5150738" y="3679988"/>
          <a:chExt cx="390525" cy="200025"/>
        </a:xfrm>
      </xdr:grpSpPr>
      <xdr:grpSp>
        <xdr:nvGrpSpPr>
          <xdr:cNvPr id="15082" name="Shape 12436">
            <a:extLst>
              <a:ext uri="{FF2B5EF4-FFF2-40B4-BE49-F238E27FC236}">
                <a16:creationId xmlns:a16="http://schemas.microsoft.com/office/drawing/2014/main" id="{00000000-0008-0000-0B00-0000E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83" name="Shape 6">
              <a:extLst>
                <a:ext uri="{FF2B5EF4-FFF2-40B4-BE49-F238E27FC236}">
                  <a16:creationId xmlns:a16="http://schemas.microsoft.com/office/drawing/2014/main" id="{00000000-0008-0000-0B00-0000E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84" name="Shape 12437">
              <a:extLst>
                <a:ext uri="{FF2B5EF4-FFF2-40B4-BE49-F238E27FC236}">
                  <a16:creationId xmlns:a16="http://schemas.microsoft.com/office/drawing/2014/main" id="{00000000-0008-0000-0B00-0000E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85" name="Shape 12438">
                <a:extLst>
                  <a:ext uri="{FF2B5EF4-FFF2-40B4-BE49-F238E27FC236}">
                    <a16:creationId xmlns:a16="http://schemas.microsoft.com/office/drawing/2014/main" id="{00000000-0008-0000-0B00-0000E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86" name="Shape 12439">
                <a:extLst>
                  <a:ext uri="{FF2B5EF4-FFF2-40B4-BE49-F238E27FC236}">
                    <a16:creationId xmlns:a16="http://schemas.microsoft.com/office/drawing/2014/main" id="{00000000-0008-0000-0B00-0000E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87" name="Shape 12440">
                  <a:extLst>
                    <a:ext uri="{FF2B5EF4-FFF2-40B4-BE49-F238E27FC236}">
                      <a16:creationId xmlns:a16="http://schemas.microsoft.com/office/drawing/2014/main" id="{00000000-0008-0000-0B00-0000E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8" name="Shape 12441">
                  <a:extLst>
                    <a:ext uri="{FF2B5EF4-FFF2-40B4-BE49-F238E27FC236}">
                      <a16:creationId xmlns:a16="http://schemas.microsoft.com/office/drawing/2014/main" id="{00000000-0008-0000-0B00-0000F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447676</xdr:colOff>
      <xdr:row>80</xdr:row>
      <xdr:rowOff>152400</xdr:rowOff>
    </xdr:from>
    <xdr:ext cx="571500" cy="1590675"/>
    <xdr:sp macro="" textlink="">
      <xdr:nvSpPr>
        <xdr:cNvPr id="15090" name="Shape 12442">
          <a:extLst>
            <a:ext uri="{FF2B5EF4-FFF2-40B4-BE49-F238E27FC236}">
              <a16:creationId xmlns:a16="http://schemas.microsoft.com/office/drawing/2014/main" id="{00000000-0008-0000-0B00-0000F23A0000}"/>
            </a:ext>
          </a:extLst>
        </xdr:cNvPr>
        <xdr:cNvSpPr/>
      </xdr:nvSpPr>
      <xdr:spPr>
        <a:xfrm>
          <a:off x="16402051" y="17764125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89</xdr:row>
      <xdr:rowOff>-9525</xdr:rowOff>
    </xdr:from>
    <xdr:ext cx="1495425" cy="1590675"/>
    <xdr:sp macro="" textlink="">
      <xdr:nvSpPr>
        <xdr:cNvPr id="15091" name="Shape 12443">
          <a:extLst>
            <a:ext uri="{FF2B5EF4-FFF2-40B4-BE49-F238E27FC236}">
              <a16:creationId xmlns:a16="http://schemas.microsoft.com/office/drawing/2014/main" id="{00000000-0008-0000-0B00-0000F33A0000}"/>
            </a:ext>
          </a:extLst>
        </xdr:cNvPr>
        <xdr:cNvSpPr/>
      </xdr:nvSpPr>
      <xdr:spPr>
        <a:xfrm>
          <a:off x="4609400" y="2994188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88</xdr:row>
      <xdr:rowOff>133350</xdr:rowOff>
    </xdr:from>
    <xdr:ext cx="590550" cy="1590675"/>
    <xdr:sp macro="" textlink="">
      <xdr:nvSpPr>
        <xdr:cNvPr id="15092" name="Shape 12444">
          <a:extLst>
            <a:ext uri="{FF2B5EF4-FFF2-40B4-BE49-F238E27FC236}">
              <a16:creationId xmlns:a16="http://schemas.microsoft.com/office/drawing/2014/main" id="{00000000-0008-0000-0B00-0000F43A0000}"/>
            </a:ext>
          </a:extLst>
        </xdr:cNvPr>
        <xdr:cNvSpPr/>
      </xdr:nvSpPr>
      <xdr:spPr>
        <a:xfrm>
          <a:off x="5060250" y="2994188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5093" name="Shape 2">
          <a:extLst>
            <a:ext uri="{FF2B5EF4-FFF2-40B4-BE49-F238E27FC236}">
              <a16:creationId xmlns:a16="http://schemas.microsoft.com/office/drawing/2014/main" id="{00000000-0008-0000-0B00-0000F53A0000}"/>
            </a:ext>
          </a:extLst>
        </xdr:cNvPr>
        <xdr:cNvGrpSpPr/>
      </xdr:nvGrpSpPr>
      <xdr:grpSpPr>
        <a:xfrm>
          <a:off x="20621625" y="28146375"/>
          <a:ext cx="390525" cy="200025"/>
          <a:chOff x="5150738" y="3679988"/>
          <a:chExt cx="390525" cy="200025"/>
        </a:xfrm>
      </xdr:grpSpPr>
      <xdr:grpSp>
        <xdr:nvGrpSpPr>
          <xdr:cNvPr id="15094" name="Shape 12445">
            <a:extLst>
              <a:ext uri="{FF2B5EF4-FFF2-40B4-BE49-F238E27FC236}">
                <a16:creationId xmlns:a16="http://schemas.microsoft.com/office/drawing/2014/main" id="{00000000-0008-0000-0B00-0000F6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95" name="Shape 6">
              <a:extLst>
                <a:ext uri="{FF2B5EF4-FFF2-40B4-BE49-F238E27FC236}">
                  <a16:creationId xmlns:a16="http://schemas.microsoft.com/office/drawing/2014/main" id="{00000000-0008-0000-0B00-0000F7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96" name="Shape 12446">
              <a:extLst>
                <a:ext uri="{FF2B5EF4-FFF2-40B4-BE49-F238E27FC236}">
                  <a16:creationId xmlns:a16="http://schemas.microsoft.com/office/drawing/2014/main" id="{00000000-0008-0000-0B00-0000F8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97" name="Shape 12447">
                <a:extLst>
                  <a:ext uri="{FF2B5EF4-FFF2-40B4-BE49-F238E27FC236}">
                    <a16:creationId xmlns:a16="http://schemas.microsoft.com/office/drawing/2014/main" id="{00000000-0008-0000-0B00-0000F9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98" name="Shape 12448">
                <a:extLst>
                  <a:ext uri="{FF2B5EF4-FFF2-40B4-BE49-F238E27FC236}">
                    <a16:creationId xmlns:a16="http://schemas.microsoft.com/office/drawing/2014/main" id="{00000000-0008-0000-0B00-0000FA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99" name="Shape 12449">
                  <a:extLst>
                    <a:ext uri="{FF2B5EF4-FFF2-40B4-BE49-F238E27FC236}">
                      <a16:creationId xmlns:a16="http://schemas.microsoft.com/office/drawing/2014/main" id="{00000000-0008-0000-0B00-0000FB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0" name="Shape 12450">
                  <a:extLst>
                    <a:ext uri="{FF2B5EF4-FFF2-40B4-BE49-F238E27FC236}">
                      <a16:creationId xmlns:a16="http://schemas.microsoft.com/office/drawing/2014/main" id="{00000000-0008-0000-0B00-0000FC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5101" name="Shape 2">
          <a:extLst>
            <a:ext uri="{FF2B5EF4-FFF2-40B4-BE49-F238E27FC236}">
              <a16:creationId xmlns:a16="http://schemas.microsoft.com/office/drawing/2014/main" id="{00000000-0008-0000-0B00-0000FD3A0000}"/>
            </a:ext>
          </a:extLst>
        </xdr:cNvPr>
        <xdr:cNvGrpSpPr/>
      </xdr:nvGrpSpPr>
      <xdr:grpSpPr>
        <a:xfrm>
          <a:off x="18754725" y="28146375"/>
          <a:ext cx="390525" cy="200025"/>
          <a:chOff x="5150738" y="3679988"/>
          <a:chExt cx="390525" cy="200025"/>
        </a:xfrm>
      </xdr:grpSpPr>
      <xdr:grpSp>
        <xdr:nvGrpSpPr>
          <xdr:cNvPr id="15102" name="Shape 12451">
            <a:extLst>
              <a:ext uri="{FF2B5EF4-FFF2-40B4-BE49-F238E27FC236}">
                <a16:creationId xmlns:a16="http://schemas.microsoft.com/office/drawing/2014/main" id="{00000000-0008-0000-0B00-0000FE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03" name="Shape 6">
              <a:extLst>
                <a:ext uri="{FF2B5EF4-FFF2-40B4-BE49-F238E27FC236}">
                  <a16:creationId xmlns:a16="http://schemas.microsoft.com/office/drawing/2014/main" id="{00000000-0008-0000-0B00-0000FF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4" name="Shape 12452">
              <a:extLst>
                <a:ext uri="{FF2B5EF4-FFF2-40B4-BE49-F238E27FC236}">
                  <a16:creationId xmlns:a16="http://schemas.microsoft.com/office/drawing/2014/main" id="{00000000-0008-0000-0B00-00000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05" name="Shape 12453">
                <a:extLst>
                  <a:ext uri="{FF2B5EF4-FFF2-40B4-BE49-F238E27FC236}">
                    <a16:creationId xmlns:a16="http://schemas.microsoft.com/office/drawing/2014/main" id="{00000000-0008-0000-0B00-00000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06" name="Shape 12454">
                <a:extLst>
                  <a:ext uri="{FF2B5EF4-FFF2-40B4-BE49-F238E27FC236}">
                    <a16:creationId xmlns:a16="http://schemas.microsoft.com/office/drawing/2014/main" id="{00000000-0008-0000-0B00-00000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07" name="Shape 12455">
                  <a:extLst>
                    <a:ext uri="{FF2B5EF4-FFF2-40B4-BE49-F238E27FC236}">
                      <a16:creationId xmlns:a16="http://schemas.microsoft.com/office/drawing/2014/main" id="{00000000-0008-0000-0B00-00000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8" name="Shape 12456">
                  <a:extLst>
                    <a:ext uri="{FF2B5EF4-FFF2-40B4-BE49-F238E27FC236}">
                      <a16:creationId xmlns:a16="http://schemas.microsoft.com/office/drawing/2014/main" id="{00000000-0008-0000-0B00-00000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5109" name="Shape 2">
          <a:extLst>
            <a:ext uri="{FF2B5EF4-FFF2-40B4-BE49-F238E27FC236}">
              <a16:creationId xmlns:a16="http://schemas.microsoft.com/office/drawing/2014/main" id="{00000000-0008-0000-0B00-0000053B0000}"/>
            </a:ext>
          </a:extLst>
        </xdr:cNvPr>
        <xdr:cNvGrpSpPr/>
      </xdr:nvGrpSpPr>
      <xdr:grpSpPr>
        <a:xfrm>
          <a:off x="19688175" y="28146375"/>
          <a:ext cx="390525" cy="200025"/>
          <a:chOff x="5150738" y="3679988"/>
          <a:chExt cx="390525" cy="200025"/>
        </a:xfrm>
      </xdr:grpSpPr>
      <xdr:grpSp>
        <xdr:nvGrpSpPr>
          <xdr:cNvPr id="15110" name="Shape 12457">
            <a:extLst>
              <a:ext uri="{FF2B5EF4-FFF2-40B4-BE49-F238E27FC236}">
                <a16:creationId xmlns:a16="http://schemas.microsoft.com/office/drawing/2014/main" id="{00000000-0008-0000-0B00-00000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1" name="Shape 6">
              <a:extLst>
                <a:ext uri="{FF2B5EF4-FFF2-40B4-BE49-F238E27FC236}">
                  <a16:creationId xmlns:a16="http://schemas.microsoft.com/office/drawing/2014/main" id="{00000000-0008-0000-0B00-00000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12" name="Shape 12458">
              <a:extLst>
                <a:ext uri="{FF2B5EF4-FFF2-40B4-BE49-F238E27FC236}">
                  <a16:creationId xmlns:a16="http://schemas.microsoft.com/office/drawing/2014/main" id="{00000000-0008-0000-0B00-00000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13" name="Shape 12459">
                <a:extLst>
                  <a:ext uri="{FF2B5EF4-FFF2-40B4-BE49-F238E27FC236}">
                    <a16:creationId xmlns:a16="http://schemas.microsoft.com/office/drawing/2014/main" id="{00000000-0008-0000-0B00-00000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14" name="Shape 12460">
                <a:extLst>
                  <a:ext uri="{FF2B5EF4-FFF2-40B4-BE49-F238E27FC236}">
                    <a16:creationId xmlns:a16="http://schemas.microsoft.com/office/drawing/2014/main" id="{00000000-0008-0000-0B00-00000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15" name="Shape 12461">
                  <a:extLst>
                    <a:ext uri="{FF2B5EF4-FFF2-40B4-BE49-F238E27FC236}">
                      <a16:creationId xmlns:a16="http://schemas.microsoft.com/office/drawing/2014/main" id="{00000000-0008-0000-0B00-00000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16" name="Shape 12462">
                  <a:extLst>
                    <a:ext uri="{FF2B5EF4-FFF2-40B4-BE49-F238E27FC236}">
                      <a16:creationId xmlns:a16="http://schemas.microsoft.com/office/drawing/2014/main" id="{00000000-0008-0000-0B00-00000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5117" name="Shape 2">
          <a:extLst>
            <a:ext uri="{FF2B5EF4-FFF2-40B4-BE49-F238E27FC236}">
              <a16:creationId xmlns:a16="http://schemas.microsoft.com/office/drawing/2014/main" id="{00000000-0008-0000-0B00-00000D3B0000}"/>
            </a:ext>
          </a:extLst>
        </xdr:cNvPr>
        <xdr:cNvGrpSpPr/>
      </xdr:nvGrpSpPr>
      <xdr:grpSpPr>
        <a:xfrm>
          <a:off x="1019175" y="30127575"/>
          <a:ext cx="390525" cy="200025"/>
          <a:chOff x="5150738" y="3679988"/>
          <a:chExt cx="390525" cy="200025"/>
        </a:xfrm>
      </xdr:grpSpPr>
      <xdr:grpSp>
        <xdr:nvGrpSpPr>
          <xdr:cNvPr id="15118" name="Shape 12463">
            <a:extLst>
              <a:ext uri="{FF2B5EF4-FFF2-40B4-BE49-F238E27FC236}">
                <a16:creationId xmlns:a16="http://schemas.microsoft.com/office/drawing/2014/main" id="{00000000-0008-0000-0B00-00000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9" name="Shape 6">
              <a:extLst>
                <a:ext uri="{FF2B5EF4-FFF2-40B4-BE49-F238E27FC236}">
                  <a16:creationId xmlns:a16="http://schemas.microsoft.com/office/drawing/2014/main" id="{00000000-0008-0000-0B00-00000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0" name="Shape 12464">
              <a:extLst>
                <a:ext uri="{FF2B5EF4-FFF2-40B4-BE49-F238E27FC236}">
                  <a16:creationId xmlns:a16="http://schemas.microsoft.com/office/drawing/2014/main" id="{00000000-0008-0000-0B00-00001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1" name="Shape 12465">
                <a:extLst>
                  <a:ext uri="{FF2B5EF4-FFF2-40B4-BE49-F238E27FC236}">
                    <a16:creationId xmlns:a16="http://schemas.microsoft.com/office/drawing/2014/main" id="{00000000-0008-0000-0B00-00001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2" name="Shape 12466">
                <a:extLst>
                  <a:ext uri="{FF2B5EF4-FFF2-40B4-BE49-F238E27FC236}">
                    <a16:creationId xmlns:a16="http://schemas.microsoft.com/office/drawing/2014/main" id="{00000000-0008-0000-0B00-00001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23" name="Shape 12467">
                  <a:extLst>
                    <a:ext uri="{FF2B5EF4-FFF2-40B4-BE49-F238E27FC236}">
                      <a16:creationId xmlns:a16="http://schemas.microsoft.com/office/drawing/2014/main" id="{00000000-0008-0000-0B00-00001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24" name="Shape 12468">
                  <a:extLst>
                    <a:ext uri="{FF2B5EF4-FFF2-40B4-BE49-F238E27FC236}">
                      <a16:creationId xmlns:a16="http://schemas.microsoft.com/office/drawing/2014/main" id="{00000000-0008-0000-0B00-00001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5125" name="Shape 2">
          <a:extLst>
            <a:ext uri="{FF2B5EF4-FFF2-40B4-BE49-F238E27FC236}">
              <a16:creationId xmlns:a16="http://schemas.microsoft.com/office/drawing/2014/main" id="{00000000-0008-0000-0B00-0000153B0000}"/>
            </a:ext>
          </a:extLst>
        </xdr:cNvPr>
        <xdr:cNvGrpSpPr/>
      </xdr:nvGrpSpPr>
      <xdr:grpSpPr>
        <a:xfrm>
          <a:off x="1952625" y="30127575"/>
          <a:ext cx="390525" cy="200025"/>
          <a:chOff x="5150738" y="3679988"/>
          <a:chExt cx="390525" cy="200025"/>
        </a:xfrm>
      </xdr:grpSpPr>
      <xdr:grpSp>
        <xdr:nvGrpSpPr>
          <xdr:cNvPr id="15126" name="Shape 12469">
            <a:extLst>
              <a:ext uri="{FF2B5EF4-FFF2-40B4-BE49-F238E27FC236}">
                <a16:creationId xmlns:a16="http://schemas.microsoft.com/office/drawing/2014/main" id="{00000000-0008-0000-0B00-00001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27" name="Shape 6">
              <a:extLst>
                <a:ext uri="{FF2B5EF4-FFF2-40B4-BE49-F238E27FC236}">
                  <a16:creationId xmlns:a16="http://schemas.microsoft.com/office/drawing/2014/main" id="{00000000-0008-0000-0B00-00001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8" name="Shape 12470">
              <a:extLst>
                <a:ext uri="{FF2B5EF4-FFF2-40B4-BE49-F238E27FC236}">
                  <a16:creationId xmlns:a16="http://schemas.microsoft.com/office/drawing/2014/main" id="{00000000-0008-0000-0B00-00001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9" name="Shape 12471">
                <a:extLst>
                  <a:ext uri="{FF2B5EF4-FFF2-40B4-BE49-F238E27FC236}">
                    <a16:creationId xmlns:a16="http://schemas.microsoft.com/office/drawing/2014/main" id="{00000000-0008-0000-0B00-00001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0" name="Shape 12472">
                <a:extLst>
                  <a:ext uri="{FF2B5EF4-FFF2-40B4-BE49-F238E27FC236}">
                    <a16:creationId xmlns:a16="http://schemas.microsoft.com/office/drawing/2014/main" id="{00000000-0008-0000-0B00-00001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1" name="Shape 12473">
                  <a:extLst>
                    <a:ext uri="{FF2B5EF4-FFF2-40B4-BE49-F238E27FC236}">
                      <a16:creationId xmlns:a16="http://schemas.microsoft.com/office/drawing/2014/main" id="{00000000-0008-0000-0B00-00001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32" name="Shape 12474">
                  <a:extLst>
                    <a:ext uri="{FF2B5EF4-FFF2-40B4-BE49-F238E27FC236}">
                      <a16:creationId xmlns:a16="http://schemas.microsoft.com/office/drawing/2014/main" id="{00000000-0008-0000-0B00-00001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5133" name="Shape 2">
          <a:extLst>
            <a:ext uri="{FF2B5EF4-FFF2-40B4-BE49-F238E27FC236}">
              <a16:creationId xmlns:a16="http://schemas.microsoft.com/office/drawing/2014/main" id="{00000000-0008-0000-0B00-00001D3B0000}"/>
            </a:ext>
          </a:extLst>
        </xdr:cNvPr>
        <xdr:cNvGrpSpPr/>
      </xdr:nvGrpSpPr>
      <xdr:grpSpPr>
        <a:xfrm>
          <a:off x="2886075" y="30127575"/>
          <a:ext cx="390525" cy="200025"/>
          <a:chOff x="5150738" y="3679988"/>
          <a:chExt cx="390525" cy="200025"/>
        </a:xfrm>
      </xdr:grpSpPr>
      <xdr:grpSp>
        <xdr:nvGrpSpPr>
          <xdr:cNvPr id="15134" name="Shape 12475">
            <a:extLst>
              <a:ext uri="{FF2B5EF4-FFF2-40B4-BE49-F238E27FC236}">
                <a16:creationId xmlns:a16="http://schemas.microsoft.com/office/drawing/2014/main" id="{00000000-0008-0000-0B00-00001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35" name="Shape 6">
              <a:extLst>
                <a:ext uri="{FF2B5EF4-FFF2-40B4-BE49-F238E27FC236}">
                  <a16:creationId xmlns:a16="http://schemas.microsoft.com/office/drawing/2014/main" id="{00000000-0008-0000-0B00-00001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36" name="Shape 12476">
              <a:extLst>
                <a:ext uri="{FF2B5EF4-FFF2-40B4-BE49-F238E27FC236}">
                  <a16:creationId xmlns:a16="http://schemas.microsoft.com/office/drawing/2014/main" id="{00000000-0008-0000-0B00-00002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37" name="Shape 12477">
                <a:extLst>
                  <a:ext uri="{FF2B5EF4-FFF2-40B4-BE49-F238E27FC236}">
                    <a16:creationId xmlns:a16="http://schemas.microsoft.com/office/drawing/2014/main" id="{00000000-0008-0000-0B00-00002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8" name="Shape 12478">
                <a:extLst>
                  <a:ext uri="{FF2B5EF4-FFF2-40B4-BE49-F238E27FC236}">
                    <a16:creationId xmlns:a16="http://schemas.microsoft.com/office/drawing/2014/main" id="{00000000-0008-0000-0B00-00002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9" name="Shape 12479">
                  <a:extLst>
                    <a:ext uri="{FF2B5EF4-FFF2-40B4-BE49-F238E27FC236}">
                      <a16:creationId xmlns:a16="http://schemas.microsoft.com/office/drawing/2014/main" id="{00000000-0008-0000-0B00-00002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0" name="Shape 12480">
                  <a:extLst>
                    <a:ext uri="{FF2B5EF4-FFF2-40B4-BE49-F238E27FC236}">
                      <a16:creationId xmlns:a16="http://schemas.microsoft.com/office/drawing/2014/main" id="{00000000-0008-0000-0B00-00002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5141" name="Shape 2">
          <a:extLst>
            <a:ext uri="{FF2B5EF4-FFF2-40B4-BE49-F238E27FC236}">
              <a16:creationId xmlns:a16="http://schemas.microsoft.com/office/drawing/2014/main" id="{00000000-0008-0000-0B00-0000253B0000}"/>
            </a:ext>
          </a:extLst>
        </xdr:cNvPr>
        <xdr:cNvGrpSpPr/>
      </xdr:nvGrpSpPr>
      <xdr:grpSpPr>
        <a:xfrm>
          <a:off x="14087475" y="28146375"/>
          <a:ext cx="390525" cy="200025"/>
          <a:chOff x="5150738" y="3679988"/>
          <a:chExt cx="390525" cy="200025"/>
        </a:xfrm>
      </xdr:grpSpPr>
      <xdr:grpSp>
        <xdr:nvGrpSpPr>
          <xdr:cNvPr id="15142" name="Shape 12481">
            <a:extLst>
              <a:ext uri="{FF2B5EF4-FFF2-40B4-BE49-F238E27FC236}">
                <a16:creationId xmlns:a16="http://schemas.microsoft.com/office/drawing/2014/main" id="{00000000-0008-0000-0B00-00002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43" name="Shape 6">
              <a:extLst>
                <a:ext uri="{FF2B5EF4-FFF2-40B4-BE49-F238E27FC236}">
                  <a16:creationId xmlns:a16="http://schemas.microsoft.com/office/drawing/2014/main" id="{00000000-0008-0000-0B00-00002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44" name="Shape 12482">
              <a:extLst>
                <a:ext uri="{FF2B5EF4-FFF2-40B4-BE49-F238E27FC236}">
                  <a16:creationId xmlns:a16="http://schemas.microsoft.com/office/drawing/2014/main" id="{00000000-0008-0000-0B00-00002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45" name="Shape 12483">
                <a:extLst>
                  <a:ext uri="{FF2B5EF4-FFF2-40B4-BE49-F238E27FC236}">
                    <a16:creationId xmlns:a16="http://schemas.microsoft.com/office/drawing/2014/main" id="{00000000-0008-0000-0B00-00002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46" name="Shape 12484">
                <a:extLst>
                  <a:ext uri="{FF2B5EF4-FFF2-40B4-BE49-F238E27FC236}">
                    <a16:creationId xmlns:a16="http://schemas.microsoft.com/office/drawing/2014/main" id="{00000000-0008-0000-0B00-00002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47" name="Shape 12485">
                  <a:extLst>
                    <a:ext uri="{FF2B5EF4-FFF2-40B4-BE49-F238E27FC236}">
                      <a16:creationId xmlns:a16="http://schemas.microsoft.com/office/drawing/2014/main" id="{00000000-0008-0000-0B00-00002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8" name="Shape 12486">
                  <a:extLst>
                    <a:ext uri="{FF2B5EF4-FFF2-40B4-BE49-F238E27FC236}">
                      <a16:creationId xmlns:a16="http://schemas.microsoft.com/office/drawing/2014/main" id="{00000000-0008-0000-0B00-00002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447675</xdr:colOff>
      <xdr:row>105</xdr:row>
      <xdr:rowOff>57150</xdr:rowOff>
    </xdr:from>
    <xdr:ext cx="1590675" cy="1657350"/>
    <xdr:sp macro="" textlink="">
      <xdr:nvSpPr>
        <xdr:cNvPr id="15149" name="Shape 12487">
          <a:extLst>
            <a:ext uri="{FF2B5EF4-FFF2-40B4-BE49-F238E27FC236}">
              <a16:creationId xmlns:a16="http://schemas.microsoft.com/office/drawing/2014/main" id="{00000000-0008-0000-0B00-00002D3B0000}"/>
            </a:ext>
          </a:extLst>
        </xdr:cNvPr>
        <xdr:cNvSpPr/>
      </xdr:nvSpPr>
      <xdr:spPr>
        <a:xfrm>
          <a:off x="4560188" y="29608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428625</xdr:colOff>
      <xdr:row>105</xdr:row>
      <xdr:rowOff>76200</xdr:rowOff>
    </xdr:from>
    <xdr:ext cx="1533525" cy="1657350"/>
    <xdr:sp macro="" textlink="">
      <xdr:nvSpPr>
        <xdr:cNvPr id="15150" name="Shape 12488">
          <a:extLst>
            <a:ext uri="{FF2B5EF4-FFF2-40B4-BE49-F238E27FC236}">
              <a16:creationId xmlns:a16="http://schemas.microsoft.com/office/drawing/2014/main" id="{00000000-0008-0000-0B00-00002E3B0000}"/>
            </a:ext>
          </a:extLst>
        </xdr:cNvPr>
        <xdr:cNvSpPr/>
      </xdr:nvSpPr>
      <xdr:spPr>
        <a:xfrm>
          <a:off x="4588763" y="296085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447676</xdr:colOff>
      <xdr:row>105</xdr:row>
      <xdr:rowOff>66675</xdr:rowOff>
    </xdr:from>
    <xdr:ext cx="2476500" cy="1657350"/>
    <xdr:sp macro="" textlink="">
      <xdr:nvSpPr>
        <xdr:cNvPr id="15151" name="Shape 12489">
          <a:extLst>
            <a:ext uri="{FF2B5EF4-FFF2-40B4-BE49-F238E27FC236}">
              <a16:creationId xmlns:a16="http://schemas.microsoft.com/office/drawing/2014/main" id="{00000000-0008-0000-0B00-00002F3B0000}"/>
            </a:ext>
          </a:extLst>
        </xdr:cNvPr>
        <xdr:cNvSpPr/>
      </xdr:nvSpPr>
      <xdr:spPr>
        <a:xfrm>
          <a:off x="8934451" y="23183850"/>
          <a:ext cx="2476500" cy="16573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5152" name="Shape 2">
          <a:extLst>
            <a:ext uri="{FF2B5EF4-FFF2-40B4-BE49-F238E27FC236}">
              <a16:creationId xmlns:a16="http://schemas.microsoft.com/office/drawing/2014/main" id="{00000000-0008-0000-0B00-0000303B0000}"/>
            </a:ext>
          </a:extLst>
        </xdr:cNvPr>
        <xdr:cNvGrpSpPr/>
      </xdr:nvGrpSpPr>
      <xdr:grpSpPr>
        <a:xfrm>
          <a:off x="10353675" y="28146375"/>
          <a:ext cx="390525" cy="200025"/>
          <a:chOff x="5150738" y="3679988"/>
          <a:chExt cx="390525" cy="200025"/>
        </a:xfrm>
      </xdr:grpSpPr>
      <xdr:grpSp>
        <xdr:nvGrpSpPr>
          <xdr:cNvPr id="15153" name="Shape 12490">
            <a:extLst>
              <a:ext uri="{FF2B5EF4-FFF2-40B4-BE49-F238E27FC236}">
                <a16:creationId xmlns:a16="http://schemas.microsoft.com/office/drawing/2014/main" id="{00000000-0008-0000-0B00-00003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54" name="Shape 6">
              <a:extLst>
                <a:ext uri="{FF2B5EF4-FFF2-40B4-BE49-F238E27FC236}">
                  <a16:creationId xmlns:a16="http://schemas.microsoft.com/office/drawing/2014/main" id="{00000000-0008-0000-0B00-00003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55" name="Shape 12491">
              <a:extLst>
                <a:ext uri="{FF2B5EF4-FFF2-40B4-BE49-F238E27FC236}">
                  <a16:creationId xmlns:a16="http://schemas.microsoft.com/office/drawing/2014/main" id="{00000000-0008-0000-0B00-00003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56" name="Shape 12492">
                <a:extLst>
                  <a:ext uri="{FF2B5EF4-FFF2-40B4-BE49-F238E27FC236}">
                    <a16:creationId xmlns:a16="http://schemas.microsoft.com/office/drawing/2014/main" id="{00000000-0008-0000-0B00-00003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57" name="Shape 12493">
                <a:extLst>
                  <a:ext uri="{FF2B5EF4-FFF2-40B4-BE49-F238E27FC236}">
                    <a16:creationId xmlns:a16="http://schemas.microsoft.com/office/drawing/2014/main" id="{00000000-0008-0000-0B00-00003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58" name="Shape 12494">
                  <a:extLst>
                    <a:ext uri="{FF2B5EF4-FFF2-40B4-BE49-F238E27FC236}">
                      <a16:creationId xmlns:a16="http://schemas.microsoft.com/office/drawing/2014/main" id="{00000000-0008-0000-0B00-00003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59" name="Shape 12495">
                  <a:extLst>
                    <a:ext uri="{FF2B5EF4-FFF2-40B4-BE49-F238E27FC236}">
                      <a16:creationId xmlns:a16="http://schemas.microsoft.com/office/drawing/2014/main" id="{00000000-0008-0000-0B00-00003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5160" name="Shape 2">
          <a:extLst>
            <a:ext uri="{FF2B5EF4-FFF2-40B4-BE49-F238E27FC236}">
              <a16:creationId xmlns:a16="http://schemas.microsoft.com/office/drawing/2014/main" id="{00000000-0008-0000-0B00-0000383B0000}"/>
            </a:ext>
          </a:extLst>
        </xdr:cNvPr>
        <xdr:cNvGrpSpPr/>
      </xdr:nvGrpSpPr>
      <xdr:grpSpPr>
        <a:xfrm>
          <a:off x="11287125" y="28146375"/>
          <a:ext cx="390525" cy="200025"/>
          <a:chOff x="5150738" y="3679988"/>
          <a:chExt cx="390525" cy="200025"/>
        </a:xfrm>
      </xdr:grpSpPr>
      <xdr:grpSp>
        <xdr:nvGrpSpPr>
          <xdr:cNvPr id="15161" name="Shape 12496">
            <a:extLst>
              <a:ext uri="{FF2B5EF4-FFF2-40B4-BE49-F238E27FC236}">
                <a16:creationId xmlns:a16="http://schemas.microsoft.com/office/drawing/2014/main" id="{00000000-0008-0000-0B00-00003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62" name="Shape 6">
              <a:extLst>
                <a:ext uri="{FF2B5EF4-FFF2-40B4-BE49-F238E27FC236}">
                  <a16:creationId xmlns:a16="http://schemas.microsoft.com/office/drawing/2014/main" id="{00000000-0008-0000-0B00-00003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63" name="Shape 12497">
              <a:extLst>
                <a:ext uri="{FF2B5EF4-FFF2-40B4-BE49-F238E27FC236}">
                  <a16:creationId xmlns:a16="http://schemas.microsoft.com/office/drawing/2014/main" id="{00000000-0008-0000-0B00-00003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64" name="Shape 12498">
                <a:extLst>
                  <a:ext uri="{FF2B5EF4-FFF2-40B4-BE49-F238E27FC236}">
                    <a16:creationId xmlns:a16="http://schemas.microsoft.com/office/drawing/2014/main" id="{00000000-0008-0000-0B00-00003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65" name="Shape 12499">
                <a:extLst>
                  <a:ext uri="{FF2B5EF4-FFF2-40B4-BE49-F238E27FC236}">
                    <a16:creationId xmlns:a16="http://schemas.microsoft.com/office/drawing/2014/main" id="{00000000-0008-0000-0B00-00003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66" name="Shape 12500">
                  <a:extLst>
                    <a:ext uri="{FF2B5EF4-FFF2-40B4-BE49-F238E27FC236}">
                      <a16:creationId xmlns:a16="http://schemas.microsoft.com/office/drawing/2014/main" id="{00000000-0008-0000-0B00-00003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67" name="Shape 12501">
                  <a:extLst>
                    <a:ext uri="{FF2B5EF4-FFF2-40B4-BE49-F238E27FC236}">
                      <a16:creationId xmlns:a16="http://schemas.microsoft.com/office/drawing/2014/main" id="{00000000-0008-0000-0B00-00003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5168" name="Shape 2">
          <a:extLst>
            <a:ext uri="{FF2B5EF4-FFF2-40B4-BE49-F238E27FC236}">
              <a16:creationId xmlns:a16="http://schemas.microsoft.com/office/drawing/2014/main" id="{00000000-0008-0000-0B00-0000403B0000}"/>
            </a:ext>
          </a:extLst>
        </xdr:cNvPr>
        <xdr:cNvGrpSpPr/>
      </xdr:nvGrpSpPr>
      <xdr:grpSpPr>
        <a:xfrm>
          <a:off x="13154025" y="28146375"/>
          <a:ext cx="390525" cy="200025"/>
          <a:chOff x="5150738" y="3679988"/>
          <a:chExt cx="390525" cy="200025"/>
        </a:xfrm>
      </xdr:grpSpPr>
      <xdr:grpSp>
        <xdr:nvGrpSpPr>
          <xdr:cNvPr id="15169" name="Shape 12502">
            <a:extLst>
              <a:ext uri="{FF2B5EF4-FFF2-40B4-BE49-F238E27FC236}">
                <a16:creationId xmlns:a16="http://schemas.microsoft.com/office/drawing/2014/main" id="{00000000-0008-0000-0B00-00004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0" name="Shape 6">
              <a:extLst>
                <a:ext uri="{FF2B5EF4-FFF2-40B4-BE49-F238E27FC236}">
                  <a16:creationId xmlns:a16="http://schemas.microsoft.com/office/drawing/2014/main" id="{00000000-0008-0000-0B00-00004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1" name="Shape 12503">
              <a:extLst>
                <a:ext uri="{FF2B5EF4-FFF2-40B4-BE49-F238E27FC236}">
                  <a16:creationId xmlns:a16="http://schemas.microsoft.com/office/drawing/2014/main" id="{00000000-0008-0000-0B00-00004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72" name="Shape 12504">
                <a:extLst>
                  <a:ext uri="{FF2B5EF4-FFF2-40B4-BE49-F238E27FC236}">
                    <a16:creationId xmlns:a16="http://schemas.microsoft.com/office/drawing/2014/main" id="{00000000-0008-0000-0B00-00004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73" name="Shape 12505">
                <a:extLst>
                  <a:ext uri="{FF2B5EF4-FFF2-40B4-BE49-F238E27FC236}">
                    <a16:creationId xmlns:a16="http://schemas.microsoft.com/office/drawing/2014/main" id="{00000000-0008-0000-0B00-00004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74" name="Shape 12506">
                  <a:extLst>
                    <a:ext uri="{FF2B5EF4-FFF2-40B4-BE49-F238E27FC236}">
                      <a16:creationId xmlns:a16="http://schemas.microsoft.com/office/drawing/2014/main" id="{00000000-0008-0000-0B00-00004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75" name="Shape 12507">
                  <a:extLst>
                    <a:ext uri="{FF2B5EF4-FFF2-40B4-BE49-F238E27FC236}">
                      <a16:creationId xmlns:a16="http://schemas.microsoft.com/office/drawing/2014/main" id="{00000000-0008-0000-0B00-00004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5176" name="Shape 2">
          <a:extLst>
            <a:ext uri="{FF2B5EF4-FFF2-40B4-BE49-F238E27FC236}">
              <a16:creationId xmlns:a16="http://schemas.microsoft.com/office/drawing/2014/main" id="{00000000-0008-0000-0B00-0000483B0000}"/>
            </a:ext>
          </a:extLst>
        </xdr:cNvPr>
        <xdr:cNvGrpSpPr/>
      </xdr:nvGrpSpPr>
      <xdr:grpSpPr>
        <a:xfrm>
          <a:off x="15020925" y="28146375"/>
          <a:ext cx="390525" cy="200025"/>
          <a:chOff x="5150738" y="3679988"/>
          <a:chExt cx="390525" cy="200025"/>
        </a:xfrm>
      </xdr:grpSpPr>
      <xdr:grpSp>
        <xdr:nvGrpSpPr>
          <xdr:cNvPr id="15177" name="Shape 12508">
            <a:extLst>
              <a:ext uri="{FF2B5EF4-FFF2-40B4-BE49-F238E27FC236}">
                <a16:creationId xmlns:a16="http://schemas.microsoft.com/office/drawing/2014/main" id="{00000000-0008-0000-0B00-00004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8" name="Shape 6">
              <a:extLst>
                <a:ext uri="{FF2B5EF4-FFF2-40B4-BE49-F238E27FC236}">
                  <a16:creationId xmlns:a16="http://schemas.microsoft.com/office/drawing/2014/main" id="{00000000-0008-0000-0B00-00004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9" name="Shape 12509">
              <a:extLst>
                <a:ext uri="{FF2B5EF4-FFF2-40B4-BE49-F238E27FC236}">
                  <a16:creationId xmlns:a16="http://schemas.microsoft.com/office/drawing/2014/main" id="{00000000-0008-0000-0B00-00004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0" name="Shape 12510">
                <a:extLst>
                  <a:ext uri="{FF2B5EF4-FFF2-40B4-BE49-F238E27FC236}">
                    <a16:creationId xmlns:a16="http://schemas.microsoft.com/office/drawing/2014/main" id="{00000000-0008-0000-0B00-00004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1" name="Shape 12511">
                <a:extLst>
                  <a:ext uri="{FF2B5EF4-FFF2-40B4-BE49-F238E27FC236}">
                    <a16:creationId xmlns:a16="http://schemas.microsoft.com/office/drawing/2014/main" id="{00000000-0008-0000-0B00-00004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82" name="Shape 12512">
                  <a:extLst>
                    <a:ext uri="{FF2B5EF4-FFF2-40B4-BE49-F238E27FC236}">
                      <a16:creationId xmlns:a16="http://schemas.microsoft.com/office/drawing/2014/main" id="{00000000-0008-0000-0B00-00004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83" name="Shape 12513">
                  <a:extLst>
                    <a:ext uri="{FF2B5EF4-FFF2-40B4-BE49-F238E27FC236}">
                      <a16:creationId xmlns:a16="http://schemas.microsoft.com/office/drawing/2014/main" id="{00000000-0008-0000-0B00-00004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5184" name="Shape 2">
          <a:extLst>
            <a:ext uri="{FF2B5EF4-FFF2-40B4-BE49-F238E27FC236}">
              <a16:creationId xmlns:a16="http://schemas.microsoft.com/office/drawing/2014/main" id="{00000000-0008-0000-0B00-0000503B0000}"/>
            </a:ext>
          </a:extLst>
        </xdr:cNvPr>
        <xdr:cNvGrpSpPr/>
      </xdr:nvGrpSpPr>
      <xdr:grpSpPr>
        <a:xfrm>
          <a:off x="17821275" y="28146375"/>
          <a:ext cx="390525" cy="200025"/>
          <a:chOff x="5150738" y="3679988"/>
          <a:chExt cx="390525" cy="200025"/>
        </a:xfrm>
      </xdr:grpSpPr>
      <xdr:grpSp>
        <xdr:nvGrpSpPr>
          <xdr:cNvPr id="15185" name="Shape 12514">
            <a:extLst>
              <a:ext uri="{FF2B5EF4-FFF2-40B4-BE49-F238E27FC236}">
                <a16:creationId xmlns:a16="http://schemas.microsoft.com/office/drawing/2014/main" id="{00000000-0008-0000-0B00-00005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86" name="Shape 6">
              <a:extLst>
                <a:ext uri="{FF2B5EF4-FFF2-40B4-BE49-F238E27FC236}">
                  <a16:creationId xmlns:a16="http://schemas.microsoft.com/office/drawing/2014/main" id="{00000000-0008-0000-0B00-00005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7" name="Shape 12515">
              <a:extLst>
                <a:ext uri="{FF2B5EF4-FFF2-40B4-BE49-F238E27FC236}">
                  <a16:creationId xmlns:a16="http://schemas.microsoft.com/office/drawing/2014/main" id="{00000000-0008-0000-0B00-00005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8" name="Shape 12516">
                <a:extLst>
                  <a:ext uri="{FF2B5EF4-FFF2-40B4-BE49-F238E27FC236}">
                    <a16:creationId xmlns:a16="http://schemas.microsoft.com/office/drawing/2014/main" id="{00000000-0008-0000-0B00-00005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9" name="Shape 12517">
                <a:extLst>
                  <a:ext uri="{FF2B5EF4-FFF2-40B4-BE49-F238E27FC236}">
                    <a16:creationId xmlns:a16="http://schemas.microsoft.com/office/drawing/2014/main" id="{00000000-0008-0000-0B00-00005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0" name="Shape 12518">
                  <a:extLst>
                    <a:ext uri="{FF2B5EF4-FFF2-40B4-BE49-F238E27FC236}">
                      <a16:creationId xmlns:a16="http://schemas.microsoft.com/office/drawing/2014/main" id="{00000000-0008-0000-0B00-00005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1" name="Shape 12519">
                  <a:extLst>
                    <a:ext uri="{FF2B5EF4-FFF2-40B4-BE49-F238E27FC236}">
                      <a16:creationId xmlns:a16="http://schemas.microsoft.com/office/drawing/2014/main" id="{00000000-0008-0000-0B00-00005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5192" name="Shape 2">
          <a:extLst>
            <a:ext uri="{FF2B5EF4-FFF2-40B4-BE49-F238E27FC236}">
              <a16:creationId xmlns:a16="http://schemas.microsoft.com/office/drawing/2014/main" id="{00000000-0008-0000-0B00-0000583B0000}"/>
            </a:ext>
          </a:extLst>
        </xdr:cNvPr>
        <xdr:cNvGrpSpPr/>
      </xdr:nvGrpSpPr>
      <xdr:grpSpPr>
        <a:xfrm>
          <a:off x="6619875" y="28146375"/>
          <a:ext cx="390525" cy="200025"/>
          <a:chOff x="5150738" y="3679988"/>
          <a:chExt cx="390525" cy="200025"/>
        </a:xfrm>
      </xdr:grpSpPr>
      <xdr:grpSp>
        <xdr:nvGrpSpPr>
          <xdr:cNvPr id="15193" name="Shape 12520">
            <a:extLst>
              <a:ext uri="{FF2B5EF4-FFF2-40B4-BE49-F238E27FC236}">
                <a16:creationId xmlns:a16="http://schemas.microsoft.com/office/drawing/2014/main" id="{00000000-0008-0000-0B00-00005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94" name="Shape 6">
              <a:extLst>
                <a:ext uri="{FF2B5EF4-FFF2-40B4-BE49-F238E27FC236}">
                  <a16:creationId xmlns:a16="http://schemas.microsoft.com/office/drawing/2014/main" id="{00000000-0008-0000-0B00-00005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95" name="Shape 12521">
              <a:extLst>
                <a:ext uri="{FF2B5EF4-FFF2-40B4-BE49-F238E27FC236}">
                  <a16:creationId xmlns:a16="http://schemas.microsoft.com/office/drawing/2014/main" id="{00000000-0008-0000-0B00-00005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96" name="Shape 12522">
                <a:extLst>
                  <a:ext uri="{FF2B5EF4-FFF2-40B4-BE49-F238E27FC236}">
                    <a16:creationId xmlns:a16="http://schemas.microsoft.com/office/drawing/2014/main" id="{00000000-0008-0000-0B00-00005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97" name="Shape 12523">
                <a:extLst>
                  <a:ext uri="{FF2B5EF4-FFF2-40B4-BE49-F238E27FC236}">
                    <a16:creationId xmlns:a16="http://schemas.microsoft.com/office/drawing/2014/main" id="{00000000-0008-0000-0B00-00005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8" name="Shape 12524">
                  <a:extLst>
                    <a:ext uri="{FF2B5EF4-FFF2-40B4-BE49-F238E27FC236}">
                      <a16:creationId xmlns:a16="http://schemas.microsoft.com/office/drawing/2014/main" id="{00000000-0008-0000-0B00-00005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9" name="Shape 12525">
                  <a:extLst>
                    <a:ext uri="{FF2B5EF4-FFF2-40B4-BE49-F238E27FC236}">
                      <a16:creationId xmlns:a16="http://schemas.microsoft.com/office/drawing/2014/main" id="{00000000-0008-0000-0B00-00005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5200" name="Shape 2">
          <a:extLst>
            <a:ext uri="{FF2B5EF4-FFF2-40B4-BE49-F238E27FC236}">
              <a16:creationId xmlns:a16="http://schemas.microsoft.com/office/drawing/2014/main" id="{00000000-0008-0000-0B00-0000603B0000}"/>
            </a:ext>
          </a:extLst>
        </xdr:cNvPr>
        <xdr:cNvGrpSpPr/>
      </xdr:nvGrpSpPr>
      <xdr:grpSpPr>
        <a:xfrm>
          <a:off x="7553325" y="28146375"/>
          <a:ext cx="390525" cy="200025"/>
          <a:chOff x="5150738" y="3679988"/>
          <a:chExt cx="390525" cy="200025"/>
        </a:xfrm>
      </xdr:grpSpPr>
      <xdr:grpSp>
        <xdr:nvGrpSpPr>
          <xdr:cNvPr id="15201" name="Shape 12526">
            <a:extLst>
              <a:ext uri="{FF2B5EF4-FFF2-40B4-BE49-F238E27FC236}">
                <a16:creationId xmlns:a16="http://schemas.microsoft.com/office/drawing/2014/main" id="{00000000-0008-0000-0B00-00006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02" name="Shape 6">
              <a:extLst>
                <a:ext uri="{FF2B5EF4-FFF2-40B4-BE49-F238E27FC236}">
                  <a16:creationId xmlns:a16="http://schemas.microsoft.com/office/drawing/2014/main" id="{00000000-0008-0000-0B00-00006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3" name="Shape 12527">
              <a:extLst>
                <a:ext uri="{FF2B5EF4-FFF2-40B4-BE49-F238E27FC236}">
                  <a16:creationId xmlns:a16="http://schemas.microsoft.com/office/drawing/2014/main" id="{00000000-0008-0000-0B00-00006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04" name="Shape 12528">
                <a:extLst>
                  <a:ext uri="{FF2B5EF4-FFF2-40B4-BE49-F238E27FC236}">
                    <a16:creationId xmlns:a16="http://schemas.microsoft.com/office/drawing/2014/main" id="{00000000-0008-0000-0B00-00006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5" name="Shape 12529">
                <a:extLst>
                  <a:ext uri="{FF2B5EF4-FFF2-40B4-BE49-F238E27FC236}">
                    <a16:creationId xmlns:a16="http://schemas.microsoft.com/office/drawing/2014/main" id="{00000000-0008-0000-0B00-00006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06" name="Shape 12530">
                  <a:extLst>
                    <a:ext uri="{FF2B5EF4-FFF2-40B4-BE49-F238E27FC236}">
                      <a16:creationId xmlns:a16="http://schemas.microsoft.com/office/drawing/2014/main" id="{00000000-0008-0000-0B00-00006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07" name="Shape 12531">
                  <a:extLst>
                    <a:ext uri="{FF2B5EF4-FFF2-40B4-BE49-F238E27FC236}">
                      <a16:creationId xmlns:a16="http://schemas.microsoft.com/office/drawing/2014/main" id="{00000000-0008-0000-0B00-00006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5208" name="Shape 2">
          <a:extLst>
            <a:ext uri="{FF2B5EF4-FFF2-40B4-BE49-F238E27FC236}">
              <a16:creationId xmlns:a16="http://schemas.microsoft.com/office/drawing/2014/main" id="{00000000-0008-0000-0B00-0000683B0000}"/>
            </a:ext>
          </a:extLst>
        </xdr:cNvPr>
        <xdr:cNvGrpSpPr/>
      </xdr:nvGrpSpPr>
      <xdr:grpSpPr>
        <a:xfrm>
          <a:off x="8486775" y="28146375"/>
          <a:ext cx="390525" cy="200025"/>
          <a:chOff x="5150738" y="3679988"/>
          <a:chExt cx="390525" cy="200025"/>
        </a:xfrm>
      </xdr:grpSpPr>
      <xdr:grpSp>
        <xdr:nvGrpSpPr>
          <xdr:cNvPr id="15209" name="Shape 12532">
            <a:extLst>
              <a:ext uri="{FF2B5EF4-FFF2-40B4-BE49-F238E27FC236}">
                <a16:creationId xmlns:a16="http://schemas.microsoft.com/office/drawing/2014/main" id="{00000000-0008-0000-0B00-00006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0" name="Shape 6">
              <a:extLst>
                <a:ext uri="{FF2B5EF4-FFF2-40B4-BE49-F238E27FC236}">
                  <a16:creationId xmlns:a16="http://schemas.microsoft.com/office/drawing/2014/main" id="{00000000-0008-0000-0B00-00006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1" name="Shape 12533">
              <a:extLst>
                <a:ext uri="{FF2B5EF4-FFF2-40B4-BE49-F238E27FC236}">
                  <a16:creationId xmlns:a16="http://schemas.microsoft.com/office/drawing/2014/main" id="{00000000-0008-0000-0B00-00006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12" name="Shape 12534">
                <a:extLst>
                  <a:ext uri="{FF2B5EF4-FFF2-40B4-BE49-F238E27FC236}">
                    <a16:creationId xmlns:a16="http://schemas.microsoft.com/office/drawing/2014/main" id="{00000000-0008-0000-0B00-00006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13" name="Shape 12535">
                <a:extLst>
                  <a:ext uri="{FF2B5EF4-FFF2-40B4-BE49-F238E27FC236}">
                    <a16:creationId xmlns:a16="http://schemas.microsoft.com/office/drawing/2014/main" id="{00000000-0008-0000-0B00-00006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14" name="Shape 12536">
                  <a:extLst>
                    <a:ext uri="{FF2B5EF4-FFF2-40B4-BE49-F238E27FC236}">
                      <a16:creationId xmlns:a16="http://schemas.microsoft.com/office/drawing/2014/main" id="{00000000-0008-0000-0B00-00006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15" name="Shape 12537">
                  <a:extLst>
                    <a:ext uri="{FF2B5EF4-FFF2-40B4-BE49-F238E27FC236}">
                      <a16:creationId xmlns:a16="http://schemas.microsoft.com/office/drawing/2014/main" id="{00000000-0008-0000-0B00-00006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5216" name="Shape 2">
          <a:extLst>
            <a:ext uri="{FF2B5EF4-FFF2-40B4-BE49-F238E27FC236}">
              <a16:creationId xmlns:a16="http://schemas.microsoft.com/office/drawing/2014/main" id="{00000000-0008-0000-0B00-0000703B0000}"/>
            </a:ext>
          </a:extLst>
        </xdr:cNvPr>
        <xdr:cNvGrpSpPr/>
      </xdr:nvGrpSpPr>
      <xdr:grpSpPr>
        <a:xfrm>
          <a:off x="9420225" y="28146375"/>
          <a:ext cx="390525" cy="200025"/>
          <a:chOff x="5150738" y="3679988"/>
          <a:chExt cx="390525" cy="200025"/>
        </a:xfrm>
      </xdr:grpSpPr>
      <xdr:grpSp>
        <xdr:nvGrpSpPr>
          <xdr:cNvPr id="15217" name="Shape 12538">
            <a:extLst>
              <a:ext uri="{FF2B5EF4-FFF2-40B4-BE49-F238E27FC236}">
                <a16:creationId xmlns:a16="http://schemas.microsoft.com/office/drawing/2014/main" id="{00000000-0008-0000-0B00-00007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8" name="Shape 6">
              <a:extLst>
                <a:ext uri="{FF2B5EF4-FFF2-40B4-BE49-F238E27FC236}">
                  <a16:creationId xmlns:a16="http://schemas.microsoft.com/office/drawing/2014/main" id="{00000000-0008-0000-0B00-00007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9" name="Shape 12539">
              <a:extLst>
                <a:ext uri="{FF2B5EF4-FFF2-40B4-BE49-F238E27FC236}">
                  <a16:creationId xmlns:a16="http://schemas.microsoft.com/office/drawing/2014/main" id="{00000000-0008-0000-0B00-00007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0" name="Shape 12540">
                <a:extLst>
                  <a:ext uri="{FF2B5EF4-FFF2-40B4-BE49-F238E27FC236}">
                    <a16:creationId xmlns:a16="http://schemas.microsoft.com/office/drawing/2014/main" id="{00000000-0008-0000-0B00-00007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1" name="Shape 12541">
                <a:extLst>
                  <a:ext uri="{FF2B5EF4-FFF2-40B4-BE49-F238E27FC236}">
                    <a16:creationId xmlns:a16="http://schemas.microsoft.com/office/drawing/2014/main" id="{00000000-0008-0000-0B00-00007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22" name="Shape 12542">
                  <a:extLst>
                    <a:ext uri="{FF2B5EF4-FFF2-40B4-BE49-F238E27FC236}">
                      <a16:creationId xmlns:a16="http://schemas.microsoft.com/office/drawing/2014/main" id="{00000000-0008-0000-0B00-00007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3" name="Shape 12543">
                  <a:extLst>
                    <a:ext uri="{FF2B5EF4-FFF2-40B4-BE49-F238E27FC236}">
                      <a16:creationId xmlns:a16="http://schemas.microsoft.com/office/drawing/2014/main" id="{00000000-0008-0000-0B00-00007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5224" name="Shape 2">
          <a:extLst>
            <a:ext uri="{FF2B5EF4-FFF2-40B4-BE49-F238E27FC236}">
              <a16:creationId xmlns:a16="http://schemas.microsoft.com/office/drawing/2014/main" id="{00000000-0008-0000-0B00-0000783B0000}"/>
            </a:ext>
          </a:extLst>
        </xdr:cNvPr>
        <xdr:cNvGrpSpPr/>
      </xdr:nvGrpSpPr>
      <xdr:grpSpPr>
        <a:xfrm>
          <a:off x="12220575" y="28146375"/>
          <a:ext cx="390525" cy="200025"/>
          <a:chOff x="5150738" y="3679988"/>
          <a:chExt cx="390525" cy="200025"/>
        </a:xfrm>
      </xdr:grpSpPr>
      <xdr:grpSp>
        <xdr:nvGrpSpPr>
          <xdr:cNvPr id="15225" name="Shape 12544">
            <a:extLst>
              <a:ext uri="{FF2B5EF4-FFF2-40B4-BE49-F238E27FC236}">
                <a16:creationId xmlns:a16="http://schemas.microsoft.com/office/drawing/2014/main" id="{00000000-0008-0000-0B00-00007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26" name="Shape 6">
              <a:extLst>
                <a:ext uri="{FF2B5EF4-FFF2-40B4-BE49-F238E27FC236}">
                  <a16:creationId xmlns:a16="http://schemas.microsoft.com/office/drawing/2014/main" id="{00000000-0008-0000-0B00-00007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27" name="Shape 12545">
              <a:extLst>
                <a:ext uri="{FF2B5EF4-FFF2-40B4-BE49-F238E27FC236}">
                  <a16:creationId xmlns:a16="http://schemas.microsoft.com/office/drawing/2014/main" id="{00000000-0008-0000-0B00-00007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8" name="Shape 12546">
                <a:extLst>
                  <a:ext uri="{FF2B5EF4-FFF2-40B4-BE49-F238E27FC236}">
                    <a16:creationId xmlns:a16="http://schemas.microsoft.com/office/drawing/2014/main" id="{00000000-0008-0000-0B00-00007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9" name="Shape 12547">
                <a:extLst>
                  <a:ext uri="{FF2B5EF4-FFF2-40B4-BE49-F238E27FC236}">
                    <a16:creationId xmlns:a16="http://schemas.microsoft.com/office/drawing/2014/main" id="{00000000-0008-0000-0B00-00007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0" name="Shape 12548">
                  <a:extLst>
                    <a:ext uri="{FF2B5EF4-FFF2-40B4-BE49-F238E27FC236}">
                      <a16:creationId xmlns:a16="http://schemas.microsoft.com/office/drawing/2014/main" id="{00000000-0008-0000-0B00-00007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1" name="Shape 12549">
                  <a:extLst>
                    <a:ext uri="{FF2B5EF4-FFF2-40B4-BE49-F238E27FC236}">
                      <a16:creationId xmlns:a16="http://schemas.microsoft.com/office/drawing/2014/main" id="{00000000-0008-0000-0B00-00007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5232" name="Shape 2">
          <a:extLst>
            <a:ext uri="{FF2B5EF4-FFF2-40B4-BE49-F238E27FC236}">
              <a16:creationId xmlns:a16="http://schemas.microsoft.com/office/drawing/2014/main" id="{00000000-0008-0000-0B00-0000803B0000}"/>
            </a:ext>
          </a:extLst>
        </xdr:cNvPr>
        <xdr:cNvGrpSpPr/>
      </xdr:nvGrpSpPr>
      <xdr:grpSpPr>
        <a:xfrm>
          <a:off x="12220575" y="30127575"/>
          <a:ext cx="390525" cy="200025"/>
          <a:chOff x="5150738" y="3679988"/>
          <a:chExt cx="390525" cy="200025"/>
        </a:xfrm>
      </xdr:grpSpPr>
      <xdr:grpSp>
        <xdr:nvGrpSpPr>
          <xdr:cNvPr id="15233" name="Shape 12550">
            <a:extLst>
              <a:ext uri="{FF2B5EF4-FFF2-40B4-BE49-F238E27FC236}">
                <a16:creationId xmlns:a16="http://schemas.microsoft.com/office/drawing/2014/main" id="{00000000-0008-0000-0B00-00008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34" name="Shape 6">
              <a:extLst>
                <a:ext uri="{FF2B5EF4-FFF2-40B4-BE49-F238E27FC236}">
                  <a16:creationId xmlns:a16="http://schemas.microsoft.com/office/drawing/2014/main" id="{00000000-0008-0000-0B00-00008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35" name="Shape 12551">
              <a:extLst>
                <a:ext uri="{FF2B5EF4-FFF2-40B4-BE49-F238E27FC236}">
                  <a16:creationId xmlns:a16="http://schemas.microsoft.com/office/drawing/2014/main" id="{00000000-0008-0000-0B00-00008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36" name="Shape 12552">
                <a:extLst>
                  <a:ext uri="{FF2B5EF4-FFF2-40B4-BE49-F238E27FC236}">
                    <a16:creationId xmlns:a16="http://schemas.microsoft.com/office/drawing/2014/main" id="{00000000-0008-0000-0B00-00008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37" name="Shape 12553">
                <a:extLst>
                  <a:ext uri="{FF2B5EF4-FFF2-40B4-BE49-F238E27FC236}">
                    <a16:creationId xmlns:a16="http://schemas.microsoft.com/office/drawing/2014/main" id="{00000000-0008-0000-0B00-00008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8" name="Shape 12554">
                  <a:extLst>
                    <a:ext uri="{FF2B5EF4-FFF2-40B4-BE49-F238E27FC236}">
                      <a16:creationId xmlns:a16="http://schemas.microsoft.com/office/drawing/2014/main" id="{00000000-0008-0000-0B00-00008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9" name="Shape 12555">
                  <a:extLst>
                    <a:ext uri="{FF2B5EF4-FFF2-40B4-BE49-F238E27FC236}">
                      <a16:creationId xmlns:a16="http://schemas.microsoft.com/office/drawing/2014/main" id="{00000000-0008-0000-0B00-00008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5240" name="Shape 2">
          <a:extLst>
            <a:ext uri="{FF2B5EF4-FFF2-40B4-BE49-F238E27FC236}">
              <a16:creationId xmlns:a16="http://schemas.microsoft.com/office/drawing/2014/main" id="{00000000-0008-0000-0B00-0000883B0000}"/>
            </a:ext>
          </a:extLst>
        </xdr:cNvPr>
        <xdr:cNvGrpSpPr/>
      </xdr:nvGrpSpPr>
      <xdr:grpSpPr>
        <a:xfrm>
          <a:off x="13154025" y="30127575"/>
          <a:ext cx="390525" cy="200025"/>
          <a:chOff x="5150738" y="3679988"/>
          <a:chExt cx="390525" cy="200025"/>
        </a:xfrm>
      </xdr:grpSpPr>
      <xdr:grpSp>
        <xdr:nvGrpSpPr>
          <xdr:cNvPr id="15241" name="Shape 12556">
            <a:extLst>
              <a:ext uri="{FF2B5EF4-FFF2-40B4-BE49-F238E27FC236}">
                <a16:creationId xmlns:a16="http://schemas.microsoft.com/office/drawing/2014/main" id="{00000000-0008-0000-0B00-00008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42" name="Shape 6">
              <a:extLst>
                <a:ext uri="{FF2B5EF4-FFF2-40B4-BE49-F238E27FC236}">
                  <a16:creationId xmlns:a16="http://schemas.microsoft.com/office/drawing/2014/main" id="{00000000-0008-0000-0B00-00008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43" name="Shape 12557">
              <a:extLst>
                <a:ext uri="{FF2B5EF4-FFF2-40B4-BE49-F238E27FC236}">
                  <a16:creationId xmlns:a16="http://schemas.microsoft.com/office/drawing/2014/main" id="{00000000-0008-0000-0B00-00008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44" name="Shape 12558">
                <a:extLst>
                  <a:ext uri="{FF2B5EF4-FFF2-40B4-BE49-F238E27FC236}">
                    <a16:creationId xmlns:a16="http://schemas.microsoft.com/office/drawing/2014/main" id="{00000000-0008-0000-0B00-00008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45" name="Shape 12559">
                <a:extLst>
                  <a:ext uri="{FF2B5EF4-FFF2-40B4-BE49-F238E27FC236}">
                    <a16:creationId xmlns:a16="http://schemas.microsoft.com/office/drawing/2014/main" id="{00000000-0008-0000-0B00-00008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46" name="Shape 12560">
                  <a:extLst>
                    <a:ext uri="{FF2B5EF4-FFF2-40B4-BE49-F238E27FC236}">
                      <a16:creationId xmlns:a16="http://schemas.microsoft.com/office/drawing/2014/main" id="{00000000-0008-0000-0B00-00008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47" name="Shape 12561">
                  <a:extLst>
                    <a:ext uri="{FF2B5EF4-FFF2-40B4-BE49-F238E27FC236}">
                      <a16:creationId xmlns:a16="http://schemas.microsoft.com/office/drawing/2014/main" id="{00000000-0008-0000-0B00-00008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438150</xdr:colOff>
      <xdr:row>10</xdr:row>
      <xdr:rowOff>180975</xdr:rowOff>
    </xdr:from>
    <xdr:ext cx="1543050" cy="1590675"/>
    <xdr:sp macro="" textlink="">
      <xdr:nvSpPr>
        <xdr:cNvPr id="15248" name="Shape 12562">
          <a:extLst>
            <a:ext uri="{FF2B5EF4-FFF2-40B4-BE49-F238E27FC236}">
              <a16:creationId xmlns:a16="http://schemas.microsoft.com/office/drawing/2014/main" id="{00000000-0008-0000-0B00-0000903B0000}"/>
            </a:ext>
          </a:extLst>
        </xdr:cNvPr>
        <xdr:cNvSpPr/>
      </xdr:nvSpPr>
      <xdr:spPr>
        <a:xfrm>
          <a:off x="13592175" y="2400300"/>
          <a:ext cx="15430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419101</xdr:colOff>
      <xdr:row>18</xdr:row>
      <xdr:rowOff>180975</xdr:rowOff>
    </xdr:from>
    <xdr:ext cx="609600" cy="1590675"/>
    <xdr:sp macro="" textlink="">
      <xdr:nvSpPr>
        <xdr:cNvPr id="15249" name="Shape 12563">
          <a:extLst>
            <a:ext uri="{FF2B5EF4-FFF2-40B4-BE49-F238E27FC236}">
              <a16:creationId xmlns:a16="http://schemas.microsoft.com/office/drawing/2014/main" id="{00000000-0008-0000-0B00-0000913B0000}"/>
            </a:ext>
          </a:extLst>
        </xdr:cNvPr>
        <xdr:cNvSpPr/>
      </xdr:nvSpPr>
      <xdr:spPr>
        <a:xfrm>
          <a:off x="20107276" y="4152900"/>
          <a:ext cx="6096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419100</xdr:colOff>
      <xdr:row>52</xdr:row>
      <xdr:rowOff>142875</xdr:rowOff>
    </xdr:from>
    <xdr:ext cx="600075" cy="1590675"/>
    <xdr:sp macro="" textlink="">
      <xdr:nvSpPr>
        <xdr:cNvPr id="15251" name="Shape 12565">
          <a:extLst>
            <a:ext uri="{FF2B5EF4-FFF2-40B4-BE49-F238E27FC236}">
              <a16:creationId xmlns:a16="http://schemas.microsoft.com/office/drawing/2014/main" id="{00000000-0008-0000-0B00-0000933B0000}"/>
            </a:ext>
          </a:extLst>
        </xdr:cNvPr>
        <xdr:cNvSpPr/>
      </xdr:nvSpPr>
      <xdr:spPr>
        <a:xfrm>
          <a:off x="4238625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400050</xdr:colOff>
      <xdr:row>72</xdr:row>
      <xdr:rowOff>-9525</xdr:rowOff>
    </xdr:from>
    <xdr:ext cx="1590675" cy="1590675"/>
    <xdr:sp macro="" textlink="">
      <xdr:nvSpPr>
        <xdr:cNvPr id="15252" name="Shape 12566">
          <a:extLst>
            <a:ext uri="{FF2B5EF4-FFF2-40B4-BE49-F238E27FC236}">
              <a16:creationId xmlns:a16="http://schemas.microsoft.com/office/drawing/2014/main" id="{00000000-0008-0000-0B00-0000943B0000}"/>
            </a:ext>
          </a:extLst>
        </xdr:cNvPr>
        <xdr:cNvSpPr/>
      </xdr:nvSpPr>
      <xdr:spPr>
        <a:xfrm>
          <a:off x="4560187" y="2994188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41</xdr:col>
      <xdr:colOff>428624</xdr:colOff>
      <xdr:row>106</xdr:row>
      <xdr:rowOff>0</xdr:rowOff>
    </xdr:from>
    <xdr:ext cx="600075" cy="1590675"/>
    <xdr:sp macro="" textlink="">
      <xdr:nvSpPr>
        <xdr:cNvPr id="15253" name="Shape 12567">
          <a:extLst>
            <a:ext uri="{FF2B5EF4-FFF2-40B4-BE49-F238E27FC236}">
              <a16:creationId xmlns:a16="http://schemas.microsoft.com/office/drawing/2014/main" id="{00000000-0008-0000-0B00-0000953B0000}"/>
            </a:ext>
          </a:extLst>
        </xdr:cNvPr>
        <xdr:cNvSpPr/>
      </xdr:nvSpPr>
      <xdr:spPr>
        <a:xfrm>
          <a:off x="19183349" y="23307675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438150</xdr:colOff>
      <xdr:row>97</xdr:row>
      <xdr:rowOff>133350</xdr:rowOff>
    </xdr:from>
    <xdr:ext cx="1619250" cy="1590675"/>
    <xdr:sp macro="" textlink="">
      <xdr:nvSpPr>
        <xdr:cNvPr id="15254" name="Shape 12568">
          <a:extLst>
            <a:ext uri="{FF2B5EF4-FFF2-40B4-BE49-F238E27FC236}">
              <a16:creationId xmlns:a16="http://schemas.microsoft.com/office/drawing/2014/main" id="{00000000-0008-0000-0B00-0000963B0000}"/>
            </a:ext>
          </a:extLst>
        </xdr:cNvPr>
        <xdr:cNvSpPr/>
      </xdr:nvSpPr>
      <xdr:spPr>
        <a:xfrm>
          <a:off x="4545900" y="2994188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438150</xdr:colOff>
      <xdr:row>105</xdr:row>
      <xdr:rowOff>161925</xdr:rowOff>
    </xdr:from>
    <xdr:ext cx="561975" cy="1590675"/>
    <xdr:sp macro="" textlink="">
      <xdr:nvSpPr>
        <xdr:cNvPr id="15255" name="Shape 12569">
          <a:extLst>
            <a:ext uri="{FF2B5EF4-FFF2-40B4-BE49-F238E27FC236}">
              <a16:creationId xmlns:a16="http://schemas.microsoft.com/office/drawing/2014/main" id="{00000000-0008-0000-0B00-0000973B0000}"/>
            </a:ext>
          </a:extLst>
        </xdr:cNvPr>
        <xdr:cNvSpPr/>
      </xdr:nvSpPr>
      <xdr:spPr>
        <a:xfrm>
          <a:off x="5074538" y="2994188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5256" name="Shape 2">
          <a:extLst>
            <a:ext uri="{FF2B5EF4-FFF2-40B4-BE49-F238E27FC236}">
              <a16:creationId xmlns:a16="http://schemas.microsoft.com/office/drawing/2014/main" id="{00000000-0008-0000-0B00-0000983B0000}"/>
            </a:ext>
          </a:extLst>
        </xdr:cNvPr>
        <xdr:cNvGrpSpPr/>
      </xdr:nvGrpSpPr>
      <xdr:grpSpPr>
        <a:xfrm>
          <a:off x="12220575" y="26393775"/>
          <a:ext cx="390525" cy="200025"/>
          <a:chOff x="5150738" y="3679988"/>
          <a:chExt cx="390525" cy="200025"/>
        </a:xfrm>
      </xdr:grpSpPr>
      <xdr:grpSp>
        <xdr:nvGrpSpPr>
          <xdr:cNvPr id="15257" name="Shape 12570">
            <a:extLst>
              <a:ext uri="{FF2B5EF4-FFF2-40B4-BE49-F238E27FC236}">
                <a16:creationId xmlns:a16="http://schemas.microsoft.com/office/drawing/2014/main" id="{00000000-0008-0000-0B00-00009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58" name="Shape 6">
              <a:extLst>
                <a:ext uri="{FF2B5EF4-FFF2-40B4-BE49-F238E27FC236}">
                  <a16:creationId xmlns:a16="http://schemas.microsoft.com/office/drawing/2014/main" id="{00000000-0008-0000-0B00-00009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9" name="Shape 12571">
              <a:extLst>
                <a:ext uri="{FF2B5EF4-FFF2-40B4-BE49-F238E27FC236}">
                  <a16:creationId xmlns:a16="http://schemas.microsoft.com/office/drawing/2014/main" id="{00000000-0008-0000-0B00-00009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60" name="Shape 12572">
                <a:extLst>
                  <a:ext uri="{FF2B5EF4-FFF2-40B4-BE49-F238E27FC236}">
                    <a16:creationId xmlns:a16="http://schemas.microsoft.com/office/drawing/2014/main" id="{00000000-0008-0000-0B00-00009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61" name="Shape 12573">
                <a:extLst>
                  <a:ext uri="{FF2B5EF4-FFF2-40B4-BE49-F238E27FC236}">
                    <a16:creationId xmlns:a16="http://schemas.microsoft.com/office/drawing/2014/main" id="{00000000-0008-0000-0B00-00009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62" name="Shape 12574">
                  <a:extLst>
                    <a:ext uri="{FF2B5EF4-FFF2-40B4-BE49-F238E27FC236}">
                      <a16:creationId xmlns:a16="http://schemas.microsoft.com/office/drawing/2014/main" id="{00000000-0008-0000-0B00-00009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63" name="Shape 12575">
                  <a:extLst>
                    <a:ext uri="{FF2B5EF4-FFF2-40B4-BE49-F238E27FC236}">
                      <a16:creationId xmlns:a16="http://schemas.microsoft.com/office/drawing/2014/main" id="{00000000-0008-0000-0B00-00009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438150</xdr:colOff>
      <xdr:row>97</xdr:row>
      <xdr:rowOff>142875</xdr:rowOff>
    </xdr:from>
    <xdr:ext cx="571500" cy="1590675"/>
    <xdr:sp macro="" textlink="">
      <xdr:nvSpPr>
        <xdr:cNvPr id="15264" name="Shape 12576">
          <a:extLst>
            <a:ext uri="{FF2B5EF4-FFF2-40B4-BE49-F238E27FC236}">
              <a16:creationId xmlns:a16="http://schemas.microsoft.com/office/drawing/2014/main" id="{00000000-0008-0000-0B00-0000A03B0000}"/>
            </a:ext>
          </a:extLst>
        </xdr:cNvPr>
        <xdr:cNvSpPr/>
      </xdr:nvSpPr>
      <xdr:spPr>
        <a:xfrm>
          <a:off x="20126325" y="21507450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64</xdr:row>
      <xdr:rowOff>142875</xdr:rowOff>
    </xdr:from>
    <xdr:ext cx="180975" cy="219075"/>
    <xdr:sp macro="" textlink="">
      <xdr:nvSpPr>
        <xdr:cNvPr id="15265" name="Shape 38">
          <a:extLst>
            <a:ext uri="{FF2B5EF4-FFF2-40B4-BE49-F238E27FC236}">
              <a16:creationId xmlns:a16="http://schemas.microsoft.com/office/drawing/2014/main" id="{00000000-0008-0000-0B00-0000A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64</xdr:row>
      <xdr:rowOff>142875</xdr:rowOff>
    </xdr:from>
    <xdr:ext cx="180975" cy="219075"/>
    <xdr:sp macro="" textlink="">
      <xdr:nvSpPr>
        <xdr:cNvPr id="15266" name="Shape 38">
          <a:extLst>
            <a:ext uri="{FF2B5EF4-FFF2-40B4-BE49-F238E27FC236}">
              <a16:creationId xmlns:a16="http://schemas.microsoft.com/office/drawing/2014/main" id="{00000000-0008-0000-0B00-0000A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64</xdr:row>
      <xdr:rowOff>133350</xdr:rowOff>
    </xdr:from>
    <xdr:ext cx="180975" cy="219075"/>
    <xdr:sp macro="" textlink="">
      <xdr:nvSpPr>
        <xdr:cNvPr id="15267" name="Shape 38">
          <a:extLst>
            <a:ext uri="{FF2B5EF4-FFF2-40B4-BE49-F238E27FC236}">
              <a16:creationId xmlns:a16="http://schemas.microsoft.com/office/drawing/2014/main" id="{00000000-0008-0000-0B00-0000A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64</xdr:row>
      <xdr:rowOff>142875</xdr:rowOff>
    </xdr:from>
    <xdr:ext cx="180975" cy="219075"/>
    <xdr:sp macro="" textlink="">
      <xdr:nvSpPr>
        <xdr:cNvPr id="15268" name="Shape 38">
          <a:extLst>
            <a:ext uri="{FF2B5EF4-FFF2-40B4-BE49-F238E27FC236}">
              <a16:creationId xmlns:a16="http://schemas.microsoft.com/office/drawing/2014/main" id="{00000000-0008-0000-0B00-0000A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64</xdr:row>
      <xdr:rowOff>142875</xdr:rowOff>
    </xdr:from>
    <xdr:ext cx="180975" cy="219075"/>
    <xdr:sp macro="" textlink="">
      <xdr:nvSpPr>
        <xdr:cNvPr id="15269" name="Shape 38">
          <a:extLst>
            <a:ext uri="{FF2B5EF4-FFF2-40B4-BE49-F238E27FC236}">
              <a16:creationId xmlns:a16="http://schemas.microsoft.com/office/drawing/2014/main" id="{00000000-0008-0000-0B00-0000A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64</xdr:row>
      <xdr:rowOff>152400</xdr:rowOff>
    </xdr:from>
    <xdr:ext cx="180975" cy="219075"/>
    <xdr:sp macro="" textlink="">
      <xdr:nvSpPr>
        <xdr:cNvPr id="15270" name="Shape 38">
          <a:extLst>
            <a:ext uri="{FF2B5EF4-FFF2-40B4-BE49-F238E27FC236}">
              <a16:creationId xmlns:a16="http://schemas.microsoft.com/office/drawing/2014/main" id="{00000000-0008-0000-0B00-0000A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114300</xdr:colOff>
      <xdr:row>64</xdr:row>
      <xdr:rowOff>142875</xdr:rowOff>
    </xdr:from>
    <xdr:ext cx="180975" cy="219075"/>
    <xdr:sp macro="" textlink="">
      <xdr:nvSpPr>
        <xdr:cNvPr id="15271" name="Shape 38">
          <a:extLst>
            <a:ext uri="{FF2B5EF4-FFF2-40B4-BE49-F238E27FC236}">
              <a16:creationId xmlns:a16="http://schemas.microsoft.com/office/drawing/2014/main" id="{00000000-0008-0000-0B00-0000A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64</xdr:row>
      <xdr:rowOff>161925</xdr:rowOff>
    </xdr:from>
    <xdr:ext cx="180975" cy="219075"/>
    <xdr:sp macro="" textlink="">
      <xdr:nvSpPr>
        <xdr:cNvPr id="15272" name="Shape 38">
          <a:extLst>
            <a:ext uri="{FF2B5EF4-FFF2-40B4-BE49-F238E27FC236}">
              <a16:creationId xmlns:a16="http://schemas.microsoft.com/office/drawing/2014/main" id="{00000000-0008-0000-0B00-0000A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44</xdr:row>
      <xdr:rowOff>123825</xdr:rowOff>
    </xdr:from>
    <xdr:ext cx="180975" cy="219075"/>
    <xdr:sp macro="" textlink="">
      <xdr:nvSpPr>
        <xdr:cNvPr id="15273" name="Shape 38">
          <a:extLst>
            <a:ext uri="{FF2B5EF4-FFF2-40B4-BE49-F238E27FC236}">
              <a16:creationId xmlns:a16="http://schemas.microsoft.com/office/drawing/2014/main" id="{00000000-0008-0000-0B00-0000A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85725</xdr:colOff>
      <xdr:row>44</xdr:row>
      <xdr:rowOff>142875</xdr:rowOff>
    </xdr:from>
    <xdr:ext cx="180975" cy="219075"/>
    <xdr:sp macro="" textlink="">
      <xdr:nvSpPr>
        <xdr:cNvPr id="15274" name="Shape 38">
          <a:extLst>
            <a:ext uri="{FF2B5EF4-FFF2-40B4-BE49-F238E27FC236}">
              <a16:creationId xmlns:a16="http://schemas.microsoft.com/office/drawing/2014/main" id="{00000000-0008-0000-0B00-0000A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104775</xdr:colOff>
      <xdr:row>44</xdr:row>
      <xdr:rowOff>133350</xdr:rowOff>
    </xdr:from>
    <xdr:ext cx="180975" cy="219075"/>
    <xdr:sp macro="" textlink="">
      <xdr:nvSpPr>
        <xdr:cNvPr id="15275" name="Shape 38">
          <a:extLst>
            <a:ext uri="{FF2B5EF4-FFF2-40B4-BE49-F238E27FC236}">
              <a16:creationId xmlns:a16="http://schemas.microsoft.com/office/drawing/2014/main" id="{00000000-0008-0000-0B00-0000A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104775</xdr:colOff>
      <xdr:row>44</xdr:row>
      <xdr:rowOff>152400</xdr:rowOff>
    </xdr:from>
    <xdr:ext cx="180975" cy="219075"/>
    <xdr:sp macro="" textlink="">
      <xdr:nvSpPr>
        <xdr:cNvPr id="15276" name="Shape 38">
          <a:extLst>
            <a:ext uri="{FF2B5EF4-FFF2-40B4-BE49-F238E27FC236}">
              <a16:creationId xmlns:a16="http://schemas.microsoft.com/office/drawing/2014/main" id="{00000000-0008-0000-0B00-0000A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54</xdr:row>
      <xdr:rowOff>142875</xdr:rowOff>
    </xdr:from>
    <xdr:ext cx="180975" cy="219075"/>
    <xdr:sp macro="" textlink="">
      <xdr:nvSpPr>
        <xdr:cNvPr id="15277" name="Shape 38">
          <a:extLst>
            <a:ext uri="{FF2B5EF4-FFF2-40B4-BE49-F238E27FC236}">
              <a16:creationId xmlns:a16="http://schemas.microsoft.com/office/drawing/2014/main" id="{00000000-0008-0000-0B00-0000A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104775</xdr:colOff>
      <xdr:row>64</xdr:row>
      <xdr:rowOff>152400</xdr:rowOff>
    </xdr:from>
    <xdr:ext cx="180975" cy="219075"/>
    <xdr:sp macro="" textlink="">
      <xdr:nvSpPr>
        <xdr:cNvPr id="15278" name="Shape 38">
          <a:extLst>
            <a:ext uri="{FF2B5EF4-FFF2-40B4-BE49-F238E27FC236}">
              <a16:creationId xmlns:a16="http://schemas.microsoft.com/office/drawing/2014/main" id="{00000000-0008-0000-0B00-0000A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64</xdr:row>
      <xdr:rowOff>161925</xdr:rowOff>
    </xdr:from>
    <xdr:ext cx="180975" cy="219075"/>
    <xdr:sp macro="" textlink="">
      <xdr:nvSpPr>
        <xdr:cNvPr id="15279" name="Shape 38">
          <a:extLst>
            <a:ext uri="{FF2B5EF4-FFF2-40B4-BE49-F238E27FC236}">
              <a16:creationId xmlns:a16="http://schemas.microsoft.com/office/drawing/2014/main" id="{00000000-0008-0000-0B00-0000A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54</xdr:row>
      <xdr:rowOff>152400</xdr:rowOff>
    </xdr:from>
    <xdr:ext cx="180975" cy="219075"/>
    <xdr:sp macro="" textlink="">
      <xdr:nvSpPr>
        <xdr:cNvPr id="15280" name="Shape 38">
          <a:extLst>
            <a:ext uri="{FF2B5EF4-FFF2-40B4-BE49-F238E27FC236}">
              <a16:creationId xmlns:a16="http://schemas.microsoft.com/office/drawing/2014/main" id="{00000000-0008-0000-0B00-0000B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64</xdr:row>
      <xdr:rowOff>142875</xdr:rowOff>
    </xdr:from>
    <xdr:ext cx="180975" cy="219075"/>
    <xdr:sp macro="" textlink="">
      <xdr:nvSpPr>
        <xdr:cNvPr id="15281" name="Shape 38">
          <a:extLst>
            <a:ext uri="{FF2B5EF4-FFF2-40B4-BE49-F238E27FC236}">
              <a16:creationId xmlns:a16="http://schemas.microsoft.com/office/drawing/2014/main" id="{00000000-0008-0000-0B00-0000B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64</xdr:row>
      <xdr:rowOff>133350</xdr:rowOff>
    </xdr:from>
    <xdr:ext cx="180975" cy="219075"/>
    <xdr:sp macro="" textlink="">
      <xdr:nvSpPr>
        <xdr:cNvPr id="15282" name="Shape 38">
          <a:extLst>
            <a:ext uri="{FF2B5EF4-FFF2-40B4-BE49-F238E27FC236}">
              <a16:creationId xmlns:a16="http://schemas.microsoft.com/office/drawing/2014/main" id="{00000000-0008-0000-0B00-0000B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64</xdr:row>
      <xdr:rowOff>133350</xdr:rowOff>
    </xdr:from>
    <xdr:ext cx="180975" cy="219075"/>
    <xdr:sp macro="" textlink="">
      <xdr:nvSpPr>
        <xdr:cNvPr id="15283" name="Shape 38">
          <a:extLst>
            <a:ext uri="{FF2B5EF4-FFF2-40B4-BE49-F238E27FC236}">
              <a16:creationId xmlns:a16="http://schemas.microsoft.com/office/drawing/2014/main" id="{00000000-0008-0000-0B00-0000B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64</xdr:row>
      <xdr:rowOff>133350</xdr:rowOff>
    </xdr:from>
    <xdr:ext cx="180975" cy="219075"/>
    <xdr:sp macro="" textlink="">
      <xdr:nvSpPr>
        <xdr:cNvPr id="15284" name="Shape 38">
          <a:extLst>
            <a:ext uri="{FF2B5EF4-FFF2-40B4-BE49-F238E27FC236}">
              <a16:creationId xmlns:a16="http://schemas.microsoft.com/office/drawing/2014/main" id="{00000000-0008-0000-0B00-0000B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64</xdr:row>
      <xdr:rowOff>133350</xdr:rowOff>
    </xdr:from>
    <xdr:ext cx="180975" cy="219075"/>
    <xdr:sp macro="" textlink="">
      <xdr:nvSpPr>
        <xdr:cNvPr id="15285" name="Shape 38">
          <a:extLst>
            <a:ext uri="{FF2B5EF4-FFF2-40B4-BE49-F238E27FC236}">
              <a16:creationId xmlns:a16="http://schemas.microsoft.com/office/drawing/2014/main" id="{00000000-0008-0000-0B00-0000B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142875</xdr:colOff>
      <xdr:row>64</xdr:row>
      <xdr:rowOff>133350</xdr:rowOff>
    </xdr:from>
    <xdr:ext cx="180975" cy="219075"/>
    <xdr:sp macro="" textlink="">
      <xdr:nvSpPr>
        <xdr:cNvPr id="15286" name="Shape 38">
          <a:extLst>
            <a:ext uri="{FF2B5EF4-FFF2-40B4-BE49-F238E27FC236}">
              <a16:creationId xmlns:a16="http://schemas.microsoft.com/office/drawing/2014/main" id="{00000000-0008-0000-0B00-0000B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64</xdr:row>
      <xdr:rowOff>133350</xdr:rowOff>
    </xdr:from>
    <xdr:ext cx="180975" cy="219075"/>
    <xdr:sp macro="" textlink="">
      <xdr:nvSpPr>
        <xdr:cNvPr id="15287" name="Shape 38">
          <a:extLst>
            <a:ext uri="{FF2B5EF4-FFF2-40B4-BE49-F238E27FC236}">
              <a16:creationId xmlns:a16="http://schemas.microsoft.com/office/drawing/2014/main" id="{00000000-0008-0000-0B00-0000B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64</xdr:row>
      <xdr:rowOff>133350</xdr:rowOff>
    </xdr:from>
    <xdr:ext cx="180975" cy="219075"/>
    <xdr:sp macro="" textlink="">
      <xdr:nvSpPr>
        <xdr:cNvPr id="15288" name="Shape 38">
          <a:extLst>
            <a:ext uri="{FF2B5EF4-FFF2-40B4-BE49-F238E27FC236}">
              <a16:creationId xmlns:a16="http://schemas.microsoft.com/office/drawing/2014/main" id="{00000000-0008-0000-0B00-0000B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142875</xdr:colOff>
      <xdr:row>73</xdr:row>
      <xdr:rowOff>123825</xdr:rowOff>
    </xdr:from>
    <xdr:ext cx="180975" cy="219075"/>
    <xdr:sp macro="" textlink="">
      <xdr:nvSpPr>
        <xdr:cNvPr id="15289" name="Shape 38">
          <a:extLst>
            <a:ext uri="{FF2B5EF4-FFF2-40B4-BE49-F238E27FC236}">
              <a16:creationId xmlns:a16="http://schemas.microsoft.com/office/drawing/2014/main" id="{00000000-0008-0000-0B00-0000B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142875</xdr:colOff>
      <xdr:row>73</xdr:row>
      <xdr:rowOff>123825</xdr:rowOff>
    </xdr:from>
    <xdr:ext cx="180975" cy="219075"/>
    <xdr:sp macro="" textlink="">
      <xdr:nvSpPr>
        <xdr:cNvPr id="15290" name="Shape 38">
          <a:extLst>
            <a:ext uri="{FF2B5EF4-FFF2-40B4-BE49-F238E27FC236}">
              <a16:creationId xmlns:a16="http://schemas.microsoft.com/office/drawing/2014/main" id="{00000000-0008-0000-0B00-0000B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133350</xdr:colOff>
      <xdr:row>73</xdr:row>
      <xdr:rowOff>142875</xdr:rowOff>
    </xdr:from>
    <xdr:ext cx="180975" cy="219075"/>
    <xdr:sp macro="" textlink="">
      <xdr:nvSpPr>
        <xdr:cNvPr id="15291" name="Shape 38">
          <a:extLst>
            <a:ext uri="{FF2B5EF4-FFF2-40B4-BE49-F238E27FC236}">
              <a16:creationId xmlns:a16="http://schemas.microsoft.com/office/drawing/2014/main" id="{00000000-0008-0000-0B00-0000B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82</xdr:row>
      <xdr:rowOff>142875</xdr:rowOff>
    </xdr:from>
    <xdr:ext cx="180975" cy="219075"/>
    <xdr:sp macro="" textlink="">
      <xdr:nvSpPr>
        <xdr:cNvPr id="15292" name="Shape 38">
          <a:extLst>
            <a:ext uri="{FF2B5EF4-FFF2-40B4-BE49-F238E27FC236}">
              <a16:creationId xmlns:a16="http://schemas.microsoft.com/office/drawing/2014/main" id="{00000000-0008-0000-0B00-0000B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123825</xdr:colOff>
      <xdr:row>82</xdr:row>
      <xdr:rowOff>142875</xdr:rowOff>
    </xdr:from>
    <xdr:ext cx="180975" cy="219075"/>
    <xdr:sp macro="" textlink="">
      <xdr:nvSpPr>
        <xdr:cNvPr id="15293" name="Shape 38">
          <a:extLst>
            <a:ext uri="{FF2B5EF4-FFF2-40B4-BE49-F238E27FC236}">
              <a16:creationId xmlns:a16="http://schemas.microsoft.com/office/drawing/2014/main" id="{00000000-0008-0000-0B00-0000B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54</xdr:row>
      <xdr:rowOff>142875</xdr:rowOff>
    </xdr:from>
    <xdr:ext cx="180975" cy="219075"/>
    <xdr:sp macro="" textlink="">
      <xdr:nvSpPr>
        <xdr:cNvPr id="15294" name="Shape 38">
          <a:extLst>
            <a:ext uri="{FF2B5EF4-FFF2-40B4-BE49-F238E27FC236}">
              <a16:creationId xmlns:a16="http://schemas.microsoft.com/office/drawing/2014/main" id="{00000000-0008-0000-0B00-0000B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82</xdr:row>
      <xdr:rowOff>133350</xdr:rowOff>
    </xdr:from>
    <xdr:ext cx="180975" cy="219075"/>
    <xdr:sp macro="" textlink="">
      <xdr:nvSpPr>
        <xdr:cNvPr id="15295" name="Shape 38">
          <a:extLst>
            <a:ext uri="{FF2B5EF4-FFF2-40B4-BE49-F238E27FC236}">
              <a16:creationId xmlns:a16="http://schemas.microsoft.com/office/drawing/2014/main" id="{00000000-0008-0000-0B00-0000B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123825</xdr:colOff>
      <xdr:row>82</xdr:row>
      <xdr:rowOff>114300</xdr:rowOff>
    </xdr:from>
    <xdr:ext cx="180975" cy="219075"/>
    <xdr:sp macro="" textlink="">
      <xdr:nvSpPr>
        <xdr:cNvPr id="15296" name="Shape 38">
          <a:extLst>
            <a:ext uri="{FF2B5EF4-FFF2-40B4-BE49-F238E27FC236}">
              <a16:creationId xmlns:a16="http://schemas.microsoft.com/office/drawing/2014/main" id="{00000000-0008-0000-0B00-0000C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82</xdr:row>
      <xdr:rowOff>123825</xdr:rowOff>
    </xdr:from>
    <xdr:ext cx="180975" cy="219075"/>
    <xdr:sp macro="" textlink="">
      <xdr:nvSpPr>
        <xdr:cNvPr id="15297" name="Shape 38">
          <a:extLst>
            <a:ext uri="{FF2B5EF4-FFF2-40B4-BE49-F238E27FC236}">
              <a16:creationId xmlns:a16="http://schemas.microsoft.com/office/drawing/2014/main" id="{00000000-0008-0000-0B00-0000C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36</xdr:row>
      <xdr:rowOff>123825</xdr:rowOff>
    </xdr:from>
    <xdr:ext cx="180975" cy="219075"/>
    <xdr:sp macro="" textlink="">
      <xdr:nvSpPr>
        <xdr:cNvPr id="15298" name="Shape 38">
          <a:extLst>
            <a:ext uri="{FF2B5EF4-FFF2-40B4-BE49-F238E27FC236}">
              <a16:creationId xmlns:a16="http://schemas.microsoft.com/office/drawing/2014/main" id="{00000000-0008-0000-0B00-0000C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36</xdr:row>
      <xdr:rowOff>133350</xdr:rowOff>
    </xdr:from>
    <xdr:ext cx="180975" cy="219075"/>
    <xdr:sp macro="" textlink="">
      <xdr:nvSpPr>
        <xdr:cNvPr id="15299" name="Shape 38">
          <a:extLst>
            <a:ext uri="{FF2B5EF4-FFF2-40B4-BE49-F238E27FC236}">
              <a16:creationId xmlns:a16="http://schemas.microsoft.com/office/drawing/2014/main" id="{00000000-0008-0000-0B00-0000C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36</xdr:row>
      <xdr:rowOff>142875</xdr:rowOff>
    </xdr:from>
    <xdr:ext cx="180975" cy="219075"/>
    <xdr:sp macro="" textlink="">
      <xdr:nvSpPr>
        <xdr:cNvPr id="15300" name="Shape 38">
          <a:extLst>
            <a:ext uri="{FF2B5EF4-FFF2-40B4-BE49-F238E27FC236}">
              <a16:creationId xmlns:a16="http://schemas.microsoft.com/office/drawing/2014/main" id="{00000000-0008-0000-0B00-0000C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5301" name="Shape 2">
          <a:extLst>
            <a:ext uri="{FF2B5EF4-FFF2-40B4-BE49-F238E27FC236}">
              <a16:creationId xmlns:a16="http://schemas.microsoft.com/office/drawing/2014/main" id="{00000000-0008-0000-0B00-0000C53B0000}"/>
            </a:ext>
          </a:extLst>
        </xdr:cNvPr>
        <xdr:cNvGrpSpPr/>
      </xdr:nvGrpSpPr>
      <xdr:grpSpPr>
        <a:xfrm>
          <a:off x="15954375" y="24641175"/>
          <a:ext cx="390525" cy="200025"/>
          <a:chOff x="5150738" y="3679988"/>
          <a:chExt cx="390525" cy="200025"/>
        </a:xfrm>
      </xdr:grpSpPr>
      <xdr:grpSp>
        <xdr:nvGrpSpPr>
          <xdr:cNvPr id="15302" name="Shape 12577">
            <a:extLst>
              <a:ext uri="{FF2B5EF4-FFF2-40B4-BE49-F238E27FC236}">
                <a16:creationId xmlns:a16="http://schemas.microsoft.com/office/drawing/2014/main" id="{00000000-0008-0000-0B00-0000C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03" name="Shape 6">
              <a:extLst>
                <a:ext uri="{FF2B5EF4-FFF2-40B4-BE49-F238E27FC236}">
                  <a16:creationId xmlns:a16="http://schemas.microsoft.com/office/drawing/2014/main" id="{00000000-0008-0000-0B00-0000C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04" name="Shape 12578">
              <a:extLst>
                <a:ext uri="{FF2B5EF4-FFF2-40B4-BE49-F238E27FC236}">
                  <a16:creationId xmlns:a16="http://schemas.microsoft.com/office/drawing/2014/main" id="{00000000-0008-0000-0B00-0000C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05" name="Shape 12579">
                <a:extLst>
                  <a:ext uri="{FF2B5EF4-FFF2-40B4-BE49-F238E27FC236}">
                    <a16:creationId xmlns:a16="http://schemas.microsoft.com/office/drawing/2014/main" id="{00000000-0008-0000-0B00-0000C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06" name="Shape 12580">
                <a:extLst>
                  <a:ext uri="{FF2B5EF4-FFF2-40B4-BE49-F238E27FC236}">
                    <a16:creationId xmlns:a16="http://schemas.microsoft.com/office/drawing/2014/main" id="{00000000-0008-0000-0B00-0000C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07" name="Shape 12581">
                  <a:extLst>
                    <a:ext uri="{FF2B5EF4-FFF2-40B4-BE49-F238E27FC236}">
                      <a16:creationId xmlns:a16="http://schemas.microsoft.com/office/drawing/2014/main" id="{00000000-0008-0000-0B00-0000C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08" name="Shape 12582">
                  <a:extLst>
                    <a:ext uri="{FF2B5EF4-FFF2-40B4-BE49-F238E27FC236}">
                      <a16:creationId xmlns:a16="http://schemas.microsoft.com/office/drawing/2014/main" id="{00000000-0008-0000-0B00-0000C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5309" name="Shape 2">
          <a:extLst>
            <a:ext uri="{FF2B5EF4-FFF2-40B4-BE49-F238E27FC236}">
              <a16:creationId xmlns:a16="http://schemas.microsoft.com/office/drawing/2014/main" id="{00000000-0008-0000-0B00-0000CD3B0000}"/>
            </a:ext>
          </a:extLst>
        </xdr:cNvPr>
        <xdr:cNvGrpSpPr/>
      </xdr:nvGrpSpPr>
      <xdr:grpSpPr>
        <a:xfrm>
          <a:off x="16887825" y="24641175"/>
          <a:ext cx="390525" cy="200025"/>
          <a:chOff x="5150738" y="3679988"/>
          <a:chExt cx="390525" cy="200025"/>
        </a:xfrm>
      </xdr:grpSpPr>
      <xdr:grpSp>
        <xdr:nvGrpSpPr>
          <xdr:cNvPr id="15310" name="Shape 12583">
            <a:extLst>
              <a:ext uri="{FF2B5EF4-FFF2-40B4-BE49-F238E27FC236}">
                <a16:creationId xmlns:a16="http://schemas.microsoft.com/office/drawing/2014/main" id="{00000000-0008-0000-0B00-0000C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1" name="Shape 6">
              <a:extLst>
                <a:ext uri="{FF2B5EF4-FFF2-40B4-BE49-F238E27FC236}">
                  <a16:creationId xmlns:a16="http://schemas.microsoft.com/office/drawing/2014/main" id="{00000000-0008-0000-0B00-0000C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2" name="Shape 12584">
              <a:extLst>
                <a:ext uri="{FF2B5EF4-FFF2-40B4-BE49-F238E27FC236}">
                  <a16:creationId xmlns:a16="http://schemas.microsoft.com/office/drawing/2014/main" id="{00000000-0008-0000-0B00-0000D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13" name="Shape 12585">
                <a:extLst>
                  <a:ext uri="{FF2B5EF4-FFF2-40B4-BE49-F238E27FC236}">
                    <a16:creationId xmlns:a16="http://schemas.microsoft.com/office/drawing/2014/main" id="{00000000-0008-0000-0B00-0000D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14" name="Shape 12586">
                <a:extLst>
                  <a:ext uri="{FF2B5EF4-FFF2-40B4-BE49-F238E27FC236}">
                    <a16:creationId xmlns:a16="http://schemas.microsoft.com/office/drawing/2014/main" id="{00000000-0008-0000-0B00-0000D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15" name="Shape 12587">
                  <a:extLst>
                    <a:ext uri="{FF2B5EF4-FFF2-40B4-BE49-F238E27FC236}">
                      <a16:creationId xmlns:a16="http://schemas.microsoft.com/office/drawing/2014/main" id="{00000000-0008-0000-0B00-0000D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16" name="Shape 12588">
                  <a:extLst>
                    <a:ext uri="{FF2B5EF4-FFF2-40B4-BE49-F238E27FC236}">
                      <a16:creationId xmlns:a16="http://schemas.microsoft.com/office/drawing/2014/main" id="{00000000-0008-0000-0B00-0000D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5317" name="Shape 2">
          <a:extLst>
            <a:ext uri="{FF2B5EF4-FFF2-40B4-BE49-F238E27FC236}">
              <a16:creationId xmlns:a16="http://schemas.microsoft.com/office/drawing/2014/main" id="{00000000-0008-0000-0B00-0000D53B0000}"/>
            </a:ext>
          </a:extLst>
        </xdr:cNvPr>
        <xdr:cNvGrpSpPr/>
      </xdr:nvGrpSpPr>
      <xdr:grpSpPr>
        <a:xfrm>
          <a:off x="18754725" y="24641175"/>
          <a:ext cx="390525" cy="200025"/>
          <a:chOff x="5150738" y="3679988"/>
          <a:chExt cx="390525" cy="200025"/>
        </a:xfrm>
      </xdr:grpSpPr>
      <xdr:grpSp>
        <xdr:nvGrpSpPr>
          <xdr:cNvPr id="15318" name="Shape 12589">
            <a:extLst>
              <a:ext uri="{FF2B5EF4-FFF2-40B4-BE49-F238E27FC236}">
                <a16:creationId xmlns:a16="http://schemas.microsoft.com/office/drawing/2014/main" id="{00000000-0008-0000-0B00-0000D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9" name="Shape 6">
              <a:extLst>
                <a:ext uri="{FF2B5EF4-FFF2-40B4-BE49-F238E27FC236}">
                  <a16:creationId xmlns:a16="http://schemas.microsoft.com/office/drawing/2014/main" id="{00000000-0008-0000-0B00-0000D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0" name="Shape 12590">
              <a:extLst>
                <a:ext uri="{FF2B5EF4-FFF2-40B4-BE49-F238E27FC236}">
                  <a16:creationId xmlns:a16="http://schemas.microsoft.com/office/drawing/2014/main" id="{00000000-0008-0000-0B00-0000D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1" name="Shape 12591">
                <a:extLst>
                  <a:ext uri="{FF2B5EF4-FFF2-40B4-BE49-F238E27FC236}">
                    <a16:creationId xmlns:a16="http://schemas.microsoft.com/office/drawing/2014/main" id="{00000000-0008-0000-0B00-0000D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22" name="Shape 12592">
                <a:extLst>
                  <a:ext uri="{FF2B5EF4-FFF2-40B4-BE49-F238E27FC236}">
                    <a16:creationId xmlns:a16="http://schemas.microsoft.com/office/drawing/2014/main" id="{00000000-0008-0000-0B00-0000D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23" name="Shape 12593">
                  <a:extLst>
                    <a:ext uri="{FF2B5EF4-FFF2-40B4-BE49-F238E27FC236}">
                      <a16:creationId xmlns:a16="http://schemas.microsoft.com/office/drawing/2014/main" id="{00000000-0008-0000-0B00-0000D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24" name="Shape 12594">
                  <a:extLst>
                    <a:ext uri="{FF2B5EF4-FFF2-40B4-BE49-F238E27FC236}">
                      <a16:creationId xmlns:a16="http://schemas.microsoft.com/office/drawing/2014/main" id="{00000000-0008-0000-0B00-0000D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5325" name="Shape 2">
          <a:extLst>
            <a:ext uri="{FF2B5EF4-FFF2-40B4-BE49-F238E27FC236}">
              <a16:creationId xmlns:a16="http://schemas.microsoft.com/office/drawing/2014/main" id="{00000000-0008-0000-0B00-0000DD3B0000}"/>
            </a:ext>
          </a:extLst>
        </xdr:cNvPr>
        <xdr:cNvGrpSpPr/>
      </xdr:nvGrpSpPr>
      <xdr:grpSpPr>
        <a:xfrm>
          <a:off x="6619875" y="24641175"/>
          <a:ext cx="390525" cy="200025"/>
          <a:chOff x="5150738" y="3679988"/>
          <a:chExt cx="390525" cy="200025"/>
        </a:xfrm>
      </xdr:grpSpPr>
      <xdr:grpSp>
        <xdr:nvGrpSpPr>
          <xdr:cNvPr id="15326" name="Shape 12595">
            <a:extLst>
              <a:ext uri="{FF2B5EF4-FFF2-40B4-BE49-F238E27FC236}">
                <a16:creationId xmlns:a16="http://schemas.microsoft.com/office/drawing/2014/main" id="{00000000-0008-0000-0B00-0000D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27" name="Shape 6">
              <a:extLst>
                <a:ext uri="{FF2B5EF4-FFF2-40B4-BE49-F238E27FC236}">
                  <a16:creationId xmlns:a16="http://schemas.microsoft.com/office/drawing/2014/main" id="{00000000-0008-0000-0B00-0000D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8" name="Shape 12596">
              <a:extLst>
                <a:ext uri="{FF2B5EF4-FFF2-40B4-BE49-F238E27FC236}">
                  <a16:creationId xmlns:a16="http://schemas.microsoft.com/office/drawing/2014/main" id="{00000000-0008-0000-0B00-0000E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9" name="Shape 12597">
                <a:extLst>
                  <a:ext uri="{FF2B5EF4-FFF2-40B4-BE49-F238E27FC236}">
                    <a16:creationId xmlns:a16="http://schemas.microsoft.com/office/drawing/2014/main" id="{00000000-0008-0000-0B00-0000E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0" name="Shape 12598">
                <a:extLst>
                  <a:ext uri="{FF2B5EF4-FFF2-40B4-BE49-F238E27FC236}">
                    <a16:creationId xmlns:a16="http://schemas.microsoft.com/office/drawing/2014/main" id="{00000000-0008-0000-0B00-0000E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1" name="Shape 12599">
                  <a:extLst>
                    <a:ext uri="{FF2B5EF4-FFF2-40B4-BE49-F238E27FC236}">
                      <a16:creationId xmlns:a16="http://schemas.microsoft.com/office/drawing/2014/main" id="{00000000-0008-0000-0B00-0000E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32" name="Shape 12600">
                  <a:extLst>
                    <a:ext uri="{FF2B5EF4-FFF2-40B4-BE49-F238E27FC236}">
                      <a16:creationId xmlns:a16="http://schemas.microsoft.com/office/drawing/2014/main" id="{00000000-0008-0000-0B00-0000E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5333" name="Shape 2">
          <a:extLst>
            <a:ext uri="{FF2B5EF4-FFF2-40B4-BE49-F238E27FC236}">
              <a16:creationId xmlns:a16="http://schemas.microsoft.com/office/drawing/2014/main" id="{00000000-0008-0000-0B00-0000E53B0000}"/>
            </a:ext>
          </a:extLst>
        </xdr:cNvPr>
        <xdr:cNvGrpSpPr/>
      </xdr:nvGrpSpPr>
      <xdr:grpSpPr>
        <a:xfrm>
          <a:off x="8486775" y="24641175"/>
          <a:ext cx="390525" cy="200025"/>
          <a:chOff x="5150738" y="3679988"/>
          <a:chExt cx="390525" cy="200025"/>
        </a:xfrm>
      </xdr:grpSpPr>
      <xdr:grpSp>
        <xdr:nvGrpSpPr>
          <xdr:cNvPr id="15334" name="Shape 12601">
            <a:extLst>
              <a:ext uri="{FF2B5EF4-FFF2-40B4-BE49-F238E27FC236}">
                <a16:creationId xmlns:a16="http://schemas.microsoft.com/office/drawing/2014/main" id="{00000000-0008-0000-0B00-0000E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35" name="Shape 6">
              <a:extLst>
                <a:ext uri="{FF2B5EF4-FFF2-40B4-BE49-F238E27FC236}">
                  <a16:creationId xmlns:a16="http://schemas.microsoft.com/office/drawing/2014/main" id="{00000000-0008-0000-0B00-0000E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36" name="Shape 12602">
              <a:extLst>
                <a:ext uri="{FF2B5EF4-FFF2-40B4-BE49-F238E27FC236}">
                  <a16:creationId xmlns:a16="http://schemas.microsoft.com/office/drawing/2014/main" id="{00000000-0008-0000-0B00-0000E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37" name="Shape 12603">
                <a:extLst>
                  <a:ext uri="{FF2B5EF4-FFF2-40B4-BE49-F238E27FC236}">
                    <a16:creationId xmlns:a16="http://schemas.microsoft.com/office/drawing/2014/main" id="{00000000-0008-0000-0B00-0000E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8" name="Shape 12604">
                <a:extLst>
                  <a:ext uri="{FF2B5EF4-FFF2-40B4-BE49-F238E27FC236}">
                    <a16:creationId xmlns:a16="http://schemas.microsoft.com/office/drawing/2014/main" id="{00000000-0008-0000-0B00-0000E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9" name="Shape 12605">
                  <a:extLst>
                    <a:ext uri="{FF2B5EF4-FFF2-40B4-BE49-F238E27FC236}">
                      <a16:creationId xmlns:a16="http://schemas.microsoft.com/office/drawing/2014/main" id="{00000000-0008-0000-0B00-0000E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0" name="Shape 12606">
                  <a:extLst>
                    <a:ext uri="{FF2B5EF4-FFF2-40B4-BE49-F238E27FC236}">
                      <a16:creationId xmlns:a16="http://schemas.microsoft.com/office/drawing/2014/main" id="{00000000-0008-0000-0B00-0000E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5341" name="Shape 2">
          <a:extLst>
            <a:ext uri="{FF2B5EF4-FFF2-40B4-BE49-F238E27FC236}">
              <a16:creationId xmlns:a16="http://schemas.microsoft.com/office/drawing/2014/main" id="{00000000-0008-0000-0B00-0000ED3B0000}"/>
            </a:ext>
          </a:extLst>
        </xdr:cNvPr>
        <xdr:cNvGrpSpPr/>
      </xdr:nvGrpSpPr>
      <xdr:grpSpPr>
        <a:xfrm>
          <a:off x="9420225" y="24641175"/>
          <a:ext cx="390525" cy="200025"/>
          <a:chOff x="5150738" y="3679988"/>
          <a:chExt cx="390525" cy="200025"/>
        </a:xfrm>
      </xdr:grpSpPr>
      <xdr:grpSp>
        <xdr:nvGrpSpPr>
          <xdr:cNvPr id="15342" name="Shape 12607">
            <a:extLst>
              <a:ext uri="{FF2B5EF4-FFF2-40B4-BE49-F238E27FC236}">
                <a16:creationId xmlns:a16="http://schemas.microsoft.com/office/drawing/2014/main" id="{00000000-0008-0000-0B00-0000E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43" name="Shape 6">
              <a:extLst>
                <a:ext uri="{FF2B5EF4-FFF2-40B4-BE49-F238E27FC236}">
                  <a16:creationId xmlns:a16="http://schemas.microsoft.com/office/drawing/2014/main" id="{00000000-0008-0000-0B00-0000E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44" name="Shape 12608">
              <a:extLst>
                <a:ext uri="{FF2B5EF4-FFF2-40B4-BE49-F238E27FC236}">
                  <a16:creationId xmlns:a16="http://schemas.microsoft.com/office/drawing/2014/main" id="{00000000-0008-0000-0B00-0000F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45" name="Shape 12609">
                <a:extLst>
                  <a:ext uri="{FF2B5EF4-FFF2-40B4-BE49-F238E27FC236}">
                    <a16:creationId xmlns:a16="http://schemas.microsoft.com/office/drawing/2014/main" id="{00000000-0008-0000-0B00-0000F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46" name="Shape 12610">
                <a:extLst>
                  <a:ext uri="{FF2B5EF4-FFF2-40B4-BE49-F238E27FC236}">
                    <a16:creationId xmlns:a16="http://schemas.microsoft.com/office/drawing/2014/main" id="{00000000-0008-0000-0B00-0000F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47" name="Shape 12611">
                  <a:extLst>
                    <a:ext uri="{FF2B5EF4-FFF2-40B4-BE49-F238E27FC236}">
                      <a16:creationId xmlns:a16="http://schemas.microsoft.com/office/drawing/2014/main" id="{00000000-0008-0000-0B00-0000F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8" name="Shape 12612">
                  <a:extLst>
                    <a:ext uri="{FF2B5EF4-FFF2-40B4-BE49-F238E27FC236}">
                      <a16:creationId xmlns:a16="http://schemas.microsoft.com/office/drawing/2014/main" id="{00000000-0008-0000-0B00-0000F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5349" name="Shape 2">
          <a:extLst>
            <a:ext uri="{FF2B5EF4-FFF2-40B4-BE49-F238E27FC236}">
              <a16:creationId xmlns:a16="http://schemas.microsoft.com/office/drawing/2014/main" id="{00000000-0008-0000-0B00-0000F53B0000}"/>
            </a:ext>
          </a:extLst>
        </xdr:cNvPr>
        <xdr:cNvGrpSpPr/>
      </xdr:nvGrpSpPr>
      <xdr:grpSpPr>
        <a:xfrm>
          <a:off x="10353675" y="24641175"/>
          <a:ext cx="390525" cy="200025"/>
          <a:chOff x="5150738" y="3679988"/>
          <a:chExt cx="390525" cy="200025"/>
        </a:xfrm>
      </xdr:grpSpPr>
      <xdr:grpSp>
        <xdr:nvGrpSpPr>
          <xdr:cNvPr id="15350" name="Shape 12613">
            <a:extLst>
              <a:ext uri="{FF2B5EF4-FFF2-40B4-BE49-F238E27FC236}">
                <a16:creationId xmlns:a16="http://schemas.microsoft.com/office/drawing/2014/main" id="{00000000-0008-0000-0B00-0000F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51" name="Shape 6">
              <a:extLst>
                <a:ext uri="{FF2B5EF4-FFF2-40B4-BE49-F238E27FC236}">
                  <a16:creationId xmlns:a16="http://schemas.microsoft.com/office/drawing/2014/main" id="{00000000-0008-0000-0B00-0000F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52" name="Shape 12614">
              <a:extLst>
                <a:ext uri="{FF2B5EF4-FFF2-40B4-BE49-F238E27FC236}">
                  <a16:creationId xmlns:a16="http://schemas.microsoft.com/office/drawing/2014/main" id="{00000000-0008-0000-0B00-0000F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53" name="Shape 12615">
                <a:extLst>
                  <a:ext uri="{FF2B5EF4-FFF2-40B4-BE49-F238E27FC236}">
                    <a16:creationId xmlns:a16="http://schemas.microsoft.com/office/drawing/2014/main" id="{00000000-0008-0000-0B00-0000F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54" name="Shape 12616">
                <a:extLst>
                  <a:ext uri="{FF2B5EF4-FFF2-40B4-BE49-F238E27FC236}">
                    <a16:creationId xmlns:a16="http://schemas.microsoft.com/office/drawing/2014/main" id="{00000000-0008-0000-0B00-0000F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55" name="Shape 12617">
                  <a:extLst>
                    <a:ext uri="{FF2B5EF4-FFF2-40B4-BE49-F238E27FC236}">
                      <a16:creationId xmlns:a16="http://schemas.microsoft.com/office/drawing/2014/main" id="{00000000-0008-0000-0B00-0000F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6" name="Shape 12618">
                  <a:extLst>
                    <a:ext uri="{FF2B5EF4-FFF2-40B4-BE49-F238E27FC236}">
                      <a16:creationId xmlns:a16="http://schemas.microsoft.com/office/drawing/2014/main" id="{00000000-0008-0000-0B00-0000F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114300</xdr:colOff>
      <xdr:row>12</xdr:row>
      <xdr:rowOff>161925</xdr:rowOff>
    </xdr:from>
    <xdr:ext cx="180975" cy="219075"/>
    <xdr:sp macro="" textlink="">
      <xdr:nvSpPr>
        <xdr:cNvPr id="15357" name="Shape 38">
          <a:extLst>
            <a:ext uri="{FF2B5EF4-FFF2-40B4-BE49-F238E27FC236}">
              <a16:creationId xmlns:a16="http://schemas.microsoft.com/office/drawing/2014/main" id="{00000000-0008-0000-0B00-0000F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36</xdr:row>
      <xdr:rowOff>133350</xdr:rowOff>
    </xdr:from>
    <xdr:ext cx="180975" cy="219075"/>
    <xdr:sp macro="" textlink="">
      <xdr:nvSpPr>
        <xdr:cNvPr id="15358" name="Shape 38">
          <a:extLst>
            <a:ext uri="{FF2B5EF4-FFF2-40B4-BE49-F238E27FC236}">
              <a16:creationId xmlns:a16="http://schemas.microsoft.com/office/drawing/2014/main" id="{00000000-0008-0000-0B00-0000F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104775</xdr:colOff>
      <xdr:row>36</xdr:row>
      <xdr:rowOff>161925</xdr:rowOff>
    </xdr:from>
    <xdr:ext cx="180975" cy="219075"/>
    <xdr:sp macro="" textlink="">
      <xdr:nvSpPr>
        <xdr:cNvPr id="15359" name="Shape 38">
          <a:extLst>
            <a:ext uri="{FF2B5EF4-FFF2-40B4-BE49-F238E27FC236}">
              <a16:creationId xmlns:a16="http://schemas.microsoft.com/office/drawing/2014/main" id="{00000000-0008-0000-0B00-0000F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114300</xdr:colOff>
      <xdr:row>36</xdr:row>
      <xdr:rowOff>142875</xdr:rowOff>
    </xdr:from>
    <xdr:ext cx="180975" cy="219075"/>
    <xdr:sp macro="" textlink="">
      <xdr:nvSpPr>
        <xdr:cNvPr id="15360" name="Shape 38">
          <a:extLst>
            <a:ext uri="{FF2B5EF4-FFF2-40B4-BE49-F238E27FC236}">
              <a16:creationId xmlns:a16="http://schemas.microsoft.com/office/drawing/2014/main" id="{00000000-0008-0000-0B00-00000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54</xdr:row>
      <xdr:rowOff>123825</xdr:rowOff>
    </xdr:from>
    <xdr:ext cx="180975" cy="219075"/>
    <xdr:sp macro="" textlink="">
      <xdr:nvSpPr>
        <xdr:cNvPr id="15361" name="Shape 38">
          <a:extLst>
            <a:ext uri="{FF2B5EF4-FFF2-40B4-BE49-F238E27FC236}">
              <a16:creationId xmlns:a16="http://schemas.microsoft.com/office/drawing/2014/main" id="{00000000-0008-0000-0B00-00000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54</xdr:row>
      <xdr:rowOff>123825</xdr:rowOff>
    </xdr:from>
    <xdr:ext cx="180975" cy="219075"/>
    <xdr:sp macro="" textlink="">
      <xdr:nvSpPr>
        <xdr:cNvPr id="15362" name="Shape 38">
          <a:extLst>
            <a:ext uri="{FF2B5EF4-FFF2-40B4-BE49-F238E27FC236}">
              <a16:creationId xmlns:a16="http://schemas.microsoft.com/office/drawing/2014/main" id="{00000000-0008-0000-0B00-00000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28</xdr:row>
      <xdr:rowOff>123825</xdr:rowOff>
    </xdr:from>
    <xdr:ext cx="180975" cy="219075"/>
    <xdr:sp macro="" textlink="">
      <xdr:nvSpPr>
        <xdr:cNvPr id="15363" name="Shape 38">
          <a:extLst>
            <a:ext uri="{FF2B5EF4-FFF2-40B4-BE49-F238E27FC236}">
              <a16:creationId xmlns:a16="http://schemas.microsoft.com/office/drawing/2014/main" id="{00000000-0008-0000-0B00-00000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28</xdr:row>
      <xdr:rowOff>123825</xdr:rowOff>
    </xdr:from>
    <xdr:ext cx="180975" cy="219075"/>
    <xdr:sp macro="" textlink="">
      <xdr:nvSpPr>
        <xdr:cNvPr id="15364" name="Shape 38">
          <a:extLst>
            <a:ext uri="{FF2B5EF4-FFF2-40B4-BE49-F238E27FC236}">
              <a16:creationId xmlns:a16="http://schemas.microsoft.com/office/drawing/2014/main" id="{00000000-0008-0000-0B00-00000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12</xdr:row>
      <xdr:rowOff>123825</xdr:rowOff>
    </xdr:from>
    <xdr:ext cx="180975" cy="219075"/>
    <xdr:sp macro="" textlink="">
      <xdr:nvSpPr>
        <xdr:cNvPr id="15365" name="Shape 38">
          <a:extLst>
            <a:ext uri="{FF2B5EF4-FFF2-40B4-BE49-F238E27FC236}">
              <a16:creationId xmlns:a16="http://schemas.microsoft.com/office/drawing/2014/main" id="{00000000-0008-0000-0B00-00000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28</xdr:row>
      <xdr:rowOff>123825</xdr:rowOff>
    </xdr:from>
    <xdr:ext cx="180975" cy="219075"/>
    <xdr:sp macro="" textlink="">
      <xdr:nvSpPr>
        <xdr:cNvPr id="15366" name="Shape 38">
          <a:extLst>
            <a:ext uri="{FF2B5EF4-FFF2-40B4-BE49-F238E27FC236}">
              <a16:creationId xmlns:a16="http://schemas.microsoft.com/office/drawing/2014/main" id="{00000000-0008-0000-0B00-00000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36</xdr:row>
      <xdr:rowOff>133350</xdr:rowOff>
    </xdr:from>
    <xdr:ext cx="180975" cy="219075"/>
    <xdr:sp macro="" textlink="">
      <xdr:nvSpPr>
        <xdr:cNvPr id="15367" name="Shape 38">
          <a:extLst>
            <a:ext uri="{FF2B5EF4-FFF2-40B4-BE49-F238E27FC236}">
              <a16:creationId xmlns:a16="http://schemas.microsoft.com/office/drawing/2014/main" id="{00000000-0008-0000-0B00-00000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20</xdr:row>
      <xdr:rowOff>133350</xdr:rowOff>
    </xdr:from>
    <xdr:ext cx="180975" cy="219075"/>
    <xdr:sp macro="" textlink="">
      <xdr:nvSpPr>
        <xdr:cNvPr id="15368" name="Shape 38">
          <a:extLst>
            <a:ext uri="{FF2B5EF4-FFF2-40B4-BE49-F238E27FC236}">
              <a16:creationId xmlns:a16="http://schemas.microsoft.com/office/drawing/2014/main" id="{00000000-0008-0000-0B00-00000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20</xdr:row>
      <xdr:rowOff>123825</xdr:rowOff>
    </xdr:from>
    <xdr:ext cx="180975" cy="219075"/>
    <xdr:sp macro="" textlink="">
      <xdr:nvSpPr>
        <xdr:cNvPr id="15369" name="Shape 38">
          <a:extLst>
            <a:ext uri="{FF2B5EF4-FFF2-40B4-BE49-F238E27FC236}">
              <a16:creationId xmlns:a16="http://schemas.microsoft.com/office/drawing/2014/main" id="{00000000-0008-0000-0B00-00000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20</xdr:row>
      <xdr:rowOff>133350</xdr:rowOff>
    </xdr:from>
    <xdr:ext cx="180975" cy="219075"/>
    <xdr:sp macro="" textlink="">
      <xdr:nvSpPr>
        <xdr:cNvPr id="15370" name="Shape 38">
          <a:extLst>
            <a:ext uri="{FF2B5EF4-FFF2-40B4-BE49-F238E27FC236}">
              <a16:creationId xmlns:a16="http://schemas.microsoft.com/office/drawing/2014/main" id="{00000000-0008-0000-0B00-00000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20</xdr:row>
      <xdr:rowOff>142875</xdr:rowOff>
    </xdr:from>
    <xdr:ext cx="180975" cy="219075"/>
    <xdr:sp macro="" textlink="">
      <xdr:nvSpPr>
        <xdr:cNvPr id="15371" name="Shape 38">
          <a:extLst>
            <a:ext uri="{FF2B5EF4-FFF2-40B4-BE49-F238E27FC236}">
              <a16:creationId xmlns:a16="http://schemas.microsoft.com/office/drawing/2014/main" id="{00000000-0008-0000-0B00-00000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20</xdr:row>
      <xdr:rowOff>152400</xdr:rowOff>
    </xdr:from>
    <xdr:ext cx="180975" cy="219075"/>
    <xdr:sp macro="" textlink="">
      <xdr:nvSpPr>
        <xdr:cNvPr id="15372" name="Shape 38">
          <a:extLst>
            <a:ext uri="{FF2B5EF4-FFF2-40B4-BE49-F238E27FC236}">
              <a16:creationId xmlns:a16="http://schemas.microsoft.com/office/drawing/2014/main" id="{00000000-0008-0000-0B00-00000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20</xdr:row>
      <xdr:rowOff>133350</xdr:rowOff>
    </xdr:from>
    <xdr:ext cx="180975" cy="219075"/>
    <xdr:sp macro="" textlink="">
      <xdr:nvSpPr>
        <xdr:cNvPr id="15373" name="Shape 38">
          <a:extLst>
            <a:ext uri="{FF2B5EF4-FFF2-40B4-BE49-F238E27FC236}">
              <a16:creationId xmlns:a16="http://schemas.microsoft.com/office/drawing/2014/main" id="{00000000-0008-0000-0B00-00000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20</xdr:row>
      <xdr:rowOff>152400</xdr:rowOff>
    </xdr:from>
    <xdr:ext cx="180975" cy="219075"/>
    <xdr:sp macro="" textlink="">
      <xdr:nvSpPr>
        <xdr:cNvPr id="15374" name="Shape 38">
          <a:extLst>
            <a:ext uri="{FF2B5EF4-FFF2-40B4-BE49-F238E27FC236}">
              <a16:creationId xmlns:a16="http://schemas.microsoft.com/office/drawing/2014/main" id="{00000000-0008-0000-0B00-00000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36</xdr:row>
      <xdr:rowOff>142875</xdr:rowOff>
    </xdr:from>
    <xdr:ext cx="180975" cy="219075"/>
    <xdr:sp macro="" textlink="">
      <xdr:nvSpPr>
        <xdr:cNvPr id="15375" name="Shape 38">
          <a:extLst>
            <a:ext uri="{FF2B5EF4-FFF2-40B4-BE49-F238E27FC236}">
              <a16:creationId xmlns:a16="http://schemas.microsoft.com/office/drawing/2014/main" id="{00000000-0008-0000-0B00-00000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104775</xdr:colOff>
      <xdr:row>44</xdr:row>
      <xdr:rowOff>152400</xdr:rowOff>
    </xdr:from>
    <xdr:ext cx="180975" cy="219075"/>
    <xdr:sp macro="" textlink="">
      <xdr:nvSpPr>
        <xdr:cNvPr id="15376" name="Shape 38">
          <a:extLst>
            <a:ext uri="{FF2B5EF4-FFF2-40B4-BE49-F238E27FC236}">
              <a16:creationId xmlns:a16="http://schemas.microsoft.com/office/drawing/2014/main" id="{00000000-0008-0000-0B00-00001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44</xdr:row>
      <xdr:rowOff>152400</xdr:rowOff>
    </xdr:from>
    <xdr:ext cx="180975" cy="219075"/>
    <xdr:sp macro="" textlink="">
      <xdr:nvSpPr>
        <xdr:cNvPr id="15377" name="Shape 38">
          <a:extLst>
            <a:ext uri="{FF2B5EF4-FFF2-40B4-BE49-F238E27FC236}">
              <a16:creationId xmlns:a16="http://schemas.microsoft.com/office/drawing/2014/main" id="{00000000-0008-0000-0B00-00001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115</xdr:row>
      <xdr:rowOff>180975</xdr:rowOff>
    </xdr:from>
    <xdr:ext cx="180975" cy="219075"/>
    <xdr:sp macro="" textlink="">
      <xdr:nvSpPr>
        <xdr:cNvPr id="15378" name="Shape 38">
          <a:extLst>
            <a:ext uri="{FF2B5EF4-FFF2-40B4-BE49-F238E27FC236}">
              <a16:creationId xmlns:a16="http://schemas.microsoft.com/office/drawing/2014/main" id="{00000000-0008-0000-0B00-00001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114300</xdr:colOff>
      <xdr:row>44</xdr:row>
      <xdr:rowOff>171450</xdr:rowOff>
    </xdr:from>
    <xdr:ext cx="180975" cy="219075"/>
    <xdr:sp macro="" textlink="">
      <xdr:nvSpPr>
        <xdr:cNvPr id="15379" name="Shape 38">
          <a:extLst>
            <a:ext uri="{FF2B5EF4-FFF2-40B4-BE49-F238E27FC236}">
              <a16:creationId xmlns:a16="http://schemas.microsoft.com/office/drawing/2014/main" id="{00000000-0008-0000-0B00-00001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142875</xdr:colOff>
      <xdr:row>115</xdr:row>
      <xdr:rowOff>152400</xdr:rowOff>
    </xdr:from>
    <xdr:ext cx="180975" cy="219075"/>
    <xdr:sp macro="" textlink="">
      <xdr:nvSpPr>
        <xdr:cNvPr id="15380" name="Shape 38">
          <a:extLst>
            <a:ext uri="{FF2B5EF4-FFF2-40B4-BE49-F238E27FC236}">
              <a16:creationId xmlns:a16="http://schemas.microsoft.com/office/drawing/2014/main" id="{00000000-0008-0000-0B00-00001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115</xdr:row>
      <xdr:rowOff>142875</xdr:rowOff>
    </xdr:from>
    <xdr:ext cx="180975" cy="219075"/>
    <xdr:sp macro="" textlink="">
      <xdr:nvSpPr>
        <xdr:cNvPr id="15381" name="Shape 38">
          <a:extLst>
            <a:ext uri="{FF2B5EF4-FFF2-40B4-BE49-F238E27FC236}">
              <a16:creationId xmlns:a16="http://schemas.microsoft.com/office/drawing/2014/main" id="{00000000-0008-0000-0B00-00001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44</xdr:row>
      <xdr:rowOff>152400</xdr:rowOff>
    </xdr:from>
    <xdr:ext cx="180975" cy="219075"/>
    <xdr:sp macro="" textlink="">
      <xdr:nvSpPr>
        <xdr:cNvPr id="15382" name="Shape 38">
          <a:extLst>
            <a:ext uri="{FF2B5EF4-FFF2-40B4-BE49-F238E27FC236}">
              <a16:creationId xmlns:a16="http://schemas.microsoft.com/office/drawing/2014/main" id="{00000000-0008-0000-0B00-00001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115</xdr:row>
      <xdr:rowOff>123825</xdr:rowOff>
    </xdr:from>
    <xdr:ext cx="180975" cy="219075"/>
    <xdr:sp macro="" textlink="">
      <xdr:nvSpPr>
        <xdr:cNvPr id="15383" name="Shape 38">
          <a:extLst>
            <a:ext uri="{FF2B5EF4-FFF2-40B4-BE49-F238E27FC236}">
              <a16:creationId xmlns:a16="http://schemas.microsoft.com/office/drawing/2014/main" id="{00000000-0008-0000-0B00-00001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44</xdr:row>
      <xdr:rowOff>171450</xdr:rowOff>
    </xdr:from>
    <xdr:ext cx="180975" cy="219075"/>
    <xdr:sp macro="" textlink="">
      <xdr:nvSpPr>
        <xdr:cNvPr id="15384" name="Shape 38">
          <a:extLst>
            <a:ext uri="{FF2B5EF4-FFF2-40B4-BE49-F238E27FC236}">
              <a16:creationId xmlns:a16="http://schemas.microsoft.com/office/drawing/2014/main" id="{00000000-0008-0000-0B00-00001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115</xdr:row>
      <xdr:rowOff>142875</xdr:rowOff>
    </xdr:from>
    <xdr:ext cx="180975" cy="219075"/>
    <xdr:sp macro="" textlink="">
      <xdr:nvSpPr>
        <xdr:cNvPr id="15385" name="Shape 38">
          <a:extLst>
            <a:ext uri="{FF2B5EF4-FFF2-40B4-BE49-F238E27FC236}">
              <a16:creationId xmlns:a16="http://schemas.microsoft.com/office/drawing/2014/main" id="{00000000-0008-0000-0B00-00001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114300</xdr:colOff>
      <xdr:row>82</xdr:row>
      <xdr:rowOff>142875</xdr:rowOff>
    </xdr:from>
    <xdr:ext cx="180975" cy="219075"/>
    <xdr:sp macro="" textlink="">
      <xdr:nvSpPr>
        <xdr:cNvPr id="15386" name="Shape 38">
          <a:extLst>
            <a:ext uri="{FF2B5EF4-FFF2-40B4-BE49-F238E27FC236}">
              <a16:creationId xmlns:a16="http://schemas.microsoft.com/office/drawing/2014/main" id="{00000000-0008-0000-0B00-00001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114300</xdr:colOff>
      <xdr:row>82</xdr:row>
      <xdr:rowOff>152400</xdr:rowOff>
    </xdr:from>
    <xdr:ext cx="180975" cy="219075"/>
    <xdr:sp macro="" textlink="">
      <xdr:nvSpPr>
        <xdr:cNvPr id="15387" name="Shape 38">
          <a:extLst>
            <a:ext uri="{FF2B5EF4-FFF2-40B4-BE49-F238E27FC236}">
              <a16:creationId xmlns:a16="http://schemas.microsoft.com/office/drawing/2014/main" id="{00000000-0008-0000-0B00-00001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82</xdr:row>
      <xdr:rowOff>133350</xdr:rowOff>
    </xdr:from>
    <xdr:ext cx="180975" cy="219075"/>
    <xdr:sp macro="" textlink="">
      <xdr:nvSpPr>
        <xdr:cNvPr id="15388" name="Shape 38">
          <a:extLst>
            <a:ext uri="{FF2B5EF4-FFF2-40B4-BE49-F238E27FC236}">
              <a16:creationId xmlns:a16="http://schemas.microsoft.com/office/drawing/2014/main" id="{00000000-0008-0000-0B00-00001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82</xdr:row>
      <xdr:rowOff>152400</xdr:rowOff>
    </xdr:from>
    <xdr:ext cx="180975" cy="219075"/>
    <xdr:sp macro="" textlink="">
      <xdr:nvSpPr>
        <xdr:cNvPr id="15389" name="Shape 38">
          <a:extLst>
            <a:ext uri="{FF2B5EF4-FFF2-40B4-BE49-F238E27FC236}">
              <a16:creationId xmlns:a16="http://schemas.microsoft.com/office/drawing/2014/main" id="{00000000-0008-0000-0B00-00001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107</xdr:row>
      <xdr:rowOff>152400</xdr:rowOff>
    </xdr:from>
    <xdr:ext cx="180975" cy="219075"/>
    <xdr:sp macro="" textlink="">
      <xdr:nvSpPr>
        <xdr:cNvPr id="15390" name="Shape 38">
          <a:extLst>
            <a:ext uri="{FF2B5EF4-FFF2-40B4-BE49-F238E27FC236}">
              <a16:creationId xmlns:a16="http://schemas.microsoft.com/office/drawing/2014/main" id="{00000000-0008-0000-0B00-00001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44</xdr:row>
      <xdr:rowOff>142875</xdr:rowOff>
    </xdr:from>
    <xdr:ext cx="180975" cy="219075"/>
    <xdr:sp macro="" textlink="">
      <xdr:nvSpPr>
        <xdr:cNvPr id="15391" name="Shape 38">
          <a:extLst>
            <a:ext uri="{FF2B5EF4-FFF2-40B4-BE49-F238E27FC236}">
              <a16:creationId xmlns:a16="http://schemas.microsoft.com/office/drawing/2014/main" id="{00000000-0008-0000-0B00-00001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82</xdr:row>
      <xdr:rowOff>161925</xdr:rowOff>
    </xdr:from>
    <xdr:ext cx="180975" cy="219075"/>
    <xdr:sp macro="" textlink="">
      <xdr:nvSpPr>
        <xdr:cNvPr id="15392" name="Shape 38">
          <a:extLst>
            <a:ext uri="{FF2B5EF4-FFF2-40B4-BE49-F238E27FC236}">
              <a16:creationId xmlns:a16="http://schemas.microsoft.com/office/drawing/2014/main" id="{00000000-0008-0000-0B00-00002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115</xdr:row>
      <xdr:rowOff>152400</xdr:rowOff>
    </xdr:from>
    <xdr:ext cx="180975" cy="219075"/>
    <xdr:sp macro="" textlink="">
      <xdr:nvSpPr>
        <xdr:cNvPr id="15393" name="Shape 38">
          <a:extLst>
            <a:ext uri="{FF2B5EF4-FFF2-40B4-BE49-F238E27FC236}">
              <a16:creationId xmlns:a16="http://schemas.microsoft.com/office/drawing/2014/main" id="{00000000-0008-0000-0B00-00002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107</xdr:row>
      <xdr:rowOff>152400</xdr:rowOff>
    </xdr:from>
    <xdr:ext cx="180975" cy="219075"/>
    <xdr:sp macro="" textlink="">
      <xdr:nvSpPr>
        <xdr:cNvPr id="15394" name="Shape 38">
          <a:extLst>
            <a:ext uri="{FF2B5EF4-FFF2-40B4-BE49-F238E27FC236}">
              <a16:creationId xmlns:a16="http://schemas.microsoft.com/office/drawing/2014/main" id="{00000000-0008-0000-0B00-00002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123</xdr:row>
      <xdr:rowOff>152400</xdr:rowOff>
    </xdr:from>
    <xdr:ext cx="180975" cy="219075"/>
    <xdr:sp macro="" textlink="">
      <xdr:nvSpPr>
        <xdr:cNvPr id="15395" name="Shape 38">
          <a:extLst>
            <a:ext uri="{FF2B5EF4-FFF2-40B4-BE49-F238E27FC236}">
              <a16:creationId xmlns:a16="http://schemas.microsoft.com/office/drawing/2014/main" id="{00000000-0008-0000-0B00-00002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114300</xdr:colOff>
      <xdr:row>123</xdr:row>
      <xdr:rowOff>161925</xdr:rowOff>
    </xdr:from>
    <xdr:ext cx="180975" cy="219075"/>
    <xdr:sp macro="" textlink="">
      <xdr:nvSpPr>
        <xdr:cNvPr id="15396" name="Shape 38">
          <a:extLst>
            <a:ext uri="{FF2B5EF4-FFF2-40B4-BE49-F238E27FC236}">
              <a16:creationId xmlns:a16="http://schemas.microsoft.com/office/drawing/2014/main" id="{00000000-0008-0000-0B00-00002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115</xdr:row>
      <xdr:rowOff>152400</xdr:rowOff>
    </xdr:from>
    <xdr:ext cx="180975" cy="219075"/>
    <xdr:sp macro="" textlink="">
      <xdr:nvSpPr>
        <xdr:cNvPr id="15397" name="Shape 38">
          <a:extLst>
            <a:ext uri="{FF2B5EF4-FFF2-40B4-BE49-F238E27FC236}">
              <a16:creationId xmlns:a16="http://schemas.microsoft.com/office/drawing/2014/main" id="{00000000-0008-0000-0B00-00002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44</xdr:row>
      <xdr:rowOff>133350</xdr:rowOff>
    </xdr:from>
    <xdr:ext cx="180975" cy="219075"/>
    <xdr:sp macro="" textlink="">
      <xdr:nvSpPr>
        <xdr:cNvPr id="15398" name="Shape 38">
          <a:extLst>
            <a:ext uri="{FF2B5EF4-FFF2-40B4-BE49-F238E27FC236}">
              <a16:creationId xmlns:a16="http://schemas.microsoft.com/office/drawing/2014/main" id="{00000000-0008-0000-0B00-00002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123</xdr:row>
      <xdr:rowOff>152400</xdr:rowOff>
    </xdr:from>
    <xdr:ext cx="180975" cy="219075"/>
    <xdr:sp macro="" textlink="">
      <xdr:nvSpPr>
        <xdr:cNvPr id="15399" name="Shape 38">
          <a:extLst>
            <a:ext uri="{FF2B5EF4-FFF2-40B4-BE49-F238E27FC236}">
              <a16:creationId xmlns:a16="http://schemas.microsoft.com/office/drawing/2014/main" id="{00000000-0008-0000-0B00-00002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36</xdr:row>
      <xdr:rowOff>142875</xdr:rowOff>
    </xdr:from>
    <xdr:ext cx="180975" cy="219075"/>
    <xdr:sp macro="" textlink="">
      <xdr:nvSpPr>
        <xdr:cNvPr id="15400" name="Shape 38">
          <a:extLst>
            <a:ext uri="{FF2B5EF4-FFF2-40B4-BE49-F238E27FC236}">
              <a16:creationId xmlns:a16="http://schemas.microsoft.com/office/drawing/2014/main" id="{00000000-0008-0000-0B00-00002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36</xdr:row>
      <xdr:rowOff>152400</xdr:rowOff>
    </xdr:from>
    <xdr:ext cx="180975" cy="219075"/>
    <xdr:sp macro="" textlink="">
      <xdr:nvSpPr>
        <xdr:cNvPr id="15401" name="Shape 38">
          <a:extLst>
            <a:ext uri="{FF2B5EF4-FFF2-40B4-BE49-F238E27FC236}">
              <a16:creationId xmlns:a16="http://schemas.microsoft.com/office/drawing/2014/main" id="{00000000-0008-0000-0B00-00002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142875</xdr:colOff>
      <xdr:row>36</xdr:row>
      <xdr:rowOff>142875</xdr:rowOff>
    </xdr:from>
    <xdr:ext cx="180975" cy="219075"/>
    <xdr:sp macro="" textlink="">
      <xdr:nvSpPr>
        <xdr:cNvPr id="15402" name="Shape 38">
          <a:extLst>
            <a:ext uri="{FF2B5EF4-FFF2-40B4-BE49-F238E27FC236}">
              <a16:creationId xmlns:a16="http://schemas.microsoft.com/office/drawing/2014/main" id="{00000000-0008-0000-0B00-00002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36</xdr:row>
      <xdr:rowOff>152400</xdr:rowOff>
    </xdr:from>
    <xdr:ext cx="180975" cy="219075"/>
    <xdr:sp macro="" textlink="">
      <xdr:nvSpPr>
        <xdr:cNvPr id="15403" name="Shape 38">
          <a:extLst>
            <a:ext uri="{FF2B5EF4-FFF2-40B4-BE49-F238E27FC236}">
              <a16:creationId xmlns:a16="http://schemas.microsoft.com/office/drawing/2014/main" id="{00000000-0008-0000-0B00-00002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36</xdr:row>
      <xdr:rowOff>171450</xdr:rowOff>
    </xdr:from>
    <xdr:ext cx="180975" cy="219075"/>
    <xdr:sp macro="" textlink="">
      <xdr:nvSpPr>
        <xdr:cNvPr id="15404" name="Shape 38">
          <a:extLst>
            <a:ext uri="{FF2B5EF4-FFF2-40B4-BE49-F238E27FC236}">
              <a16:creationId xmlns:a16="http://schemas.microsoft.com/office/drawing/2014/main" id="{00000000-0008-0000-0B00-00002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5405" name="image3.png" descr="Road with solid fill">
          <a:extLst>
            <a:ext uri="{FF2B5EF4-FFF2-40B4-BE49-F238E27FC236}">
              <a16:creationId xmlns:a16="http://schemas.microsoft.com/office/drawing/2014/main" id="{00000000-0008-0000-0B00-00002D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5406" name="image1.png" descr="Train Tracks outline">
          <a:extLst>
            <a:ext uri="{FF2B5EF4-FFF2-40B4-BE49-F238E27FC236}">
              <a16:creationId xmlns:a16="http://schemas.microsoft.com/office/drawing/2014/main" id="{00000000-0008-0000-0B00-00002E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5407" name="image2.png" descr="Aquarius with solid fill">
          <a:extLst>
            <a:ext uri="{FF2B5EF4-FFF2-40B4-BE49-F238E27FC236}">
              <a16:creationId xmlns:a16="http://schemas.microsoft.com/office/drawing/2014/main" id="{00000000-0008-0000-0B00-00002F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5408" name="image1.png" descr="Train Tracks outline">
          <a:extLst>
            <a:ext uri="{FF2B5EF4-FFF2-40B4-BE49-F238E27FC236}">
              <a16:creationId xmlns:a16="http://schemas.microsoft.com/office/drawing/2014/main" id="{00000000-0008-0000-0B00-000030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5409" name="image3.png" descr="Road with solid fill">
          <a:extLst>
            <a:ext uri="{FF2B5EF4-FFF2-40B4-BE49-F238E27FC236}">
              <a16:creationId xmlns:a16="http://schemas.microsoft.com/office/drawing/2014/main" id="{00000000-0008-0000-0B00-000031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5410" name="image3.png" descr="Road with solid fill">
          <a:extLst>
            <a:ext uri="{FF2B5EF4-FFF2-40B4-BE49-F238E27FC236}">
              <a16:creationId xmlns:a16="http://schemas.microsoft.com/office/drawing/2014/main" id="{00000000-0008-0000-0B00-000032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5411" name="image2.png" descr="Aquarius with solid fill">
          <a:extLst>
            <a:ext uri="{FF2B5EF4-FFF2-40B4-BE49-F238E27FC236}">
              <a16:creationId xmlns:a16="http://schemas.microsoft.com/office/drawing/2014/main" id="{00000000-0008-0000-0B00-000033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5412" name="image3.png" descr="Road with solid fill">
          <a:extLst>
            <a:ext uri="{FF2B5EF4-FFF2-40B4-BE49-F238E27FC236}">
              <a16:creationId xmlns:a16="http://schemas.microsoft.com/office/drawing/2014/main" id="{00000000-0008-0000-0B00-000034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5413" name="image3.png" descr="Road with solid fill">
          <a:extLst>
            <a:ext uri="{FF2B5EF4-FFF2-40B4-BE49-F238E27FC236}">
              <a16:creationId xmlns:a16="http://schemas.microsoft.com/office/drawing/2014/main" id="{00000000-0008-0000-0B00-000035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419100</xdr:colOff>
      <xdr:row>11</xdr:row>
      <xdr:rowOff>9525</xdr:rowOff>
    </xdr:from>
    <xdr:ext cx="600075" cy="1590675"/>
    <xdr:sp macro="" textlink="">
      <xdr:nvSpPr>
        <xdr:cNvPr id="15414" name="Shape 12562">
          <a:extLst>
            <a:ext uri="{FF2B5EF4-FFF2-40B4-BE49-F238E27FC236}">
              <a16:creationId xmlns:a16="http://schemas.microsoft.com/office/drawing/2014/main" id="{052042F5-04DC-4276-9107-9D0D91D73AD0}"/>
            </a:ext>
          </a:extLst>
        </xdr:cNvPr>
        <xdr:cNvSpPr/>
      </xdr:nvSpPr>
      <xdr:spPr>
        <a:xfrm>
          <a:off x="10772775" y="2419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18</xdr:row>
      <xdr:rowOff>142875</xdr:rowOff>
    </xdr:from>
    <xdr:ext cx="600075" cy="1590675"/>
    <xdr:sp macro="" textlink="">
      <xdr:nvSpPr>
        <xdr:cNvPr id="15415" name="Shape 12562">
          <a:extLst>
            <a:ext uri="{FF2B5EF4-FFF2-40B4-BE49-F238E27FC236}">
              <a16:creationId xmlns:a16="http://schemas.microsoft.com/office/drawing/2014/main" id="{31CBB398-3A55-48EE-80B3-61A4B09DF7D6}"/>
            </a:ext>
          </a:extLst>
        </xdr:cNvPr>
        <xdr:cNvSpPr/>
      </xdr:nvSpPr>
      <xdr:spPr>
        <a:xfrm>
          <a:off x="3324225" y="41148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428625</xdr:colOff>
      <xdr:row>34</xdr:row>
      <xdr:rowOff>142875</xdr:rowOff>
    </xdr:from>
    <xdr:ext cx="600075" cy="1590675"/>
    <xdr:sp macro="" textlink="">
      <xdr:nvSpPr>
        <xdr:cNvPr id="15416" name="Shape 12562">
          <a:extLst>
            <a:ext uri="{FF2B5EF4-FFF2-40B4-BE49-F238E27FC236}">
              <a16:creationId xmlns:a16="http://schemas.microsoft.com/office/drawing/2014/main" id="{CAE35218-F6D3-44F6-BD20-1D6AAA279756}"/>
            </a:ext>
          </a:extLst>
        </xdr:cNvPr>
        <xdr:cNvSpPr/>
      </xdr:nvSpPr>
      <xdr:spPr>
        <a:xfrm>
          <a:off x="13582650" y="76200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447675</xdr:colOff>
      <xdr:row>52</xdr:row>
      <xdr:rowOff>123825</xdr:rowOff>
    </xdr:from>
    <xdr:ext cx="600075" cy="1590675"/>
    <xdr:sp macro="" textlink="">
      <xdr:nvSpPr>
        <xdr:cNvPr id="15417" name="Shape 12562">
          <a:extLst>
            <a:ext uri="{FF2B5EF4-FFF2-40B4-BE49-F238E27FC236}">
              <a16:creationId xmlns:a16="http://schemas.microsoft.com/office/drawing/2014/main" id="{F053BCD6-E7CE-47CA-A038-2D78E4CE06DA}"/>
            </a:ext>
          </a:extLst>
        </xdr:cNvPr>
        <xdr:cNvSpPr/>
      </xdr:nvSpPr>
      <xdr:spPr>
        <a:xfrm>
          <a:off x="2400300" y="11563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428625</xdr:colOff>
      <xdr:row>52</xdr:row>
      <xdr:rowOff>142875</xdr:rowOff>
    </xdr:from>
    <xdr:ext cx="600075" cy="1590675"/>
    <xdr:sp macro="" textlink="">
      <xdr:nvSpPr>
        <xdr:cNvPr id="15418" name="Shape 12562">
          <a:extLst>
            <a:ext uri="{FF2B5EF4-FFF2-40B4-BE49-F238E27FC236}">
              <a16:creationId xmlns:a16="http://schemas.microsoft.com/office/drawing/2014/main" id="{F15C6649-0225-455D-88D1-0700B3A6FAA5}"/>
            </a:ext>
          </a:extLst>
        </xdr:cNvPr>
        <xdr:cNvSpPr/>
      </xdr:nvSpPr>
      <xdr:spPr>
        <a:xfrm>
          <a:off x="10782300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52</xdr:row>
      <xdr:rowOff>114300</xdr:rowOff>
    </xdr:from>
    <xdr:ext cx="1533525" cy="1590675"/>
    <xdr:sp macro="" textlink="">
      <xdr:nvSpPr>
        <xdr:cNvPr id="15419" name="Shape 12562">
          <a:extLst>
            <a:ext uri="{FF2B5EF4-FFF2-40B4-BE49-F238E27FC236}">
              <a16:creationId xmlns:a16="http://schemas.microsoft.com/office/drawing/2014/main" id="{28D8D02D-FC19-414B-AEA6-F557C7AFD45E}"/>
            </a:ext>
          </a:extLst>
        </xdr:cNvPr>
        <xdr:cNvSpPr/>
      </xdr:nvSpPr>
      <xdr:spPr>
        <a:xfrm>
          <a:off x="15430500" y="11553825"/>
          <a:ext cx="15335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36</xdr:row>
      <xdr:rowOff>152400</xdr:rowOff>
    </xdr:from>
    <xdr:ext cx="180975" cy="219075"/>
    <xdr:sp macro="" textlink="">
      <xdr:nvSpPr>
        <xdr:cNvPr id="15420" name="Shape 38">
          <a:extLst>
            <a:ext uri="{FF2B5EF4-FFF2-40B4-BE49-F238E27FC236}">
              <a16:creationId xmlns:a16="http://schemas.microsoft.com/office/drawing/2014/main" id="{B12FCA1C-A6E0-4627-9AEE-C8528197315C}"/>
            </a:ext>
          </a:extLst>
        </xdr:cNvPr>
        <xdr:cNvSpPr/>
      </xdr:nvSpPr>
      <xdr:spPr>
        <a:xfrm>
          <a:off x="6324600" y="80486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36</xdr:row>
      <xdr:rowOff>133350</xdr:rowOff>
    </xdr:from>
    <xdr:ext cx="180975" cy="219075"/>
    <xdr:sp macro="" textlink="">
      <xdr:nvSpPr>
        <xdr:cNvPr id="15421" name="Shape 38">
          <a:extLst>
            <a:ext uri="{FF2B5EF4-FFF2-40B4-BE49-F238E27FC236}">
              <a16:creationId xmlns:a16="http://schemas.microsoft.com/office/drawing/2014/main" id="{96549CA9-DE39-4DE6-AD08-BEECCC5F0BA8}"/>
            </a:ext>
          </a:extLst>
        </xdr:cNvPr>
        <xdr:cNvSpPr/>
      </xdr:nvSpPr>
      <xdr:spPr>
        <a:xfrm>
          <a:off x="5400675" y="80295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438150</xdr:colOff>
      <xdr:row>130</xdr:row>
      <xdr:rowOff>171450</xdr:rowOff>
    </xdr:from>
    <xdr:ext cx="6267450" cy="1590675"/>
    <xdr:sp macro="" textlink="">
      <xdr:nvSpPr>
        <xdr:cNvPr id="15422" name="Shape 12569">
          <a:extLst>
            <a:ext uri="{FF2B5EF4-FFF2-40B4-BE49-F238E27FC236}">
              <a16:creationId xmlns:a16="http://schemas.microsoft.com/office/drawing/2014/main" id="{7D4B9DF4-F4B9-41D9-936B-1BDD2B23ECBA}"/>
            </a:ext>
          </a:extLst>
        </xdr:cNvPr>
        <xdr:cNvSpPr/>
      </xdr:nvSpPr>
      <xdr:spPr>
        <a:xfrm>
          <a:off x="11725275" y="28775025"/>
          <a:ext cx="62674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447675</xdr:colOff>
      <xdr:row>121</xdr:row>
      <xdr:rowOff>180975</xdr:rowOff>
    </xdr:from>
    <xdr:ext cx="561975" cy="1590675"/>
    <xdr:sp macro="" textlink="">
      <xdr:nvSpPr>
        <xdr:cNvPr id="15423" name="Shape 12569">
          <a:extLst>
            <a:ext uri="{FF2B5EF4-FFF2-40B4-BE49-F238E27FC236}">
              <a16:creationId xmlns:a16="http://schemas.microsoft.com/office/drawing/2014/main" id="{CEBFA515-EDA5-4D92-896D-8F6E9EDE91FF}"/>
            </a:ext>
          </a:extLst>
        </xdr:cNvPr>
        <xdr:cNvSpPr/>
      </xdr:nvSpPr>
      <xdr:spPr>
        <a:xfrm>
          <a:off x="12668250" y="2680335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447675</xdr:colOff>
      <xdr:row>121</xdr:row>
      <xdr:rowOff>152400</xdr:rowOff>
    </xdr:from>
    <xdr:ext cx="561975" cy="1590675"/>
    <xdr:sp macro="" textlink="">
      <xdr:nvSpPr>
        <xdr:cNvPr id="15424" name="Shape 12569">
          <a:extLst>
            <a:ext uri="{FF2B5EF4-FFF2-40B4-BE49-F238E27FC236}">
              <a16:creationId xmlns:a16="http://schemas.microsoft.com/office/drawing/2014/main" id="{09DB86C9-3428-470D-91FF-FC93E68765B5}"/>
            </a:ext>
          </a:extLst>
        </xdr:cNvPr>
        <xdr:cNvSpPr/>
      </xdr:nvSpPr>
      <xdr:spPr>
        <a:xfrm>
          <a:off x="8001000" y="2677477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457200</xdr:colOff>
      <xdr:row>121</xdr:row>
      <xdr:rowOff>133350</xdr:rowOff>
    </xdr:from>
    <xdr:ext cx="561975" cy="1590675"/>
    <xdr:sp macro="" textlink="">
      <xdr:nvSpPr>
        <xdr:cNvPr id="15425" name="Shape 12569">
          <a:extLst>
            <a:ext uri="{FF2B5EF4-FFF2-40B4-BE49-F238E27FC236}">
              <a16:creationId xmlns:a16="http://schemas.microsoft.com/office/drawing/2014/main" id="{43E2BF60-5DC4-45C0-A44E-25D26E61FEE2}"/>
            </a:ext>
          </a:extLst>
        </xdr:cNvPr>
        <xdr:cNvSpPr/>
      </xdr:nvSpPr>
      <xdr:spPr>
        <a:xfrm>
          <a:off x="6143625" y="2675572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121</xdr:row>
      <xdr:rowOff>142875</xdr:rowOff>
    </xdr:from>
    <xdr:ext cx="581026" cy="1590675"/>
    <xdr:sp macro="" textlink="">
      <xdr:nvSpPr>
        <xdr:cNvPr id="15426" name="Shape 12569">
          <a:extLst>
            <a:ext uri="{FF2B5EF4-FFF2-40B4-BE49-F238E27FC236}">
              <a16:creationId xmlns:a16="http://schemas.microsoft.com/office/drawing/2014/main" id="{9F2C9659-5A0A-435A-A395-0547BD865C07}"/>
            </a:ext>
          </a:extLst>
        </xdr:cNvPr>
        <xdr:cNvSpPr/>
      </xdr:nvSpPr>
      <xdr:spPr>
        <a:xfrm>
          <a:off x="2371725" y="26765250"/>
          <a:ext cx="581026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114</xdr:row>
      <xdr:rowOff>38100</xdr:rowOff>
    </xdr:from>
    <xdr:ext cx="1485900" cy="1524000"/>
    <xdr:sp macro="" textlink="">
      <xdr:nvSpPr>
        <xdr:cNvPr id="15427" name="Shape 12569">
          <a:extLst>
            <a:ext uri="{FF2B5EF4-FFF2-40B4-BE49-F238E27FC236}">
              <a16:creationId xmlns:a16="http://schemas.microsoft.com/office/drawing/2014/main" id="{224082A5-B672-4F75-B76D-0CFF09939F21}"/>
            </a:ext>
          </a:extLst>
        </xdr:cNvPr>
        <xdr:cNvSpPr/>
      </xdr:nvSpPr>
      <xdr:spPr>
        <a:xfrm>
          <a:off x="18278475" y="25098375"/>
          <a:ext cx="1485900" cy="15240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447675</xdr:colOff>
      <xdr:row>105</xdr:row>
      <xdr:rowOff>123825</xdr:rowOff>
    </xdr:from>
    <xdr:ext cx="561975" cy="1590675"/>
    <xdr:sp macro="" textlink="">
      <xdr:nvSpPr>
        <xdr:cNvPr id="15428" name="Shape 12569">
          <a:extLst>
            <a:ext uri="{FF2B5EF4-FFF2-40B4-BE49-F238E27FC236}">
              <a16:creationId xmlns:a16="http://schemas.microsoft.com/office/drawing/2014/main" id="{680F940C-7B2B-474C-930B-2EE1BCD59334}"/>
            </a:ext>
          </a:extLst>
        </xdr:cNvPr>
        <xdr:cNvSpPr/>
      </xdr:nvSpPr>
      <xdr:spPr>
        <a:xfrm>
          <a:off x="20135850" y="2324100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28</xdr:row>
      <xdr:rowOff>152400</xdr:rowOff>
    </xdr:from>
    <xdr:ext cx="180975" cy="219075"/>
    <xdr:sp macro="" textlink="">
      <xdr:nvSpPr>
        <xdr:cNvPr id="15250" name="Shape 38">
          <a:extLst>
            <a:ext uri="{FF2B5EF4-FFF2-40B4-BE49-F238E27FC236}">
              <a16:creationId xmlns:a16="http://schemas.microsoft.com/office/drawing/2014/main" id="{C20CA7C7-0E60-4F33-8692-75CF5AD45CA3}"/>
            </a:ext>
          </a:extLst>
        </xdr:cNvPr>
        <xdr:cNvSpPr/>
      </xdr:nvSpPr>
      <xdr:spPr>
        <a:xfrm>
          <a:off x="15659100" y="62960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28</xdr:row>
      <xdr:rowOff>161925</xdr:rowOff>
    </xdr:from>
    <xdr:ext cx="180975" cy="219075"/>
    <xdr:sp macro="" textlink="">
      <xdr:nvSpPr>
        <xdr:cNvPr id="15429" name="Shape 38">
          <a:extLst>
            <a:ext uri="{FF2B5EF4-FFF2-40B4-BE49-F238E27FC236}">
              <a16:creationId xmlns:a16="http://schemas.microsoft.com/office/drawing/2014/main" id="{9AF70D68-F345-47EB-B743-397C0C598284}"/>
            </a:ext>
          </a:extLst>
        </xdr:cNvPr>
        <xdr:cNvSpPr/>
      </xdr:nvSpPr>
      <xdr:spPr>
        <a:xfrm>
          <a:off x="16592550" y="6305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44</xdr:row>
      <xdr:rowOff>142875</xdr:rowOff>
    </xdr:from>
    <xdr:ext cx="180975" cy="219075"/>
    <xdr:sp macro="" textlink="">
      <xdr:nvSpPr>
        <xdr:cNvPr id="15089" name="Shape 38">
          <a:extLst>
            <a:ext uri="{FF2B5EF4-FFF2-40B4-BE49-F238E27FC236}">
              <a16:creationId xmlns:a16="http://schemas.microsoft.com/office/drawing/2014/main" id="{053F8F6F-C6E3-4889-B64F-EBA066C357B2}"/>
            </a:ext>
          </a:extLst>
        </xdr:cNvPr>
        <xdr:cNvSpPr/>
      </xdr:nvSpPr>
      <xdr:spPr>
        <a:xfrm>
          <a:off x="81915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44</xdr:row>
      <xdr:rowOff>142875</xdr:rowOff>
    </xdr:from>
    <xdr:ext cx="180975" cy="219075"/>
    <xdr:sp macro="" textlink="">
      <xdr:nvSpPr>
        <xdr:cNvPr id="15430" name="Shape 38">
          <a:extLst>
            <a:ext uri="{FF2B5EF4-FFF2-40B4-BE49-F238E27FC236}">
              <a16:creationId xmlns:a16="http://schemas.microsoft.com/office/drawing/2014/main" id="{1E126A95-B1AB-4452-9330-28E4D431B542}"/>
            </a:ext>
          </a:extLst>
        </xdr:cNvPr>
        <xdr:cNvSpPr/>
      </xdr:nvSpPr>
      <xdr:spPr>
        <a:xfrm>
          <a:off x="100584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44</xdr:row>
      <xdr:rowOff>142875</xdr:rowOff>
    </xdr:from>
    <xdr:ext cx="180975" cy="219075"/>
    <xdr:sp macro="" textlink="">
      <xdr:nvSpPr>
        <xdr:cNvPr id="15431" name="Shape 38">
          <a:extLst>
            <a:ext uri="{FF2B5EF4-FFF2-40B4-BE49-F238E27FC236}">
              <a16:creationId xmlns:a16="http://schemas.microsoft.com/office/drawing/2014/main" id="{8339411B-9EB5-48E6-B255-357B11F8044E}"/>
            </a:ext>
          </a:extLst>
        </xdr:cNvPr>
        <xdr:cNvSpPr/>
      </xdr:nvSpPr>
      <xdr:spPr>
        <a:xfrm>
          <a:off x="725805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36</xdr:row>
      <xdr:rowOff>161925</xdr:rowOff>
    </xdr:from>
    <xdr:ext cx="180975" cy="219075"/>
    <xdr:sp macro="" textlink="">
      <xdr:nvSpPr>
        <xdr:cNvPr id="15432" name="Shape 38">
          <a:extLst>
            <a:ext uri="{FF2B5EF4-FFF2-40B4-BE49-F238E27FC236}">
              <a16:creationId xmlns:a16="http://schemas.microsoft.com/office/drawing/2014/main" id="{D8AAF6DA-CA21-4ECA-999D-AAD721FEF3E6}"/>
            </a:ext>
          </a:extLst>
        </xdr:cNvPr>
        <xdr:cNvSpPr/>
      </xdr:nvSpPr>
      <xdr:spPr>
        <a:xfrm>
          <a:off x="10982325" y="80581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36</xdr:row>
      <xdr:rowOff>142875</xdr:rowOff>
    </xdr:from>
    <xdr:ext cx="180975" cy="219075"/>
    <xdr:sp macro="" textlink="">
      <xdr:nvSpPr>
        <xdr:cNvPr id="15433" name="Shape 38">
          <a:extLst>
            <a:ext uri="{FF2B5EF4-FFF2-40B4-BE49-F238E27FC236}">
              <a16:creationId xmlns:a16="http://schemas.microsoft.com/office/drawing/2014/main" id="{D19B2F14-D5AC-4ED2-8732-411347F4F8DF}"/>
            </a:ext>
          </a:extLst>
        </xdr:cNvPr>
        <xdr:cNvSpPr/>
      </xdr:nvSpPr>
      <xdr:spPr>
        <a:xfrm>
          <a:off x="4467225" y="80391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133350</xdr:colOff>
      <xdr:row>73</xdr:row>
      <xdr:rowOff>161925</xdr:rowOff>
    </xdr:from>
    <xdr:ext cx="180975" cy="219075"/>
    <xdr:sp macro="" textlink="">
      <xdr:nvSpPr>
        <xdr:cNvPr id="15434" name="Shape 38">
          <a:extLst>
            <a:ext uri="{FF2B5EF4-FFF2-40B4-BE49-F238E27FC236}">
              <a16:creationId xmlns:a16="http://schemas.microsoft.com/office/drawing/2014/main" id="{3976A37D-8D35-4E87-B6FF-06598452B53E}"/>
            </a:ext>
          </a:extLst>
        </xdr:cNvPr>
        <xdr:cNvSpPr/>
      </xdr:nvSpPr>
      <xdr:spPr>
        <a:xfrm>
          <a:off x="3533775" y="16211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36</xdr:row>
      <xdr:rowOff>161925</xdr:rowOff>
    </xdr:from>
    <xdr:ext cx="180975" cy="219075"/>
    <xdr:sp macro="" textlink="">
      <xdr:nvSpPr>
        <xdr:cNvPr id="15435" name="Shape 38">
          <a:extLst>
            <a:ext uri="{FF2B5EF4-FFF2-40B4-BE49-F238E27FC236}">
              <a16:creationId xmlns:a16="http://schemas.microsoft.com/office/drawing/2014/main" id="{B0D9A147-35E6-4350-BB69-AF56261EB728}"/>
            </a:ext>
          </a:extLst>
        </xdr:cNvPr>
        <xdr:cNvSpPr/>
      </xdr:nvSpPr>
      <xdr:spPr>
        <a:xfrm>
          <a:off x="3524250" y="80581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73</xdr:row>
      <xdr:rowOff>171450</xdr:rowOff>
    </xdr:from>
    <xdr:ext cx="180975" cy="219075"/>
    <xdr:sp macro="" textlink="">
      <xdr:nvSpPr>
        <xdr:cNvPr id="15436" name="Shape 38">
          <a:extLst>
            <a:ext uri="{FF2B5EF4-FFF2-40B4-BE49-F238E27FC236}">
              <a16:creationId xmlns:a16="http://schemas.microsoft.com/office/drawing/2014/main" id="{10476CA9-DB31-4A90-B7E0-E6A54D51F4B6}"/>
            </a:ext>
          </a:extLst>
        </xdr:cNvPr>
        <xdr:cNvSpPr/>
      </xdr:nvSpPr>
      <xdr:spPr>
        <a:xfrm>
          <a:off x="2600325" y="162210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438150</xdr:colOff>
      <xdr:row>105</xdr:row>
      <xdr:rowOff>161925</xdr:rowOff>
    </xdr:from>
    <xdr:ext cx="571500" cy="1590675"/>
    <xdr:sp macro="" textlink="">
      <xdr:nvSpPr>
        <xdr:cNvPr id="15437" name="Shape 10198">
          <a:extLst>
            <a:ext uri="{FF2B5EF4-FFF2-40B4-BE49-F238E27FC236}">
              <a16:creationId xmlns:a16="http://schemas.microsoft.com/office/drawing/2014/main" id="{62999A8C-465B-4D75-88E7-03144543A455}"/>
            </a:ext>
          </a:extLst>
        </xdr:cNvPr>
        <xdr:cNvSpPr/>
      </xdr:nvSpPr>
      <xdr:spPr>
        <a:xfrm>
          <a:off x="12658725" y="23279100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19" name="Shape 12619">
          <a:extLst>
            <a:ext uri="{FF2B5EF4-FFF2-40B4-BE49-F238E27FC236}">
              <a16:creationId xmlns:a16="http://schemas.microsoft.com/office/drawing/2014/main" id="{00000000-0008-0000-1200-00004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0" name="Shape 12620">
          <a:extLst>
            <a:ext uri="{FF2B5EF4-FFF2-40B4-BE49-F238E27FC236}">
              <a16:creationId xmlns:a16="http://schemas.microsoft.com/office/drawing/2014/main" id="{00000000-0008-0000-1200-00004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1" name="Shape 12621">
          <a:extLst>
            <a:ext uri="{FF2B5EF4-FFF2-40B4-BE49-F238E27FC236}">
              <a16:creationId xmlns:a16="http://schemas.microsoft.com/office/drawing/2014/main" id="{00000000-0008-0000-1200-00004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2" name="Shape 12622">
          <a:extLst>
            <a:ext uri="{FF2B5EF4-FFF2-40B4-BE49-F238E27FC236}">
              <a16:creationId xmlns:a16="http://schemas.microsoft.com/office/drawing/2014/main" id="{00000000-0008-0000-1200-00004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3" name="Shape 12623">
          <a:extLst>
            <a:ext uri="{FF2B5EF4-FFF2-40B4-BE49-F238E27FC236}">
              <a16:creationId xmlns:a16="http://schemas.microsoft.com/office/drawing/2014/main" id="{00000000-0008-0000-1200-00004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4" name="Shape 12624">
          <a:extLst>
            <a:ext uri="{FF2B5EF4-FFF2-40B4-BE49-F238E27FC236}">
              <a16:creationId xmlns:a16="http://schemas.microsoft.com/office/drawing/2014/main" id="{00000000-0008-0000-1200-00005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5" name="Shape 12625">
          <a:extLst>
            <a:ext uri="{FF2B5EF4-FFF2-40B4-BE49-F238E27FC236}">
              <a16:creationId xmlns:a16="http://schemas.microsoft.com/office/drawing/2014/main" id="{00000000-0008-0000-1200-00005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6" name="Shape 12626">
          <a:extLst>
            <a:ext uri="{FF2B5EF4-FFF2-40B4-BE49-F238E27FC236}">
              <a16:creationId xmlns:a16="http://schemas.microsoft.com/office/drawing/2014/main" id="{00000000-0008-0000-1200-00005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7" name="Shape 12627">
          <a:extLst>
            <a:ext uri="{FF2B5EF4-FFF2-40B4-BE49-F238E27FC236}">
              <a16:creationId xmlns:a16="http://schemas.microsoft.com/office/drawing/2014/main" id="{00000000-0008-0000-1200-00005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8" name="Shape 12628">
          <a:extLst>
            <a:ext uri="{FF2B5EF4-FFF2-40B4-BE49-F238E27FC236}">
              <a16:creationId xmlns:a16="http://schemas.microsoft.com/office/drawing/2014/main" id="{00000000-0008-0000-1200-00005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9" name="Shape 12629">
          <a:extLst>
            <a:ext uri="{FF2B5EF4-FFF2-40B4-BE49-F238E27FC236}">
              <a16:creationId xmlns:a16="http://schemas.microsoft.com/office/drawing/2014/main" id="{00000000-0008-0000-1200-00005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30" name="Shape 12630">
          <a:extLst>
            <a:ext uri="{FF2B5EF4-FFF2-40B4-BE49-F238E27FC236}">
              <a16:creationId xmlns:a16="http://schemas.microsoft.com/office/drawing/2014/main" id="{00000000-0008-0000-1200-00005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1" name="Shape 12631">
          <a:extLst>
            <a:ext uri="{FF2B5EF4-FFF2-40B4-BE49-F238E27FC236}">
              <a16:creationId xmlns:a16="http://schemas.microsoft.com/office/drawing/2014/main" id="{00000000-0008-0000-1200-000057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2" name="Shape 12632">
          <a:extLst>
            <a:ext uri="{FF2B5EF4-FFF2-40B4-BE49-F238E27FC236}">
              <a16:creationId xmlns:a16="http://schemas.microsoft.com/office/drawing/2014/main" id="{00000000-0008-0000-1200-000058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3" name="Shape 12633">
          <a:extLst>
            <a:ext uri="{FF2B5EF4-FFF2-40B4-BE49-F238E27FC236}">
              <a16:creationId xmlns:a16="http://schemas.microsoft.com/office/drawing/2014/main" id="{00000000-0008-0000-1200-000059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4" name="Shape 12634">
          <a:extLst>
            <a:ext uri="{FF2B5EF4-FFF2-40B4-BE49-F238E27FC236}">
              <a16:creationId xmlns:a16="http://schemas.microsoft.com/office/drawing/2014/main" id="{00000000-0008-0000-1200-00005A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5" name="Shape 12635">
          <a:extLst>
            <a:ext uri="{FF2B5EF4-FFF2-40B4-BE49-F238E27FC236}">
              <a16:creationId xmlns:a16="http://schemas.microsoft.com/office/drawing/2014/main" id="{00000000-0008-0000-1200-00005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6" name="Shape 12636">
          <a:extLst>
            <a:ext uri="{FF2B5EF4-FFF2-40B4-BE49-F238E27FC236}">
              <a16:creationId xmlns:a16="http://schemas.microsoft.com/office/drawing/2014/main" id="{00000000-0008-0000-1200-00005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7" name="Shape 12637">
          <a:extLst>
            <a:ext uri="{FF2B5EF4-FFF2-40B4-BE49-F238E27FC236}">
              <a16:creationId xmlns:a16="http://schemas.microsoft.com/office/drawing/2014/main" id="{00000000-0008-0000-1200-00005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8" name="Shape 12638">
          <a:extLst>
            <a:ext uri="{FF2B5EF4-FFF2-40B4-BE49-F238E27FC236}">
              <a16:creationId xmlns:a16="http://schemas.microsoft.com/office/drawing/2014/main" id="{00000000-0008-0000-1200-00005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9" name="Shape 12639">
          <a:extLst>
            <a:ext uri="{FF2B5EF4-FFF2-40B4-BE49-F238E27FC236}">
              <a16:creationId xmlns:a16="http://schemas.microsoft.com/office/drawing/2014/main" id="{00000000-0008-0000-1200-00005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40" name="Shape 12640">
          <a:extLst>
            <a:ext uri="{FF2B5EF4-FFF2-40B4-BE49-F238E27FC236}">
              <a16:creationId xmlns:a16="http://schemas.microsoft.com/office/drawing/2014/main" id="{00000000-0008-0000-1200-00006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1" name="Shape 12641">
          <a:extLst>
            <a:ext uri="{FF2B5EF4-FFF2-40B4-BE49-F238E27FC236}">
              <a16:creationId xmlns:a16="http://schemas.microsoft.com/office/drawing/2014/main" id="{00000000-0008-0000-1200-00006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2" name="Shape 12642">
          <a:extLst>
            <a:ext uri="{FF2B5EF4-FFF2-40B4-BE49-F238E27FC236}">
              <a16:creationId xmlns:a16="http://schemas.microsoft.com/office/drawing/2014/main" id="{00000000-0008-0000-1200-00006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3" name="Shape 12643">
          <a:extLst>
            <a:ext uri="{FF2B5EF4-FFF2-40B4-BE49-F238E27FC236}">
              <a16:creationId xmlns:a16="http://schemas.microsoft.com/office/drawing/2014/main" id="{00000000-0008-0000-1200-00006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4" name="Shape 12644">
          <a:extLst>
            <a:ext uri="{FF2B5EF4-FFF2-40B4-BE49-F238E27FC236}">
              <a16:creationId xmlns:a16="http://schemas.microsoft.com/office/drawing/2014/main" id="{00000000-0008-0000-1200-00006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5" name="Shape 12645">
          <a:extLst>
            <a:ext uri="{FF2B5EF4-FFF2-40B4-BE49-F238E27FC236}">
              <a16:creationId xmlns:a16="http://schemas.microsoft.com/office/drawing/2014/main" id="{00000000-0008-0000-1200-00006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6" name="Shape 12646">
          <a:extLst>
            <a:ext uri="{FF2B5EF4-FFF2-40B4-BE49-F238E27FC236}">
              <a16:creationId xmlns:a16="http://schemas.microsoft.com/office/drawing/2014/main" id="{00000000-0008-0000-1200-00006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5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7" sqref="J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13" t="s">
        <v>0</v>
      </c>
      <c r="B1" s="614"/>
      <c r="C1" s="614"/>
      <c r="D1" s="614"/>
      <c r="E1" s="614"/>
      <c r="F1" s="614"/>
      <c r="G1" s="614"/>
      <c r="H1" s="614"/>
      <c r="I1" s="614"/>
      <c r="J1" s="615"/>
    </row>
    <row r="2" spans="1:10" ht="24.75" customHeight="1" x14ac:dyDescent="0.25">
      <c r="A2" s="616" t="s">
        <v>1</v>
      </c>
      <c r="B2" s="614"/>
      <c r="C2" s="614"/>
      <c r="D2" s="614"/>
      <c r="E2" s="614"/>
      <c r="F2" s="614"/>
      <c r="G2" s="614"/>
      <c r="H2" s="614"/>
      <c r="I2" s="615"/>
      <c r="J2" s="1">
        <f ca="1">TODAY()-1</f>
        <v>46189</v>
      </c>
    </row>
    <row r="3" spans="1:10" ht="24.75" customHeight="1" x14ac:dyDescent="0.25">
      <c r="A3" s="617" t="s">
        <v>2</v>
      </c>
      <c r="B3" s="614"/>
      <c r="C3" s="614"/>
      <c r="D3" s="614"/>
      <c r="E3" s="614"/>
      <c r="F3" s="614"/>
      <c r="G3" s="614"/>
      <c r="H3" s="614"/>
      <c r="I3" s="614"/>
      <c r="J3" s="615"/>
    </row>
    <row r="4" spans="1:10" ht="57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x14ac:dyDescent="0.2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 x14ac:dyDescent="0.2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 x14ac:dyDescent="0.2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311</v>
      </c>
      <c r="I7" s="4">
        <f t="shared" si="0"/>
        <v>4</v>
      </c>
      <c r="J7" s="8" t="s">
        <v>1787</v>
      </c>
    </row>
    <row r="8" spans="1:10" x14ac:dyDescent="0.2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4146.5550000000003</v>
      </c>
      <c r="I8" s="9">
        <f t="shared" si="0"/>
        <v>251.44499999999971</v>
      </c>
      <c r="J8" s="7"/>
    </row>
    <row r="9" spans="1:10" x14ac:dyDescent="0.2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x14ac:dyDescent="0.2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10">
        <v>0.85</v>
      </c>
      <c r="I10" s="10">
        <f t="shared" si="0"/>
        <v>0.15000000000000002</v>
      </c>
      <c r="J10" s="7"/>
    </row>
    <row r="11" spans="1:10" x14ac:dyDescent="0.2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9" workbookViewId="0">
      <selection activeCell="H19" sqref="H19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18" t="s">
        <v>28</v>
      </c>
      <c r="B1" s="614"/>
      <c r="C1" s="614"/>
      <c r="D1" s="614"/>
      <c r="E1" s="614"/>
      <c r="F1" s="614"/>
      <c r="G1" s="614"/>
      <c r="H1" s="614"/>
      <c r="I1" s="614"/>
      <c r="J1" s="614"/>
      <c r="K1" s="615"/>
    </row>
    <row r="2" spans="1:13" ht="24.75" customHeight="1" x14ac:dyDescent="0.25">
      <c r="A2" s="619" t="s">
        <v>2</v>
      </c>
      <c r="B2" s="614"/>
      <c r="C2" s="614"/>
      <c r="D2" s="614"/>
      <c r="E2" s="614"/>
      <c r="F2" s="614"/>
      <c r="G2" s="614"/>
      <c r="H2" s="614"/>
      <c r="I2" s="614"/>
      <c r="J2" s="614"/>
      <c r="K2" s="615"/>
    </row>
    <row r="3" spans="1:13" x14ac:dyDescent="0.25">
      <c r="A3" s="619" t="s">
        <v>29</v>
      </c>
      <c r="B3" s="614"/>
      <c r="C3" s="614"/>
      <c r="D3" s="614"/>
      <c r="E3" s="614"/>
      <c r="F3" s="614"/>
      <c r="G3" s="614"/>
      <c r="H3" s="614"/>
      <c r="I3" s="614"/>
      <c r="J3" s="614"/>
      <c r="K3" s="615"/>
    </row>
    <row r="4" spans="1:13" ht="15" customHeight="1" x14ac:dyDescent="0.25">
      <c r="A4" s="620" t="s">
        <v>30</v>
      </c>
      <c r="B4" s="614"/>
      <c r="C4" s="614"/>
      <c r="D4" s="614"/>
      <c r="E4" s="614"/>
      <c r="F4" s="614"/>
      <c r="G4" s="614"/>
      <c r="H4" s="614"/>
      <c r="I4" s="614"/>
      <c r="J4" s="615"/>
      <c r="K4" s="1">
        <f ca="1">TODAY()-1</f>
        <v>46189</v>
      </c>
    </row>
    <row r="5" spans="1:13" ht="30" x14ac:dyDescent="0.25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3" ht="33" x14ac:dyDescent="0.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  <c r="M6" s="17">
        <f t="shared" ref="M6:M106" si="1">H6/F6</f>
        <v>1.0740740740740742</v>
      </c>
    </row>
    <row r="7" spans="1:13" ht="33" x14ac:dyDescent="0.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  <c r="M7" s="17">
        <f t="shared" si="1"/>
        <v>0</v>
      </c>
    </row>
    <row r="8" spans="1:13" ht="33" x14ac:dyDescent="0.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  <c r="M8" s="17">
        <f t="shared" si="1"/>
        <v>1.0740740740740742</v>
      </c>
    </row>
    <row r="9" spans="1:13" ht="49.5" x14ac:dyDescent="0.3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  <c r="M9" s="17">
        <f t="shared" si="1"/>
        <v>0</v>
      </c>
    </row>
    <row r="10" spans="1:13" ht="49.5" x14ac:dyDescent="0.3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  <c r="M10" s="17">
        <f t="shared" si="1"/>
        <v>0</v>
      </c>
    </row>
    <row r="11" spans="1:13" ht="33" x14ac:dyDescent="0.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  <c r="M11" s="17">
        <f t="shared" si="1"/>
        <v>0</v>
      </c>
    </row>
    <row r="12" spans="1:13" ht="16.5" x14ac:dyDescent="0.3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  <c r="M12" s="17">
        <f t="shared" si="1"/>
        <v>0</v>
      </c>
    </row>
    <row r="13" spans="1:13" ht="16.5" x14ac:dyDescent="0.3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  <c r="M13" s="17">
        <f t="shared" si="1"/>
        <v>0</v>
      </c>
    </row>
    <row r="14" spans="1:13" ht="16.5" x14ac:dyDescent="0.3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  <c r="M14" s="17">
        <f t="shared" si="1"/>
        <v>0</v>
      </c>
    </row>
    <row r="15" spans="1:13" ht="16.5" x14ac:dyDescent="0.3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  <c r="M15" s="17">
        <f t="shared" si="1"/>
        <v>0</v>
      </c>
    </row>
    <row r="16" spans="1:13" ht="33" x14ac:dyDescent="0.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  <c r="M16" s="17">
        <f t="shared" si="1"/>
        <v>0</v>
      </c>
    </row>
    <row r="17" spans="1:13" ht="16.5" x14ac:dyDescent="0.3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  <c r="M17" s="17">
        <f t="shared" si="1"/>
        <v>0</v>
      </c>
    </row>
    <row r="18" spans="1:13" ht="16.5" x14ac:dyDescent="0.3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4146.5550000000003</v>
      </c>
      <c r="I18" s="18">
        <f t="shared" si="0"/>
        <v>251.44499999999971</v>
      </c>
      <c r="J18" s="16"/>
      <c r="K18" s="16"/>
      <c r="M18" s="17">
        <f t="shared" si="1"/>
        <v>0.94282742155525245</v>
      </c>
    </row>
    <row r="19" spans="1:13" ht="16.5" x14ac:dyDescent="0.3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  <c r="M19" s="17">
        <f t="shared" si="1"/>
        <v>0.70491803278688525</v>
      </c>
    </row>
    <row r="20" spans="1:13" ht="33" x14ac:dyDescent="0.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  <c r="M20" s="17">
        <f t="shared" si="1"/>
        <v>0.84836601307189541</v>
      </c>
    </row>
    <row r="21" spans="1:13" ht="15.75" customHeight="1" x14ac:dyDescent="0.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  <c r="M21" s="17">
        <f t="shared" si="1"/>
        <v>0.9042553191489362</v>
      </c>
    </row>
    <row r="22" spans="1:13" ht="15.75" customHeight="1" x14ac:dyDescent="0.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  <c r="M22" s="17">
        <f t="shared" si="1"/>
        <v>0.86475409836065575</v>
      </c>
    </row>
    <row r="23" spans="1:13" ht="15.75" customHeight="1" x14ac:dyDescent="0.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  <c r="M23" s="17">
        <f t="shared" si="1"/>
        <v>0</v>
      </c>
    </row>
    <row r="24" spans="1:13" ht="15.75" customHeight="1" x14ac:dyDescent="0.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  <c r="M24" s="17">
        <f t="shared" si="1"/>
        <v>0</v>
      </c>
    </row>
    <row r="25" spans="1:13" ht="15.75" customHeight="1" x14ac:dyDescent="0.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  <c r="M25" s="17">
        <f t="shared" si="1"/>
        <v>0</v>
      </c>
    </row>
    <row r="26" spans="1:13" ht="15.75" customHeight="1" x14ac:dyDescent="0.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  <c r="M26" s="17">
        <f t="shared" si="1"/>
        <v>0</v>
      </c>
    </row>
    <row r="27" spans="1:13" ht="15.75" customHeight="1" x14ac:dyDescent="0.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  <c r="M27" s="17">
        <f t="shared" si="1"/>
        <v>0</v>
      </c>
    </row>
    <row r="28" spans="1:13" ht="15.75" customHeight="1" x14ac:dyDescent="0.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  <c r="M28" s="17">
        <f t="shared" si="1"/>
        <v>0.85493406093678947</v>
      </c>
    </row>
    <row r="29" spans="1:13" ht="15.75" customHeight="1" x14ac:dyDescent="0.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  <c r="M29" s="17">
        <f t="shared" si="1"/>
        <v>0.86221009549795358</v>
      </c>
    </row>
    <row r="30" spans="1:13" ht="15.75" customHeight="1" x14ac:dyDescent="0.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  <c r="M30" s="17">
        <f t="shared" si="1"/>
        <v>0.94791666666666663</v>
      </c>
    </row>
    <row r="31" spans="1:13" ht="15.75" customHeight="1" x14ac:dyDescent="0.3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  <c r="M31" s="17">
        <f t="shared" si="1"/>
        <v>0.85260770975056688</v>
      </c>
    </row>
    <row r="32" spans="1:13" ht="15.75" customHeight="1" x14ac:dyDescent="0.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  <c r="M32" s="17">
        <f t="shared" si="1"/>
        <v>0.85555555555555551</v>
      </c>
    </row>
    <row r="33" spans="1:13" ht="15.75" customHeight="1" x14ac:dyDescent="0.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  <c r="M33" s="17">
        <f t="shared" si="1"/>
        <v>0</v>
      </c>
    </row>
    <row r="34" spans="1:13" ht="15.75" customHeight="1" x14ac:dyDescent="0.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  <c r="M34" s="17">
        <f t="shared" si="1"/>
        <v>0</v>
      </c>
    </row>
    <row r="35" spans="1:13" ht="15.75" customHeight="1" x14ac:dyDescent="0.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  <c r="M35" s="17">
        <f t="shared" si="1"/>
        <v>0</v>
      </c>
    </row>
    <row r="36" spans="1:13" ht="15.75" customHeight="1" x14ac:dyDescent="0.3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  <c r="M36" s="17">
        <f t="shared" si="1"/>
        <v>0</v>
      </c>
    </row>
    <row r="37" spans="1:13" ht="15.75" customHeight="1" x14ac:dyDescent="0.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  <c r="M37" s="17">
        <f t="shared" si="1"/>
        <v>0</v>
      </c>
    </row>
    <row r="38" spans="1:13" ht="15.75" customHeight="1" x14ac:dyDescent="0.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  <c r="M38" s="17">
        <f t="shared" si="1"/>
        <v>0.88059701492537312</v>
      </c>
    </row>
    <row r="39" spans="1:13" ht="15.75" customHeight="1" x14ac:dyDescent="0.3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  <c r="M39" s="17">
        <f t="shared" si="1"/>
        <v>0.80901856763925728</v>
      </c>
    </row>
    <row r="40" spans="1:13" ht="15.75" customHeight="1" x14ac:dyDescent="0.3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  <c r="M40" s="17">
        <f t="shared" si="1"/>
        <v>0.85809018567639261</v>
      </c>
    </row>
    <row r="41" spans="1:13" ht="15.75" customHeight="1" x14ac:dyDescent="0.3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  <c r="M41" s="17">
        <f t="shared" si="1"/>
        <v>0.86274509803921573</v>
      </c>
    </row>
    <row r="42" spans="1:13" ht="15.75" customHeight="1" x14ac:dyDescent="0.3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  <c r="M42" s="17">
        <f t="shared" si="1"/>
        <v>0.8666666666666667</v>
      </c>
    </row>
    <row r="43" spans="1:13" ht="15.75" customHeight="1" x14ac:dyDescent="0.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  <c r="M43" s="17">
        <f t="shared" si="1"/>
        <v>0</v>
      </c>
    </row>
    <row r="44" spans="1:13" ht="15.75" customHeight="1" x14ac:dyDescent="0.3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  <c r="M44" s="17">
        <f t="shared" si="1"/>
        <v>0</v>
      </c>
    </row>
    <row r="45" spans="1:13" ht="15.75" customHeight="1" x14ac:dyDescent="0.3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  <c r="M45" s="17">
        <f t="shared" si="1"/>
        <v>0</v>
      </c>
    </row>
    <row r="46" spans="1:13" ht="15.75" customHeight="1" x14ac:dyDescent="0.3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  <c r="M46" s="17">
        <f t="shared" si="1"/>
        <v>0</v>
      </c>
    </row>
    <row r="47" spans="1:13" ht="15.75" customHeight="1" x14ac:dyDescent="0.3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  <c r="M47" s="17">
        <f t="shared" si="1"/>
        <v>0</v>
      </c>
    </row>
    <row r="48" spans="1:13" ht="15.75" customHeight="1" x14ac:dyDescent="0.3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  <c r="M48" s="17">
        <f t="shared" si="1"/>
        <v>0</v>
      </c>
    </row>
    <row r="49" spans="1:13" ht="15.75" customHeight="1" x14ac:dyDescent="0.3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  <c r="M49" s="17">
        <f t="shared" si="1"/>
        <v>0</v>
      </c>
    </row>
    <row r="50" spans="1:13" ht="15.75" customHeight="1" x14ac:dyDescent="0.3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  <c r="M50" s="17">
        <f t="shared" si="1"/>
        <v>0</v>
      </c>
    </row>
    <row r="51" spans="1:13" ht="15.75" customHeight="1" x14ac:dyDescent="0.3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  <c r="M51" s="17">
        <f t="shared" si="1"/>
        <v>0</v>
      </c>
    </row>
    <row r="52" spans="1:13" ht="15.75" customHeight="1" x14ac:dyDescent="0.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  <c r="M52" s="17">
        <f t="shared" si="1"/>
        <v>0</v>
      </c>
    </row>
    <row r="53" spans="1:13" ht="15.75" customHeight="1" x14ac:dyDescent="0.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  <c r="M53" s="17">
        <f t="shared" si="1"/>
        <v>0</v>
      </c>
    </row>
    <row r="54" spans="1:13" ht="15.75" customHeight="1" x14ac:dyDescent="0.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  <c r="M54" s="17">
        <f t="shared" si="1"/>
        <v>0</v>
      </c>
    </row>
    <row r="55" spans="1:13" ht="15.75" customHeight="1" x14ac:dyDescent="0.3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  <c r="M55" s="17">
        <f t="shared" si="1"/>
        <v>0</v>
      </c>
    </row>
    <row r="56" spans="1:13" ht="15.75" customHeight="1" x14ac:dyDescent="0.3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9897.2999999999993</v>
      </c>
      <c r="I56" s="13">
        <f t="shared" si="0"/>
        <v>154.70000000000073</v>
      </c>
      <c r="J56" s="16"/>
      <c r="K56" s="16"/>
      <c r="M56" s="17">
        <f t="shared" si="1"/>
        <v>0.98461002785515317</v>
      </c>
    </row>
    <row r="57" spans="1:13" ht="15.75" customHeight="1" x14ac:dyDescent="0.3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3740.6</v>
      </c>
      <c r="I57" s="13">
        <f t="shared" si="0"/>
        <v>114.40000000000009</v>
      </c>
      <c r="J57" s="16"/>
      <c r="K57" s="16"/>
      <c r="M57" s="17">
        <f t="shared" si="1"/>
        <v>0.97032425421530477</v>
      </c>
    </row>
    <row r="58" spans="1:13" ht="15.75" customHeight="1" x14ac:dyDescent="0.3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  <c r="M58" s="17">
        <f t="shared" si="1"/>
        <v>0.92307692307692313</v>
      </c>
    </row>
    <row r="59" spans="1:13" ht="15.75" customHeight="1" x14ac:dyDescent="0.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8">
        <v>581.01279999999997</v>
      </c>
      <c r="I59" s="18">
        <f t="shared" si="0"/>
        <v>-2.0127999999999702</v>
      </c>
      <c r="J59" s="16"/>
      <c r="K59" s="16"/>
      <c r="M59" s="17">
        <f t="shared" si="1"/>
        <v>1.0034763385146803</v>
      </c>
    </row>
    <row r="60" spans="1:13" ht="15.75" customHeight="1" x14ac:dyDescent="0.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8">
        <v>8.2899999999999991</v>
      </c>
      <c r="I60" s="18">
        <f t="shared" si="0"/>
        <v>0</v>
      </c>
      <c r="J60" s="16"/>
      <c r="K60" s="16"/>
      <c r="M60" s="17">
        <f t="shared" si="1"/>
        <v>1</v>
      </c>
    </row>
    <row r="61" spans="1:13" ht="15.75" customHeight="1" x14ac:dyDescent="0.3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  <c r="M61" s="17">
        <f t="shared" si="1"/>
        <v>0</v>
      </c>
    </row>
    <row r="62" spans="1:13" ht="15.75" customHeight="1" x14ac:dyDescent="0.3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  <c r="M62" s="17">
        <f t="shared" si="1"/>
        <v>0</v>
      </c>
    </row>
    <row r="63" spans="1:13" ht="15.75" customHeight="1" x14ac:dyDescent="0.3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  <c r="M63" s="17">
        <f t="shared" si="1"/>
        <v>0</v>
      </c>
    </row>
    <row r="64" spans="1:13" ht="15.75" customHeight="1" x14ac:dyDescent="0.3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  <c r="M64" s="17">
        <f t="shared" si="1"/>
        <v>0</v>
      </c>
    </row>
    <row r="65" spans="1:13" ht="15.75" customHeight="1" x14ac:dyDescent="0.3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  <c r="M65" s="17">
        <f t="shared" si="1"/>
        <v>0</v>
      </c>
    </row>
    <row r="66" spans="1:13" ht="15.75" customHeight="1" x14ac:dyDescent="0.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  <c r="M66" s="17">
        <f t="shared" si="1"/>
        <v>0</v>
      </c>
    </row>
    <row r="67" spans="1:13" ht="15.75" customHeight="1" x14ac:dyDescent="0.3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  <c r="M67" s="17">
        <f t="shared" si="1"/>
        <v>0</v>
      </c>
    </row>
    <row r="68" spans="1:13" ht="15.75" customHeight="1" x14ac:dyDescent="0.3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  <c r="M68" s="17">
        <f t="shared" si="1"/>
        <v>0</v>
      </c>
    </row>
    <row r="69" spans="1:13" ht="15.75" customHeight="1" x14ac:dyDescent="0.3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  <c r="M69" s="17">
        <f t="shared" si="1"/>
        <v>0</v>
      </c>
    </row>
    <row r="70" spans="1:13" ht="15.75" customHeight="1" x14ac:dyDescent="0.3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  <c r="M70" s="17">
        <f t="shared" si="1"/>
        <v>0</v>
      </c>
    </row>
    <row r="71" spans="1:13" ht="15.75" customHeight="1" x14ac:dyDescent="0.3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  <c r="M71" s="17">
        <f t="shared" si="1"/>
        <v>0</v>
      </c>
    </row>
    <row r="72" spans="1:13" ht="15.75" customHeight="1" x14ac:dyDescent="0.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  <c r="M72" s="17">
        <f t="shared" si="1"/>
        <v>0</v>
      </c>
    </row>
    <row r="73" spans="1:13" ht="15.75" customHeight="1" x14ac:dyDescent="0.3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  <c r="M73" s="17">
        <f t="shared" si="1"/>
        <v>0</v>
      </c>
    </row>
    <row r="74" spans="1:13" ht="15.75" customHeight="1" x14ac:dyDescent="0.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  <c r="M74" s="17">
        <f t="shared" si="1"/>
        <v>0</v>
      </c>
    </row>
    <row r="75" spans="1:13" ht="15.75" customHeight="1" x14ac:dyDescent="0.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  <c r="M75" s="17">
        <f t="shared" si="1"/>
        <v>0</v>
      </c>
    </row>
    <row r="76" spans="1:13" ht="15.75" customHeight="1" x14ac:dyDescent="0.3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  <c r="M76" s="17">
        <f t="shared" si="1"/>
        <v>0</v>
      </c>
    </row>
    <row r="77" spans="1:13" ht="15.75" customHeight="1" x14ac:dyDescent="0.3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  <c r="M77" s="17">
        <f t="shared" si="1"/>
        <v>0</v>
      </c>
    </row>
    <row r="78" spans="1:13" ht="15.75" customHeight="1" x14ac:dyDescent="0.3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  <c r="M78" s="17">
        <f t="shared" si="1"/>
        <v>0</v>
      </c>
    </row>
    <row r="79" spans="1:13" ht="15.75" customHeight="1" x14ac:dyDescent="0.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  <c r="M79" s="17">
        <f t="shared" si="1"/>
        <v>0</v>
      </c>
    </row>
    <row r="80" spans="1:13" ht="15.75" customHeight="1" x14ac:dyDescent="0.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  <c r="M80" s="17">
        <f t="shared" si="1"/>
        <v>0</v>
      </c>
    </row>
    <row r="81" spans="1:13" ht="15.75" customHeight="1" x14ac:dyDescent="0.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  <c r="M81" s="17">
        <f t="shared" si="1"/>
        <v>0</v>
      </c>
    </row>
    <row r="82" spans="1:13" ht="15.75" customHeight="1" x14ac:dyDescent="0.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  <c r="M82" s="17">
        <f t="shared" si="1"/>
        <v>0</v>
      </c>
    </row>
    <row r="83" spans="1:13" ht="15.75" customHeight="1" x14ac:dyDescent="0.3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  <c r="M83" s="17">
        <f t="shared" si="1"/>
        <v>0</v>
      </c>
    </row>
    <row r="84" spans="1:13" ht="15.75" customHeight="1" x14ac:dyDescent="0.3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  <c r="M84" s="17">
        <f t="shared" si="1"/>
        <v>0</v>
      </c>
    </row>
    <row r="85" spans="1:13" ht="15.75" customHeight="1" x14ac:dyDescent="0.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  <c r="M85" s="17">
        <f t="shared" si="1"/>
        <v>0</v>
      </c>
    </row>
    <row r="86" spans="1:13" ht="15.75" customHeight="1" x14ac:dyDescent="0.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  <c r="M86" s="17">
        <f t="shared" si="1"/>
        <v>0</v>
      </c>
    </row>
    <row r="87" spans="1:13" ht="15.75" customHeight="1" x14ac:dyDescent="0.3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  <c r="M87" s="17">
        <f t="shared" si="1"/>
        <v>0</v>
      </c>
    </row>
    <row r="88" spans="1:13" ht="15.75" customHeight="1" x14ac:dyDescent="0.3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  <c r="M88" s="17">
        <f t="shared" si="1"/>
        <v>0</v>
      </c>
    </row>
    <row r="89" spans="1:13" ht="15.75" customHeight="1" x14ac:dyDescent="0.3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  <c r="M89" s="17">
        <f t="shared" si="1"/>
        <v>0</v>
      </c>
    </row>
    <row r="90" spans="1:13" ht="15.75" customHeight="1" x14ac:dyDescent="0.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  <c r="M90" s="17">
        <f t="shared" si="1"/>
        <v>0</v>
      </c>
    </row>
    <row r="91" spans="1:13" ht="15.75" customHeight="1" x14ac:dyDescent="0.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  <c r="M91" s="17">
        <f t="shared" si="1"/>
        <v>0</v>
      </c>
    </row>
    <row r="92" spans="1:13" ht="15.75" customHeight="1" x14ac:dyDescent="0.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  <c r="M92" s="17">
        <f t="shared" si="1"/>
        <v>0</v>
      </c>
    </row>
    <row r="93" spans="1:13" ht="15.75" customHeight="1" x14ac:dyDescent="0.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  <c r="M93" s="17">
        <f t="shared" si="1"/>
        <v>0</v>
      </c>
    </row>
    <row r="94" spans="1:13" ht="15.75" customHeight="1" x14ac:dyDescent="0.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  <c r="M94" s="17">
        <f t="shared" si="1"/>
        <v>0</v>
      </c>
    </row>
    <row r="95" spans="1:13" ht="15.75" customHeight="1" x14ac:dyDescent="0.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  <c r="M95" s="17">
        <f t="shared" si="1"/>
        <v>0</v>
      </c>
    </row>
    <row r="96" spans="1:13" ht="15.75" customHeight="1" x14ac:dyDescent="0.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  <c r="M96" s="17">
        <f t="shared" si="1"/>
        <v>0</v>
      </c>
    </row>
    <row r="97" spans="1:13" ht="15.75" customHeight="1" x14ac:dyDescent="0.3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  <c r="M97" s="17">
        <f t="shared" si="1"/>
        <v>0</v>
      </c>
    </row>
    <row r="98" spans="1:13" ht="15.75" customHeight="1" x14ac:dyDescent="0.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  <c r="M98" s="17">
        <f t="shared" si="1"/>
        <v>0</v>
      </c>
    </row>
    <row r="99" spans="1:13" ht="15.75" customHeight="1" x14ac:dyDescent="0.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  <c r="M99" s="17">
        <f t="shared" si="1"/>
        <v>0</v>
      </c>
    </row>
    <row r="100" spans="1:13" ht="15.75" customHeight="1" x14ac:dyDescent="0.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  <c r="M100" s="17">
        <f t="shared" si="1"/>
        <v>0</v>
      </c>
    </row>
    <row r="101" spans="1:13" ht="15.75" customHeight="1" x14ac:dyDescent="0.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  <c r="M101" s="17">
        <f t="shared" si="1"/>
        <v>0</v>
      </c>
    </row>
    <row r="102" spans="1:13" ht="15.75" customHeight="1" x14ac:dyDescent="0.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  <c r="M102" s="17">
        <f t="shared" si="1"/>
        <v>0</v>
      </c>
    </row>
    <row r="103" spans="1:13" ht="15.75" customHeight="1" x14ac:dyDescent="0.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  <c r="M103" s="17">
        <f t="shared" si="1"/>
        <v>0</v>
      </c>
    </row>
    <row r="104" spans="1:13" ht="15.75" customHeight="1" x14ac:dyDescent="0.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  <c r="M104" s="17">
        <f t="shared" si="1"/>
        <v>0</v>
      </c>
    </row>
    <row r="105" spans="1:13" ht="15.75" customHeight="1" x14ac:dyDescent="0.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  <c r="M105" s="17">
        <f t="shared" si="1"/>
        <v>0</v>
      </c>
    </row>
    <row r="106" spans="1:13" ht="15.75" customHeight="1" x14ac:dyDescent="0.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  <c r="M106" s="17">
        <f t="shared" si="1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L17" sqref="L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06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8"/>
      <c r="M1" s="19">
        <f ca="1">TODAY()-1</f>
        <v>46189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09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2" t="s">
        <v>123</v>
      </c>
      <c r="B3" s="23"/>
      <c r="C3" s="23"/>
      <c r="D3" s="23"/>
      <c r="E3" s="23"/>
      <c r="F3" s="23"/>
      <c r="G3" s="23"/>
      <c r="H3" s="23"/>
      <c r="I3" s="23"/>
      <c r="J3" s="24"/>
      <c r="K3" s="24"/>
      <c r="L3" s="24"/>
      <c r="M3" s="2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2" t="s">
        <v>124</v>
      </c>
      <c r="B4" s="23"/>
      <c r="C4" s="23"/>
      <c r="D4" s="23"/>
      <c r="E4" s="23"/>
      <c r="F4" s="23"/>
      <c r="G4" s="23"/>
      <c r="H4" s="23"/>
      <c r="I4" s="23"/>
      <c r="J4" s="24"/>
      <c r="K4" s="24"/>
      <c r="L4" s="24"/>
      <c r="M4" s="25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2" t="s">
        <v>125</v>
      </c>
      <c r="B5" s="26"/>
      <c r="C5" s="26"/>
      <c r="D5" s="23"/>
      <c r="E5" s="23"/>
      <c r="F5" s="23"/>
      <c r="G5" s="23"/>
      <c r="H5" s="23"/>
      <c r="I5" s="23"/>
      <c r="J5" s="24"/>
      <c r="K5" s="24"/>
      <c r="L5" s="27"/>
      <c r="M5" s="25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612" t="s">
        <v>126</v>
      </c>
      <c r="B6" s="610"/>
      <c r="C6" s="610"/>
      <c r="D6" s="610"/>
      <c r="E6" s="610"/>
      <c r="F6" s="610"/>
      <c r="G6" s="610"/>
      <c r="H6" s="610"/>
      <c r="I6" s="610"/>
      <c r="J6" s="610"/>
      <c r="K6" s="610"/>
      <c r="L6" s="610"/>
      <c r="M6" s="61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5" x14ac:dyDescent="0.25">
      <c r="A7" s="28" t="s">
        <v>127</v>
      </c>
      <c r="B7" s="29" t="s">
        <v>128</v>
      </c>
      <c r="C7" s="29" t="s">
        <v>129</v>
      </c>
      <c r="D7" s="29" t="s">
        <v>130</v>
      </c>
      <c r="E7" s="29" t="s">
        <v>131</v>
      </c>
      <c r="F7" s="29" t="s">
        <v>132</v>
      </c>
      <c r="G7" s="29" t="s">
        <v>133</v>
      </c>
      <c r="H7" s="29" t="s">
        <v>134</v>
      </c>
      <c r="I7" s="29" t="s">
        <v>135</v>
      </c>
      <c r="J7" s="29" t="s">
        <v>136</v>
      </c>
      <c r="K7" s="29" t="s">
        <v>11</v>
      </c>
      <c r="L7" s="29" t="s">
        <v>137</v>
      </c>
      <c r="M7" s="30" t="s">
        <v>12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6.25" customHeight="1" x14ac:dyDescent="0.25">
      <c r="A8" s="31">
        <v>1</v>
      </c>
      <c r="B8" s="32" t="s">
        <v>138</v>
      </c>
      <c r="C8" s="33">
        <v>120.944</v>
      </c>
      <c r="D8" s="34">
        <v>124.568</v>
      </c>
      <c r="E8" s="34">
        <v>124.568</v>
      </c>
      <c r="F8" s="34">
        <v>124.568</v>
      </c>
      <c r="G8" s="34">
        <f t="shared" ref="G8:G10" si="0">D8-E8</f>
        <v>0</v>
      </c>
      <c r="H8" s="34">
        <v>0</v>
      </c>
      <c r="I8" s="35">
        <v>0</v>
      </c>
      <c r="J8" s="34">
        <f t="shared" ref="J8:J22" si="1">E8+H8</f>
        <v>124.568</v>
      </c>
      <c r="K8" s="34">
        <f t="shared" ref="K8:K20" si="2">D8-J8</f>
        <v>0</v>
      </c>
      <c r="L8" s="36"/>
      <c r="M8" s="3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6.25" customHeight="1" x14ac:dyDescent="0.25">
      <c r="A9" s="31">
        <v>2</v>
      </c>
      <c r="B9" s="32" t="s">
        <v>139</v>
      </c>
      <c r="C9" s="33">
        <v>120.944</v>
      </c>
      <c r="D9" s="34">
        <v>124.568</v>
      </c>
      <c r="E9" s="34">
        <v>124.568</v>
      </c>
      <c r="F9" s="34">
        <v>124.568</v>
      </c>
      <c r="G9" s="34">
        <f t="shared" si="0"/>
        <v>0</v>
      </c>
      <c r="H9" s="34">
        <v>0</v>
      </c>
      <c r="I9" s="35">
        <v>0</v>
      </c>
      <c r="J9" s="34">
        <f t="shared" si="1"/>
        <v>124.568</v>
      </c>
      <c r="K9" s="34">
        <f t="shared" si="2"/>
        <v>0</v>
      </c>
      <c r="L9" s="36"/>
      <c r="M9" s="3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6.25" customHeight="1" x14ac:dyDescent="0.25">
      <c r="A10" s="31">
        <v>3</v>
      </c>
      <c r="B10" s="32" t="s">
        <v>140</v>
      </c>
      <c r="C10" s="33">
        <f>C9</f>
        <v>120.944</v>
      </c>
      <c r="D10" s="34">
        <v>124.568</v>
      </c>
      <c r="E10" s="34">
        <v>124.568</v>
      </c>
      <c r="F10" s="34">
        <v>124.568</v>
      </c>
      <c r="G10" s="34">
        <f t="shared" si="0"/>
        <v>0</v>
      </c>
      <c r="H10" s="34">
        <v>0</v>
      </c>
      <c r="I10" s="35">
        <v>0</v>
      </c>
      <c r="J10" s="34">
        <f t="shared" si="1"/>
        <v>124.568</v>
      </c>
      <c r="K10" s="34">
        <f t="shared" si="2"/>
        <v>0</v>
      </c>
      <c r="L10" s="36"/>
      <c r="M10" s="3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6.25" customHeight="1" x14ac:dyDescent="0.25">
      <c r="A11" s="31">
        <v>4</v>
      </c>
      <c r="B11" s="32" t="s">
        <v>141</v>
      </c>
      <c r="C11" s="33">
        <v>120.944</v>
      </c>
      <c r="D11" s="34">
        <v>124.568</v>
      </c>
      <c r="E11" s="34">
        <v>124.568</v>
      </c>
      <c r="F11" s="34">
        <v>124.568</v>
      </c>
      <c r="G11" s="34">
        <v>0</v>
      </c>
      <c r="H11" s="34">
        <v>0</v>
      </c>
      <c r="I11" s="35">
        <v>0</v>
      </c>
      <c r="J11" s="34">
        <f t="shared" si="1"/>
        <v>124.568</v>
      </c>
      <c r="K11" s="34">
        <f t="shared" si="2"/>
        <v>0</v>
      </c>
      <c r="L11" s="36"/>
      <c r="M11" s="37"/>
      <c r="N11" s="38"/>
      <c r="O11" s="3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31">
        <v>5</v>
      </c>
      <c r="B12" s="32" t="s">
        <v>142</v>
      </c>
      <c r="C12" s="33">
        <v>120.944</v>
      </c>
      <c r="D12" s="34">
        <f>D11</f>
        <v>124.568</v>
      </c>
      <c r="E12" s="34">
        <v>123.17400000000001</v>
      </c>
      <c r="F12" s="34">
        <v>0</v>
      </c>
      <c r="G12" s="34">
        <v>0</v>
      </c>
      <c r="H12" s="34">
        <v>0</v>
      </c>
      <c r="I12" s="35">
        <v>0</v>
      </c>
      <c r="J12" s="34">
        <f t="shared" si="1"/>
        <v>123.17400000000001</v>
      </c>
      <c r="K12" s="34">
        <f t="shared" si="2"/>
        <v>1.3939999999999912</v>
      </c>
      <c r="L12" s="36"/>
      <c r="M12" s="40" t="s">
        <v>143</v>
      </c>
      <c r="N12" s="38"/>
      <c r="O12" s="3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6.25" customHeight="1" x14ac:dyDescent="0.25">
      <c r="A13" s="31">
        <v>6</v>
      </c>
      <c r="B13" s="32" t="s">
        <v>144</v>
      </c>
      <c r="C13" s="33">
        <v>28</v>
      </c>
      <c r="D13" s="34">
        <v>28</v>
      </c>
      <c r="E13" s="34">
        <v>28</v>
      </c>
      <c r="F13" s="34">
        <v>0</v>
      </c>
      <c r="G13" s="34">
        <v>0</v>
      </c>
      <c r="H13" s="34">
        <v>0</v>
      </c>
      <c r="I13" s="35">
        <v>0</v>
      </c>
      <c r="J13" s="34">
        <f t="shared" si="1"/>
        <v>28</v>
      </c>
      <c r="K13" s="34">
        <f t="shared" si="2"/>
        <v>0</v>
      </c>
      <c r="L13" s="36"/>
      <c r="M13" s="3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6.25" customHeight="1" x14ac:dyDescent="0.25">
      <c r="A14" s="31">
        <v>7</v>
      </c>
      <c r="B14" s="32" t="s">
        <v>145</v>
      </c>
      <c r="C14" s="33">
        <v>315</v>
      </c>
      <c r="D14" s="34">
        <v>319</v>
      </c>
      <c r="E14" s="34">
        <v>308</v>
      </c>
      <c r="F14" s="34">
        <v>297</v>
      </c>
      <c r="G14" s="34">
        <v>18</v>
      </c>
      <c r="H14" s="34">
        <v>4</v>
      </c>
      <c r="I14" s="35">
        <v>0</v>
      </c>
      <c r="J14" s="34">
        <f t="shared" si="1"/>
        <v>312</v>
      </c>
      <c r="K14" s="34">
        <f t="shared" si="2"/>
        <v>7</v>
      </c>
      <c r="L14" s="36"/>
      <c r="M14" s="37"/>
      <c r="N14" s="21"/>
      <c r="O14" s="21"/>
      <c r="P14" s="4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31">
        <v>8</v>
      </c>
      <c r="B15" s="32" t="s">
        <v>146</v>
      </c>
      <c r="C15" s="33">
        <v>315</v>
      </c>
      <c r="D15" s="34">
        <v>319</v>
      </c>
      <c r="E15" s="34">
        <v>306</v>
      </c>
      <c r="F15" s="34">
        <v>297</v>
      </c>
      <c r="G15" s="34">
        <v>18</v>
      </c>
      <c r="H15" s="34">
        <v>4</v>
      </c>
      <c r="I15" s="35">
        <v>0</v>
      </c>
      <c r="J15" s="34">
        <f t="shared" si="1"/>
        <v>310</v>
      </c>
      <c r="K15" s="34">
        <f t="shared" si="2"/>
        <v>9</v>
      </c>
      <c r="L15" s="42" t="s">
        <v>1798</v>
      </c>
      <c r="M15" s="4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6.25" customHeight="1" x14ac:dyDescent="0.25">
      <c r="A16" s="31">
        <v>9</v>
      </c>
      <c r="B16" s="32" t="s">
        <v>147</v>
      </c>
      <c r="C16" s="33">
        <v>315</v>
      </c>
      <c r="D16" s="34">
        <v>319</v>
      </c>
      <c r="E16" s="34">
        <v>269</v>
      </c>
      <c r="F16" s="34"/>
      <c r="G16" s="34"/>
      <c r="H16" s="34"/>
      <c r="I16" s="35"/>
      <c r="J16" s="34">
        <f t="shared" si="1"/>
        <v>269</v>
      </c>
      <c r="K16" s="34">
        <f t="shared" si="2"/>
        <v>50</v>
      </c>
      <c r="L16" s="36"/>
      <c r="M16" s="37"/>
      <c r="N16" s="4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6.25" customHeight="1" x14ac:dyDescent="0.25">
      <c r="A17" s="31">
        <v>10</v>
      </c>
      <c r="B17" s="32" t="s">
        <v>148</v>
      </c>
      <c r="C17" s="33">
        <v>315</v>
      </c>
      <c r="D17" s="34">
        <v>319</v>
      </c>
      <c r="E17" s="34">
        <v>221</v>
      </c>
      <c r="F17" s="34">
        <v>240</v>
      </c>
      <c r="G17" s="34">
        <v>30</v>
      </c>
      <c r="H17" s="34">
        <v>5</v>
      </c>
      <c r="I17" s="35">
        <v>0</v>
      </c>
      <c r="J17" s="34">
        <f t="shared" si="1"/>
        <v>226</v>
      </c>
      <c r="K17" s="34">
        <f t="shared" si="2"/>
        <v>93</v>
      </c>
      <c r="L17" s="42" t="s">
        <v>1797</v>
      </c>
      <c r="M17" s="37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6.25" customHeight="1" x14ac:dyDescent="0.25">
      <c r="A18" s="31">
        <v>11</v>
      </c>
      <c r="B18" s="32" t="s">
        <v>149</v>
      </c>
      <c r="C18" s="33">
        <v>315</v>
      </c>
      <c r="D18" s="34">
        <v>319</v>
      </c>
      <c r="E18" s="34">
        <v>79</v>
      </c>
      <c r="F18" s="34">
        <v>0</v>
      </c>
      <c r="G18" s="34"/>
      <c r="H18" s="34">
        <v>17</v>
      </c>
      <c r="I18" s="35">
        <v>2</v>
      </c>
      <c r="J18" s="34">
        <f t="shared" si="1"/>
        <v>96</v>
      </c>
      <c r="K18" s="34">
        <f t="shared" si="2"/>
        <v>223</v>
      </c>
      <c r="L18" s="36"/>
      <c r="M18" s="3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6.25" customHeight="1" x14ac:dyDescent="0.25">
      <c r="A19" s="31">
        <v>12</v>
      </c>
      <c r="B19" s="32" t="s">
        <v>150</v>
      </c>
      <c r="C19" s="33">
        <v>120.944</v>
      </c>
      <c r="D19" s="34">
        <v>124.568</v>
      </c>
      <c r="E19" s="34">
        <v>0</v>
      </c>
      <c r="F19" s="34">
        <v>72</v>
      </c>
      <c r="G19" s="34">
        <v>12</v>
      </c>
      <c r="H19" s="34"/>
      <c r="I19" s="35">
        <v>0</v>
      </c>
      <c r="J19" s="34">
        <f t="shared" si="1"/>
        <v>0</v>
      </c>
      <c r="K19" s="34">
        <f t="shared" si="2"/>
        <v>124.568</v>
      </c>
      <c r="L19" s="36"/>
      <c r="M19" s="37"/>
      <c r="N19" s="21"/>
      <c r="O19" s="45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6.25" customHeight="1" x14ac:dyDescent="0.25">
      <c r="A20" s="31">
        <v>13</v>
      </c>
      <c r="B20" s="32" t="s">
        <v>151</v>
      </c>
      <c r="C20" s="33">
        <v>120.944</v>
      </c>
      <c r="D20" s="34">
        <v>124.568</v>
      </c>
      <c r="E20" s="34">
        <v>0</v>
      </c>
      <c r="F20" s="34">
        <v>0</v>
      </c>
      <c r="G20" s="34"/>
      <c r="H20" s="34">
        <v>0</v>
      </c>
      <c r="I20" s="35">
        <v>0</v>
      </c>
      <c r="J20" s="34">
        <f t="shared" si="1"/>
        <v>0</v>
      </c>
      <c r="K20" s="34">
        <f t="shared" si="2"/>
        <v>124.568</v>
      </c>
      <c r="L20" s="36"/>
      <c r="M20" s="37"/>
      <c r="N20" s="4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6.25" customHeight="1" x14ac:dyDescent="0.25">
      <c r="A21" s="31">
        <v>14</v>
      </c>
      <c r="B21" s="32" t="s">
        <v>152</v>
      </c>
      <c r="C21" s="33">
        <v>120.944</v>
      </c>
      <c r="D21" s="34">
        <v>124.568</v>
      </c>
      <c r="E21" s="34">
        <v>0</v>
      </c>
      <c r="F21" s="34">
        <v>0</v>
      </c>
      <c r="G21" s="34"/>
      <c r="H21" s="34">
        <v>0</v>
      </c>
      <c r="I21" s="35">
        <v>0</v>
      </c>
      <c r="J21" s="34">
        <f t="shared" si="1"/>
        <v>0</v>
      </c>
      <c r="K21" s="34">
        <f t="shared" ref="K21:K22" si="3">+D21-J21</f>
        <v>124.568</v>
      </c>
      <c r="L21" s="36"/>
      <c r="M21" s="3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6.25" customHeight="1" x14ac:dyDescent="0.25">
      <c r="A22" s="46">
        <v>15</v>
      </c>
      <c r="B22" s="47" t="s">
        <v>153</v>
      </c>
      <c r="C22" s="48">
        <v>120.944</v>
      </c>
      <c r="D22" s="49">
        <v>124.568</v>
      </c>
      <c r="E22" s="49">
        <v>0</v>
      </c>
      <c r="F22" s="49">
        <v>30</v>
      </c>
      <c r="G22" s="49">
        <v>20</v>
      </c>
      <c r="H22" s="49">
        <v>0</v>
      </c>
      <c r="I22" s="50"/>
      <c r="J22" s="49">
        <f t="shared" si="1"/>
        <v>0</v>
      </c>
      <c r="K22" s="49">
        <f t="shared" si="3"/>
        <v>124.568</v>
      </c>
      <c r="L22" s="51"/>
      <c r="M22" s="5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604"/>
      <c r="K23" s="605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4"/>
      <c r="J24" s="604"/>
      <c r="K24" s="605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604"/>
      <c r="K25" s="605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6"/>
      <c r="L26" s="56"/>
      <c r="M26" s="56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6"/>
      <c r="K37" s="56"/>
      <c r="L37" s="56"/>
      <c r="M37" s="56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6"/>
      <c r="K38" s="56"/>
      <c r="L38" s="56"/>
      <c r="M38" s="56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6"/>
      <c r="K39" s="56"/>
      <c r="L39" s="56"/>
      <c r="M39" s="56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6"/>
      <c r="K40" s="56"/>
      <c r="L40" s="56"/>
      <c r="M40" s="56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6"/>
      <c r="K41" s="56"/>
      <c r="L41" s="56"/>
      <c r="M41" s="56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  <c r="L42" s="56"/>
      <c r="M42" s="56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  <c r="L43" s="56"/>
      <c r="M43" s="56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  <c r="L44" s="56"/>
      <c r="M44" s="56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  <c r="L45" s="56"/>
      <c r="M45" s="56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  <c r="L46" s="56"/>
      <c r="M46" s="56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  <c r="L47" s="56"/>
      <c r="M47" s="56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  <c r="L48" s="56"/>
      <c r="M48" s="56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  <c r="L49" s="56"/>
      <c r="M49" s="5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  <c r="L50" s="56"/>
      <c r="M50" s="56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6"/>
      <c r="K51" s="56"/>
      <c r="L51" s="56"/>
      <c r="M51" s="56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6"/>
      <c r="K52" s="56"/>
      <c r="L52" s="56"/>
      <c r="M52" s="56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6"/>
      <c r="K53" s="56"/>
      <c r="L53" s="56"/>
      <c r="M53" s="56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6"/>
      <c r="K54" s="56"/>
      <c r="L54" s="56"/>
      <c r="M54" s="56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6"/>
      <c r="K55" s="56"/>
      <c r="L55" s="56"/>
      <c r="M55" s="56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6"/>
      <c r="K56" s="56"/>
      <c r="L56" s="56"/>
      <c r="M56" s="5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6"/>
      <c r="K57" s="56"/>
      <c r="L57" s="56"/>
      <c r="M57" s="56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6"/>
      <c r="K58" s="56"/>
      <c r="L58" s="56"/>
      <c r="M58" s="56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6"/>
      <c r="K59" s="56"/>
      <c r="L59" s="56"/>
      <c r="M59" s="56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6"/>
      <c r="K60" s="56"/>
      <c r="L60" s="56"/>
      <c r="M60" s="56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6"/>
      <c r="K61" s="56"/>
      <c r="L61" s="56"/>
      <c r="M61" s="56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6"/>
      <c r="K62" s="56"/>
      <c r="L62" s="56"/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6"/>
      <c r="K63" s="56"/>
      <c r="L63" s="56"/>
      <c r="M63" s="56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6"/>
      <c r="K64" s="56"/>
      <c r="L64" s="56"/>
      <c r="M64" s="5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6"/>
      <c r="K65" s="56"/>
      <c r="L65" s="56"/>
      <c r="M65" s="56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6"/>
      <c r="K66" s="56"/>
      <c r="L66" s="56"/>
      <c r="M66" s="56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6"/>
      <c r="K67" s="56"/>
      <c r="L67" s="56"/>
      <c r="M67" s="56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6"/>
      <c r="K68" s="56"/>
      <c r="L68" s="56"/>
      <c r="M68" s="5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6"/>
      <c r="K69" s="56"/>
      <c r="L69" s="56"/>
      <c r="M69" s="56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6"/>
      <c r="K70" s="56"/>
      <c r="L70" s="56"/>
      <c r="M70" s="56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6"/>
      <c r="K71" s="56"/>
      <c r="L71" s="56"/>
      <c r="M71" s="56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6"/>
      <c r="K72" s="56"/>
      <c r="L72" s="56"/>
      <c r="M72" s="56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6"/>
      <c r="K73" s="56"/>
      <c r="L73" s="56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6"/>
      <c r="K74" s="56"/>
      <c r="L74" s="56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6"/>
      <c r="K75" s="56"/>
      <c r="L75" s="56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6"/>
      <c r="L76" s="56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6"/>
      <c r="K77" s="56"/>
      <c r="L77" s="56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6"/>
      <c r="K78" s="56"/>
      <c r="L78" s="56"/>
      <c r="M78" s="5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6"/>
      <c r="K79" s="56"/>
      <c r="L79" s="56"/>
      <c r="M79" s="56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6"/>
      <c r="K80" s="56"/>
      <c r="L80" s="56"/>
      <c r="M80" s="56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6"/>
      <c r="K81" s="56"/>
      <c r="L81" s="56"/>
      <c r="M81" s="56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6"/>
      <c r="K82" s="56"/>
      <c r="L82" s="56"/>
      <c r="M82" s="56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6"/>
      <c r="K83" s="56"/>
      <c r="L83" s="56"/>
      <c r="M83" s="56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6"/>
      <c r="K84" s="56"/>
      <c r="L84" s="56"/>
      <c r="M84" s="56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6"/>
      <c r="K85" s="56"/>
      <c r="L85" s="56"/>
      <c r="M85" s="56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6"/>
      <c r="K86" s="56"/>
      <c r="L86" s="56"/>
      <c r="M86" s="56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6"/>
      <c r="K87" s="56"/>
      <c r="L87" s="56"/>
      <c r="M87" s="56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6"/>
      <c r="K88" s="56"/>
      <c r="L88" s="56"/>
      <c r="M88" s="56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6"/>
      <c r="K89" s="56"/>
      <c r="L89" s="56"/>
      <c r="M89" s="56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6"/>
      <c r="K90" s="56"/>
      <c r="L90" s="56"/>
      <c r="M90" s="56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6"/>
      <c r="K91" s="56"/>
      <c r="L91" s="56"/>
      <c r="M91" s="5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6"/>
      <c r="K92" s="56"/>
      <c r="L92" s="56"/>
      <c r="M92" s="56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6"/>
      <c r="K93" s="56"/>
      <c r="L93" s="56"/>
      <c r="M93" s="56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6"/>
      <c r="K94" s="56"/>
      <c r="L94" s="56"/>
      <c r="M94" s="56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6"/>
      <c r="K95" s="56"/>
      <c r="L95" s="56"/>
      <c r="M95" s="56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6"/>
      <c r="K96" s="56"/>
      <c r="L96" s="56"/>
      <c r="M96" s="56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6"/>
      <c r="K97" s="56"/>
      <c r="L97" s="56"/>
      <c r="M97" s="56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6"/>
      <c r="K98" s="56"/>
      <c r="L98" s="56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6"/>
      <c r="K99" s="56"/>
      <c r="L99" s="56"/>
      <c r="M99" s="56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6"/>
      <c r="K100" s="56"/>
      <c r="L100" s="56"/>
      <c r="M100" s="56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6"/>
      <c r="K101" s="56"/>
      <c r="L101" s="56"/>
      <c r="M101" s="56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6"/>
      <c r="K102" s="56"/>
      <c r="L102" s="56"/>
      <c r="M102" s="56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6"/>
      <c r="K103" s="56"/>
      <c r="L103" s="56"/>
      <c r="M103" s="5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6"/>
      <c r="K104" s="56"/>
      <c r="L104" s="56"/>
      <c r="M104" s="56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6"/>
      <c r="K105" s="56"/>
      <c r="L105" s="56"/>
      <c r="M105" s="56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6"/>
      <c r="K106" s="56"/>
      <c r="L106" s="56"/>
      <c r="M106" s="56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6"/>
      <c r="K107" s="56"/>
      <c r="L107" s="56"/>
      <c r="M107" s="5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6"/>
      <c r="K108" s="56"/>
      <c r="L108" s="56"/>
      <c r="M108" s="5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6"/>
      <c r="K109" s="56"/>
      <c r="L109" s="56"/>
      <c r="M109" s="56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6"/>
      <c r="K110" s="56"/>
      <c r="L110" s="56"/>
      <c r="M110" s="56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6"/>
      <c r="K111" s="56"/>
      <c r="L111" s="56"/>
      <c r="M111" s="56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6"/>
      <c r="K112" s="56"/>
      <c r="L112" s="56"/>
      <c r="M112" s="56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6"/>
      <c r="K113" s="56"/>
      <c r="L113" s="56"/>
      <c r="M113" s="56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6"/>
      <c r="K114" s="56"/>
      <c r="L114" s="56"/>
      <c r="M114" s="56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6"/>
      <c r="K115" s="56"/>
      <c r="L115" s="56"/>
      <c r="M115" s="56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6"/>
      <c r="K116" s="56"/>
      <c r="L116" s="56"/>
      <c r="M116" s="56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6"/>
      <c r="K117" s="56"/>
      <c r="L117" s="56"/>
      <c r="M117" s="56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6"/>
      <c r="K118" s="56"/>
      <c r="L118" s="56"/>
      <c r="M118" s="56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6"/>
      <c r="K119" s="56"/>
      <c r="L119" s="56"/>
      <c r="M119" s="56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6"/>
      <c r="K120" s="56"/>
      <c r="L120" s="56"/>
      <c r="M120" s="56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6"/>
      <c r="K121" s="56"/>
      <c r="L121" s="56"/>
      <c r="M121" s="56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6"/>
      <c r="K122" s="56"/>
      <c r="L122" s="56"/>
      <c r="M122" s="56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6"/>
      <c r="K123" s="56"/>
      <c r="L123" s="56"/>
      <c r="M123" s="56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6"/>
      <c r="K124" s="56"/>
      <c r="L124" s="56"/>
      <c r="M124" s="56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6"/>
      <c r="K125" s="56"/>
      <c r="L125" s="56"/>
      <c r="M125" s="56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6"/>
      <c r="K126" s="56"/>
      <c r="L126" s="56"/>
      <c r="M126" s="56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6"/>
      <c r="K127" s="56"/>
      <c r="L127" s="56"/>
      <c r="M127" s="56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6"/>
      <c r="K128" s="56"/>
      <c r="L128" s="56"/>
      <c r="M128" s="56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6"/>
      <c r="K129" s="56"/>
      <c r="L129" s="56"/>
      <c r="M129" s="56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6"/>
      <c r="K130" s="56"/>
      <c r="L130" s="56"/>
      <c r="M130" s="56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6"/>
      <c r="K131" s="56"/>
      <c r="L131" s="56"/>
      <c r="M131" s="56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6"/>
      <c r="K132" s="56"/>
      <c r="L132" s="56"/>
      <c r="M132" s="56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6"/>
      <c r="K133" s="56"/>
      <c r="L133" s="56"/>
      <c r="M133" s="56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6"/>
      <c r="K134" s="56"/>
      <c r="L134" s="56"/>
      <c r="M134" s="56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6"/>
      <c r="K135" s="56"/>
      <c r="L135" s="56"/>
      <c r="M135" s="56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6"/>
      <c r="K136" s="56"/>
      <c r="L136" s="56"/>
      <c r="M136" s="56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6"/>
      <c r="K137" s="56"/>
      <c r="L137" s="56"/>
      <c r="M137" s="56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6"/>
      <c r="K138" s="56"/>
      <c r="L138" s="56"/>
      <c r="M138" s="56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6"/>
      <c r="K139" s="56"/>
      <c r="L139" s="56"/>
      <c r="M139" s="56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6"/>
      <c r="K140" s="56"/>
      <c r="L140" s="56"/>
      <c r="M140" s="56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6"/>
      <c r="K141" s="56"/>
      <c r="L141" s="56"/>
      <c r="M141" s="56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6"/>
      <c r="K142" s="56"/>
      <c r="L142" s="56"/>
      <c r="M142" s="56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6"/>
      <c r="K143" s="56"/>
      <c r="L143" s="56"/>
      <c r="M143" s="56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6"/>
      <c r="M144" s="56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6"/>
      <c r="K145" s="56"/>
      <c r="L145" s="56"/>
      <c r="M145" s="56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6"/>
      <c r="K146" s="56"/>
      <c r="L146" s="56"/>
      <c r="M146" s="56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6"/>
      <c r="K147" s="56"/>
      <c r="L147" s="56"/>
      <c r="M147" s="56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6"/>
      <c r="K148" s="56"/>
      <c r="L148" s="56"/>
      <c r="M148" s="56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6"/>
      <c r="K149" s="56"/>
      <c r="L149" s="56"/>
      <c r="M149" s="56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56"/>
      <c r="L150" s="56"/>
      <c r="M150" s="56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56"/>
      <c r="L151" s="56"/>
      <c r="M151" s="56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56"/>
      <c r="L152" s="56"/>
      <c r="M152" s="56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6"/>
      <c r="K153" s="56"/>
      <c r="L153" s="56"/>
      <c r="M153" s="56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6"/>
      <c r="K154" s="56"/>
      <c r="L154" s="56"/>
      <c r="M154" s="56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56"/>
      <c r="L155" s="56"/>
      <c r="M155" s="56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56"/>
      <c r="L156" s="56"/>
      <c r="M156" s="56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56"/>
      <c r="L157" s="56"/>
      <c r="M157" s="56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56"/>
      <c r="L158" s="56"/>
      <c r="M158" s="56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56"/>
      <c r="L159" s="56"/>
      <c r="M159" s="56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56"/>
      <c r="L160" s="56"/>
      <c r="M160" s="56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56"/>
      <c r="L161" s="56"/>
      <c r="M161" s="56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6"/>
      <c r="K162" s="56"/>
      <c r="L162" s="56"/>
      <c r="M162" s="56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6"/>
      <c r="K163" s="56"/>
      <c r="L163" s="56"/>
      <c r="M163" s="56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56"/>
      <c r="L164" s="56"/>
      <c r="M164" s="56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56"/>
      <c r="L165" s="56"/>
      <c r="M165" s="56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56"/>
      <c r="L166" s="56"/>
      <c r="M166" s="56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56"/>
      <c r="L167" s="56"/>
      <c r="M167" s="56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56"/>
      <c r="L168" s="56"/>
      <c r="M168" s="56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56"/>
      <c r="L169" s="56"/>
      <c r="M169" s="56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56"/>
      <c r="L170" s="56"/>
      <c r="M170" s="56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6"/>
      <c r="K171" s="56"/>
      <c r="L171" s="56"/>
      <c r="M171" s="56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6"/>
      <c r="K172" s="56"/>
      <c r="L172" s="56"/>
      <c r="M172" s="56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56"/>
      <c r="L173" s="56"/>
      <c r="M173" s="56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56"/>
      <c r="L174" s="56"/>
      <c r="M174" s="56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6"/>
      <c r="K175" s="56"/>
      <c r="L175" s="56"/>
      <c r="M175" s="56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56"/>
      <c r="L176" s="56"/>
      <c r="M176" s="56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56"/>
      <c r="L177" s="56"/>
      <c r="M177" s="56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56"/>
      <c r="L178" s="56"/>
      <c r="M178" s="56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56"/>
      <c r="L179" s="56"/>
      <c r="M179" s="56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6"/>
      <c r="K180" s="56"/>
      <c r="L180" s="56"/>
      <c r="M180" s="56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6"/>
      <c r="K181" s="56"/>
      <c r="L181" s="56"/>
      <c r="M181" s="56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56"/>
      <c r="L182" s="56"/>
      <c r="M182" s="56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56"/>
      <c r="L183" s="56"/>
      <c r="M183" s="56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56"/>
      <c r="L184" s="56"/>
      <c r="M184" s="56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56"/>
      <c r="L185" s="56"/>
      <c r="M185" s="56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56"/>
      <c r="L186" s="56"/>
      <c r="M186" s="56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56"/>
      <c r="L187" s="56"/>
      <c r="M187" s="56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56"/>
      <c r="L188" s="56"/>
      <c r="M188" s="56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6"/>
      <c r="K189" s="56"/>
      <c r="L189" s="56"/>
      <c r="M189" s="56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6"/>
      <c r="K190" s="56"/>
      <c r="L190" s="56"/>
      <c r="M190" s="56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56"/>
      <c r="L191" s="56"/>
      <c r="M191" s="56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56"/>
      <c r="L192" s="56"/>
      <c r="M192" s="56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56"/>
      <c r="L193" s="56"/>
      <c r="M193" s="56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56"/>
      <c r="L194" s="56"/>
      <c r="M194" s="56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6"/>
      <c r="K195" s="56"/>
      <c r="L195" s="56"/>
      <c r="M195" s="56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56"/>
      <c r="L196" s="56"/>
      <c r="M196" s="56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56"/>
      <c r="L197" s="56"/>
      <c r="M197" s="56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6"/>
      <c r="K198" s="56"/>
      <c r="L198" s="56"/>
      <c r="M198" s="56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6"/>
      <c r="K199" s="56"/>
      <c r="L199" s="56"/>
      <c r="M199" s="56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56"/>
      <c r="L200" s="56"/>
      <c r="M200" s="56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56"/>
      <c r="L201" s="56"/>
      <c r="M201" s="56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6"/>
      <c r="K202" s="56"/>
      <c r="L202" s="56"/>
      <c r="M202" s="56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56"/>
      <c r="L203" s="56"/>
      <c r="M203" s="56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56"/>
      <c r="L204" s="56"/>
      <c r="M204" s="56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56"/>
      <c r="L205" s="56"/>
      <c r="M205" s="56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56"/>
      <c r="L206" s="56"/>
      <c r="M206" s="56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6"/>
      <c r="K207" s="56"/>
      <c r="L207" s="56"/>
      <c r="M207" s="56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6"/>
      <c r="K208" s="56"/>
      <c r="L208" s="56"/>
      <c r="M208" s="56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6"/>
      <c r="K209" s="56"/>
      <c r="L209" s="56"/>
      <c r="M209" s="56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6"/>
      <c r="K210" s="56"/>
      <c r="L210" s="56"/>
      <c r="M210" s="56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6"/>
      <c r="K211" s="56"/>
      <c r="L211" s="56"/>
      <c r="M211" s="56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6"/>
      <c r="K212" s="56"/>
      <c r="L212" s="56"/>
      <c r="M212" s="56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6"/>
      <c r="K213" s="56"/>
      <c r="L213" s="56"/>
      <c r="M213" s="56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6"/>
      <c r="K214" s="56"/>
      <c r="L214" s="56"/>
      <c r="M214" s="56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6"/>
      <c r="K215" s="56"/>
      <c r="L215" s="56"/>
      <c r="M215" s="56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6"/>
      <c r="K216" s="56"/>
      <c r="L216" s="56"/>
      <c r="M216" s="56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6"/>
      <c r="K217" s="56"/>
      <c r="L217" s="56"/>
      <c r="M217" s="56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6"/>
      <c r="K218" s="56"/>
      <c r="L218" s="56"/>
      <c r="M218" s="56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6"/>
      <c r="K219" s="56"/>
      <c r="L219" s="56"/>
      <c r="M219" s="56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6"/>
      <c r="K220" s="56"/>
      <c r="L220" s="56"/>
      <c r="M220" s="56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6"/>
      <c r="K221" s="56"/>
      <c r="L221" s="56"/>
      <c r="M221" s="56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6"/>
      <c r="K222" s="56"/>
      <c r="L222" s="56"/>
      <c r="M222" s="56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 x14ac:dyDescent="0.25">
      <c r="B1" s="635" t="str">
        <f>'Summary E'!A1</f>
        <v>KEC International Limited</v>
      </c>
      <c r="C1" s="607"/>
      <c r="D1" s="607"/>
      <c r="E1" s="607"/>
      <c r="F1" s="607"/>
      <c r="G1" s="636"/>
    </row>
    <row r="2" spans="2:7" ht="15.75" x14ac:dyDescent="0.25">
      <c r="B2" s="637" t="s">
        <v>154</v>
      </c>
      <c r="C2" s="626"/>
      <c r="D2" s="626"/>
      <c r="E2" s="626"/>
      <c r="F2" s="638"/>
      <c r="G2" s="57">
        <f ca="1">'Summary E'!M1</f>
        <v>46189</v>
      </c>
    </row>
    <row r="3" spans="2:7" ht="15.75" x14ac:dyDescent="0.25">
      <c r="B3" s="639" t="s">
        <v>155</v>
      </c>
      <c r="C3" s="640"/>
      <c r="D3" s="641" t="s">
        <v>156</v>
      </c>
      <c r="E3" s="626"/>
      <c r="F3" s="626"/>
      <c r="G3" s="627"/>
    </row>
    <row r="4" spans="2:7" ht="15.75" x14ac:dyDescent="0.25">
      <c r="B4" s="639" t="s">
        <v>157</v>
      </c>
      <c r="C4" s="640"/>
      <c r="D4" s="642" t="s">
        <v>158</v>
      </c>
      <c r="E4" s="626"/>
      <c r="F4" s="626"/>
      <c r="G4" s="627"/>
    </row>
    <row r="5" spans="2:7" x14ac:dyDescent="0.25">
      <c r="B5" s="625" t="s">
        <v>159</v>
      </c>
      <c r="C5" s="626"/>
      <c r="D5" s="626"/>
      <c r="E5" s="626"/>
      <c r="F5" s="626"/>
      <c r="G5" s="627"/>
    </row>
    <row r="6" spans="2:7" ht="30" x14ac:dyDescent="0.25">
      <c r="B6" s="58" t="s">
        <v>160</v>
      </c>
      <c r="C6" s="59" t="s">
        <v>161</v>
      </c>
      <c r="D6" s="59" t="s">
        <v>162</v>
      </c>
      <c r="E6" s="59" t="s">
        <v>163</v>
      </c>
      <c r="F6" s="633" t="s">
        <v>164</v>
      </c>
      <c r="G6" s="634"/>
    </row>
    <row r="7" spans="2:7" x14ac:dyDescent="0.25">
      <c r="B7" s="60">
        <f>'Summary E'!D8</f>
        <v>124.568</v>
      </c>
      <c r="C7" s="61">
        <f>'Summary E'!E8</f>
        <v>124.568</v>
      </c>
      <c r="D7" s="62">
        <v>0</v>
      </c>
      <c r="E7" s="61">
        <f>C7+D7</f>
        <v>124.568</v>
      </c>
      <c r="F7" s="623">
        <f>B7-E7</f>
        <v>0</v>
      </c>
      <c r="G7" s="624"/>
    </row>
    <row r="8" spans="2:7" x14ac:dyDescent="0.25">
      <c r="B8" s="625" t="s">
        <v>165</v>
      </c>
      <c r="C8" s="626"/>
      <c r="D8" s="626"/>
      <c r="E8" s="626"/>
      <c r="F8" s="626"/>
      <c r="G8" s="627"/>
    </row>
    <row r="9" spans="2:7" ht="30" x14ac:dyDescent="0.25">
      <c r="B9" s="58" t="s">
        <v>160</v>
      </c>
      <c r="C9" s="59" t="s">
        <v>161</v>
      </c>
      <c r="D9" s="59" t="s">
        <v>162</v>
      </c>
      <c r="E9" s="59" t="s">
        <v>163</v>
      </c>
      <c r="F9" s="633" t="s">
        <v>164</v>
      </c>
      <c r="G9" s="634"/>
    </row>
    <row r="10" spans="2:7" x14ac:dyDescent="0.25">
      <c r="B10" s="60">
        <f>'Summary E'!D9</f>
        <v>124.568</v>
      </c>
      <c r="C10" s="61">
        <f>'Summary E'!E9</f>
        <v>124.568</v>
      </c>
      <c r="D10" s="63">
        <f>'Summary E'!H9+'Summary E'!I9</f>
        <v>0</v>
      </c>
      <c r="E10" s="63">
        <f>C10+D10</f>
        <v>124.568</v>
      </c>
      <c r="F10" s="623">
        <f>B10-E10</f>
        <v>0</v>
      </c>
      <c r="G10" s="624"/>
    </row>
    <row r="11" spans="2:7" x14ac:dyDescent="0.25">
      <c r="B11" s="625" t="s">
        <v>166</v>
      </c>
      <c r="C11" s="626"/>
      <c r="D11" s="626"/>
      <c r="E11" s="626"/>
      <c r="F11" s="626"/>
      <c r="G11" s="627"/>
    </row>
    <row r="12" spans="2:7" ht="30" x14ac:dyDescent="0.25">
      <c r="B12" s="58" t="s">
        <v>160</v>
      </c>
      <c r="C12" s="59" t="s">
        <v>161</v>
      </c>
      <c r="D12" s="59" t="s">
        <v>162</v>
      </c>
      <c r="E12" s="59" t="s">
        <v>163</v>
      </c>
      <c r="F12" s="633" t="s">
        <v>164</v>
      </c>
      <c r="G12" s="634"/>
    </row>
    <row r="13" spans="2:7" x14ac:dyDescent="0.25">
      <c r="B13" s="60">
        <f>'Summary E'!D11</f>
        <v>124.568</v>
      </c>
      <c r="C13" s="61">
        <f>'Summary E'!E11</f>
        <v>124.568</v>
      </c>
      <c r="D13" s="63">
        <f>'Summary E'!I11+'Summary E'!H11</f>
        <v>0</v>
      </c>
      <c r="E13" s="63">
        <f>C13+D13</f>
        <v>124.568</v>
      </c>
      <c r="F13" s="629">
        <f>B13-E13</f>
        <v>0</v>
      </c>
      <c r="G13" s="624"/>
    </row>
    <row r="14" spans="2:7" x14ac:dyDescent="0.25">
      <c r="B14" s="625" t="s">
        <v>167</v>
      </c>
      <c r="C14" s="626"/>
      <c r="D14" s="626"/>
      <c r="E14" s="626"/>
      <c r="F14" s="626"/>
      <c r="G14" s="627"/>
    </row>
    <row r="15" spans="2:7" ht="30" x14ac:dyDescent="0.25">
      <c r="B15" s="64" t="s">
        <v>160</v>
      </c>
      <c r="C15" s="65" t="s">
        <v>161</v>
      </c>
      <c r="D15" s="65" t="s">
        <v>162</v>
      </c>
      <c r="E15" s="65" t="s">
        <v>163</v>
      </c>
      <c r="F15" s="621" t="s">
        <v>164</v>
      </c>
      <c r="G15" s="622"/>
    </row>
    <row r="16" spans="2:7" x14ac:dyDescent="0.25">
      <c r="B16" s="66">
        <f>'Summary E'!D15</f>
        <v>319</v>
      </c>
      <c r="C16" s="67">
        <f>'Summary E'!E15</f>
        <v>306</v>
      </c>
      <c r="D16" s="67">
        <f>'Summary E'!H15</f>
        <v>4</v>
      </c>
      <c r="E16" s="67">
        <f>C16+D16</f>
        <v>310</v>
      </c>
      <c r="F16" s="630">
        <f>B16-E16</f>
        <v>9</v>
      </c>
      <c r="G16" s="631"/>
    </row>
    <row r="17" spans="2:7" x14ac:dyDescent="0.25">
      <c r="B17" s="625" t="s">
        <v>168</v>
      </c>
      <c r="C17" s="626"/>
      <c r="D17" s="626"/>
      <c r="E17" s="626"/>
      <c r="F17" s="626"/>
      <c r="G17" s="627"/>
    </row>
    <row r="18" spans="2:7" ht="30" x14ac:dyDescent="0.25">
      <c r="B18" s="64" t="s">
        <v>169</v>
      </c>
      <c r="C18" s="65" t="s">
        <v>161</v>
      </c>
      <c r="D18" s="65" t="s">
        <v>162</v>
      </c>
      <c r="E18" s="65" t="s">
        <v>163</v>
      </c>
      <c r="F18" s="621" t="s">
        <v>164</v>
      </c>
      <c r="G18" s="622"/>
    </row>
    <row r="19" spans="2:7" x14ac:dyDescent="0.25">
      <c r="B19" s="60">
        <f>'Summary E'!D16</f>
        <v>319</v>
      </c>
      <c r="C19" s="68">
        <f>'Summary E'!E16</f>
        <v>269</v>
      </c>
      <c r="D19" s="69"/>
      <c r="E19" s="70"/>
      <c r="F19" s="623">
        <f>+B19-E19</f>
        <v>319</v>
      </c>
      <c r="G19" s="624"/>
    </row>
    <row r="20" spans="2:7" x14ac:dyDescent="0.25">
      <c r="B20" s="625" t="s">
        <v>170</v>
      </c>
      <c r="C20" s="626"/>
      <c r="D20" s="626"/>
      <c r="E20" s="626"/>
      <c r="F20" s="626"/>
      <c r="G20" s="627"/>
    </row>
    <row r="21" spans="2:7" ht="15.75" customHeight="1" x14ac:dyDescent="0.25">
      <c r="B21" s="64" t="s">
        <v>169</v>
      </c>
      <c r="C21" s="65" t="s">
        <v>161</v>
      </c>
      <c r="D21" s="65" t="s">
        <v>162</v>
      </c>
      <c r="E21" s="65" t="s">
        <v>163</v>
      </c>
      <c r="F21" s="621" t="s">
        <v>164</v>
      </c>
      <c r="G21" s="622"/>
    </row>
    <row r="22" spans="2:7" ht="15.75" customHeight="1" x14ac:dyDescent="0.25">
      <c r="B22" s="60">
        <f>'Summary E'!D17</f>
        <v>319</v>
      </c>
      <c r="C22" s="68">
        <f>'Summary E'!E17</f>
        <v>221</v>
      </c>
      <c r="D22" s="70">
        <v>0</v>
      </c>
      <c r="E22" s="70">
        <v>0</v>
      </c>
      <c r="F22" s="623">
        <f>B22-E22</f>
        <v>319</v>
      </c>
      <c r="G22" s="624"/>
    </row>
    <row r="23" spans="2:7" ht="15.75" customHeight="1" x14ac:dyDescent="0.25">
      <c r="B23" s="625" t="s">
        <v>171</v>
      </c>
      <c r="C23" s="626"/>
      <c r="D23" s="626"/>
      <c r="E23" s="626"/>
      <c r="F23" s="626"/>
      <c r="G23" s="627"/>
    </row>
    <row r="24" spans="2:7" ht="15.75" customHeight="1" x14ac:dyDescent="0.25">
      <c r="B24" s="64" t="s">
        <v>169</v>
      </c>
      <c r="C24" s="65" t="s">
        <v>161</v>
      </c>
      <c r="D24" s="65" t="s">
        <v>162</v>
      </c>
      <c r="E24" s="65" t="s">
        <v>163</v>
      </c>
      <c r="F24" s="621" t="s">
        <v>172</v>
      </c>
      <c r="G24" s="622"/>
    </row>
    <row r="25" spans="2:7" ht="15.75" customHeight="1" x14ac:dyDescent="0.25">
      <c r="B25" s="71">
        <f>'Summary E'!D19</f>
        <v>124.568</v>
      </c>
      <c r="C25" s="72">
        <f>'Summary E'!E19</f>
        <v>0</v>
      </c>
      <c r="D25" s="70">
        <v>0</v>
      </c>
      <c r="E25" s="72">
        <f>C25+D25</f>
        <v>0</v>
      </c>
      <c r="F25" s="629">
        <f>B25-E25</f>
        <v>124.568</v>
      </c>
      <c r="G25" s="624"/>
    </row>
    <row r="26" spans="2:7" ht="15.75" customHeight="1" x14ac:dyDescent="0.25">
      <c r="B26" s="625" t="s">
        <v>173</v>
      </c>
      <c r="C26" s="626"/>
      <c r="D26" s="626"/>
      <c r="E26" s="626"/>
      <c r="F26" s="626"/>
      <c r="G26" s="627"/>
    </row>
    <row r="27" spans="2:7" ht="15.75" customHeight="1" x14ac:dyDescent="0.25">
      <c r="B27" s="64" t="s">
        <v>169</v>
      </c>
      <c r="C27" s="65" t="s">
        <v>161</v>
      </c>
      <c r="D27" s="65" t="s">
        <v>162</v>
      </c>
      <c r="E27" s="65" t="s">
        <v>163</v>
      </c>
      <c r="F27" s="621" t="s">
        <v>164</v>
      </c>
      <c r="G27" s="622"/>
    </row>
    <row r="28" spans="2:7" ht="15.75" customHeight="1" x14ac:dyDescent="0.25">
      <c r="B28" s="73">
        <f>'Summary E'!D22</f>
        <v>124.568</v>
      </c>
      <c r="C28" s="67">
        <f>'Summary E'!E22</f>
        <v>0</v>
      </c>
      <c r="D28" s="74">
        <f>'Summary E'!H22+'Summary E'!I22</f>
        <v>0</v>
      </c>
      <c r="E28" s="67">
        <f>C28+D28</f>
        <v>0</v>
      </c>
      <c r="F28" s="632">
        <f>+B28-E28</f>
        <v>124.568</v>
      </c>
      <c r="G28" s="631"/>
    </row>
    <row r="29" spans="2:7" ht="15.75" customHeight="1" x14ac:dyDescent="0.25">
      <c r="B29" s="625" t="s">
        <v>174</v>
      </c>
      <c r="C29" s="626"/>
      <c r="D29" s="626"/>
      <c r="E29" s="626"/>
      <c r="F29" s="626"/>
      <c r="G29" s="627"/>
    </row>
    <row r="30" spans="2:7" ht="15.75" customHeight="1" x14ac:dyDescent="0.25">
      <c r="B30" s="64" t="s">
        <v>169</v>
      </c>
      <c r="C30" s="65" t="s">
        <v>161</v>
      </c>
      <c r="D30" s="65" t="s">
        <v>162</v>
      </c>
      <c r="E30" s="65" t="s">
        <v>163</v>
      </c>
      <c r="F30" s="621" t="s">
        <v>164</v>
      </c>
      <c r="G30" s="622"/>
    </row>
    <row r="31" spans="2:7" ht="15.75" customHeight="1" x14ac:dyDescent="0.25">
      <c r="B31" s="75">
        <f>'Summary E'!D18</f>
        <v>319</v>
      </c>
      <c r="C31" s="76">
        <f>'Summary E'!E18</f>
        <v>79</v>
      </c>
      <c r="D31" s="76">
        <f>'Summary E'!H18+'Summary E'!I18</f>
        <v>19</v>
      </c>
      <c r="E31" s="77">
        <v>0</v>
      </c>
      <c r="F31" s="623">
        <f>B31-E31</f>
        <v>319</v>
      </c>
      <c r="G31" s="624"/>
    </row>
    <row r="32" spans="2:7" ht="15.75" customHeight="1" x14ac:dyDescent="0.25">
      <c r="B32" s="625" t="s">
        <v>175</v>
      </c>
      <c r="C32" s="626"/>
      <c r="D32" s="626"/>
      <c r="E32" s="626"/>
      <c r="F32" s="626"/>
      <c r="G32" s="627"/>
    </row>
    <row r="33" spans="2:7" ht="15.75" customHeight="1" x14ac:dyDescent="0.25">
      <c r="B33" s="64" t="s">
        <v>169</v>
      </c>
      <c r="C33" s="65" t="s">
        <v>161</v>
      </c>
      <c r="D33" s="65" t="s">
        <v>162</v>
      </c>
      <c r="E33" s="65" t="s">
        <v>163</v>
      </c>
      <c r="F33" s="621" t="s">
        <v>164</v>
      </c>
      <c r="G33" s="622"/>
    </row>
    <row r="34" spans="2:7" ht="15.75" customHeight="1" x14ac:dyDescent="0.25">
      <c r="B34" s="78"/>
      <c r="C34" s="77"/>
      <c r="D34" s="77"/>
      <c r="E34" s="77"/>
      <c r="F34" s="628">
        <f>B34-E34</f>
        <v>0</v>
      </c>
      <c r="G34" s="624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47" t="str">
        <f>CS!A1:G1</f>
        <v>KEC International Limited</v>
      </c>
      <c r="B1" s="607"/>
      <c r="C1" s="607"/>
      <c r="D1" s="607"/>
      <c r="E1" s="607"/>
      <c r="F1" s="607"/>
      <c r="G1" s="636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48" t="str">
        <f>CS!A2:G2</f>
        <v>765 kV D/C Bikaner IV PS to Siwani II (Part-01) TL</v>
      </c>
      <c r="B2" s="614"/>
      <c r="C2" s="614"/>
      <c r="D2" s="614"/>
      <c r="E2" s="614"/>
      <c r="F2" s="614"/>
      <c r="G2" s="624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48" t="s">
        <v>176</v>
      </c>
      <c r="B3" s="614"/>
      <c r="C3" s="614"/>
      <c r="D3" s="614"/>
      <c r="E3" s="614"/>
      <c r="F3" s="615"/>
      <c r="G3" s="80">
        <f ca="1">'Summary E'!M1</f>
        <v>46189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49" t="s">
        <v>177</v>
      </c>
      <c r="B4" s="651" t="s">
        <v>178</v>
      </c>
      <c r="C4" s="615"/>
      <c r="D4" s="643" t="s">
        <v>179</v>
      </c>
      <c r="E4" s="643" t="s">
        <v>180</v>
      </c>
      <c r="F4" s="643" t="s">
        <v>181</v>
      </c>
      <c r="G4" s="645" t="s">
        <v>12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8" customHeight="1" x14ac:dyDescent="0.25">
      <c r="A5" s="650"/>
      <c r="B5" s="81" t="s">
        <v>182</v>
      </c>
      <c r="C5" s="81" t="s">
        <v>183</v>
      </c>
      <c r="D5" s="644"/>
      <c r="E5" s="644"/>
      <c r="F5" s="644"/>
      <c r="G5" s="646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82">
        <v>1</v>
      </c>
      <c r="B6" s="83" t="s">
        <v>184</v>
      </c>
      <c r="C6" s="84" t="s">
        <v>185</v>
      </c>
      <c r="D6" s="85">
        <v>16.984000000000002</v>
      </c>
      <c r="E6" s="86">
        <v>45700</v>
      </c>
      <c r="F6" s="86">
        <v>45701</v>
      </c>
      <c r="G6" s="87" t="s">
        <v>186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82">
        <f t="shared" ref="A7:A20" si="0">A6+1</f>
        <v>2</v>
      </c>
      <c r="B7" s="88" t="s">
        <v>187</v>
      </c>
      <c r="C7" s="84" t="s">
        <v>184</v>
      </c>
      <c r="D7" s="85">
        <v>9.3130000000000006</v>
      </c>
      <c r="E7" s="86">
        <v>45709</v>
      </c>
      <c r="F7" s="86">
        <v>45710</v>
      </c>
      <c r="G7" s="87" t="s">
        <v>186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82">
        <f t="shared" si="0"/>
        <v>3</v>
      </c>
      <c r="B8" s="83" t="s">
        <v>188</v>
      </c>
      <c r="C8" s="84" t="s">
        <v>187</v>
      </c>
      <c r="D8" s="85">
        <v>11.121</v>
      </c>
      <c r="E8" s="86">
        <v>45726</v>
      </c>
      <c r="F8" s="86">
        <v>45731</v>
      </c>
      <c r="G8" s="87" t="s">
        <v>186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82">
        <f t="shared" si="0"/>
        <v>4</v>
      </c>
      <c r="B9" s="83" t="s">
        <v>189</v>
      </c>
      <c r="C9" s="84" t="s">
        <v>190</v>
      </c>
      <c r="D9" s="85">
        <v>3.1789999999999998</v>
      </c>
      <c r="E9" s="86">
        <v>45726</v>
      </c>
      <c r="F9" s="86">
        <v>45731</v>
      </c>
      <c r="G9" s="87" t="s">
        <v>186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82">
        <f t="shared" si="0"/>
        <v>5</v>
      </c>
      <c r="B10" s="83" t="s">
        <v>191</v>
      </c>
      <c r="C10" s="84" t="s">
        <v>192</v>
      </c>
      <c r="D10" s="85">
        <v>11.409000000000001</v>
      </c>
      <c r="E10" s="86">
        <v>45727</v>
      </c>
      <c r="F10" s="86">
        <v>45731</v>
      </c>
      <c r="G10" s="87" t="s">
        <v>186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82">
        <f t="shared" si="0"/>
        <v>6</v>
      </c>
      <c r="B11" s="83" t="s">
        <v>193</v>
      </c>
      <c r="C11" s="84" t="s">
        <v>194</v>
      </c>
      <c r="D11" s="85">
        <v>28.481999999999999</v>
      </c>
      <c r="E11" s="86">
        <v>45727</v>
      </c>
      <c r="F11" s="86">
        <v>45731</v>
      </c>
      <c r="G11" s="87" t="s">
        <v>186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82">
        <f t="shared" si="0"/>
        <v>7</v>
      </c>
      <c r="B12" s="83" t="s">
        <v>194</v>
      </c>
      <c r="C12" s="84" t="s">
        <v>195</v>
      </c>
      <c r="D12" s="85">
        <v>11.16</v>
      </c>
      <c r="E12" s="86">
        <v>45749</v>
      </c>
      <c r="F12" s="86">
        <v>45750</v>
      </c>
      <c r="G12" s="87" t="s">
        <v>186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82">
        <f t="shared" si="0"/>
        <v>8</v>
      </c>
      <c r="B13" s="83" t="s">
        <v>196</v>
      </c>
      <c r="C13" s="84" t="s">
        <v>197</v>
      </c>
      <c r="D13" s="85">
        <v>14.759</v>
      </c>
      <c r="E13" s="86">
        <v>45749</v>
      </c>
      <c r="F13" s="86">
        <v>45750</v>
      </c>
      <c r="G13" s="87" t="s">
        <v>186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82">
        <f t="shared" si="0"/>
        <v>9</v>
      </c>
      <c r="B14" s="83" t="s">
        <v>195</v>
      </c>
      <c r="C14" s="84" t="s">
        <v>196</v>
      </c>
      <c r="D14" s="85">
        <v>4.0949999999999998</v>
      </c>
      <c r="E14" s="86">
        <v>45821</v>
      </c>
      <c r="F14" s="86">
        <v>45832</v>
      </c>
      <c r="G14" s="87" t="s">
        <v>186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82">
        <f t="shared" si="0"/>
        <v>10</v>
      </c>
      <c r="B15" s="83" t="s">
        <v>198</v>
      </c>
      <c r="C15" s="84" t="s">
        <v>199</v>
      </c>
      <c r="D15" s="85">
        <v>11.446</v>
      </c>
      <c r="E15" s="86">
        <v>45821</v>
      </c>
      <c r="F15" s="86">
        <v>45828</v>
      </c>
      <c r="G15" s="87" t="s">
        <v>186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82">
        <f t="shared" si="0"/>
        <v>11</v>
      </c>
      <c r="B16" s="83" t="s">
        <v>197</v>
      </c>
      <c r="C16" s="84" t="s">
        <v>200</v>
      </c>
      <c r="D16" s="85">
        <v>1.4830000000000001</v>
      </c>
      <c r="E16" s="86"/>
      <c r="F16" s="86"/>
      <c r="G16" s="87" t="s">
        <v>186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x14ac:dyDescent="0.25">
      <c r="A17" s="82">
        <f t="shared" si="0"/>
        <v>12</v>
      </c>
      <c r="B17" s="83" t="s">
        <v>201</v>
      </c>
      <c r="C17" s="84" t="s">
        <v>198</v>
      </c>
      <c r="D17" s="85"/>
      <c r="E17" s="86"/>
      <c r="F17" s="86"/>
      <c r="G17" s="87" t="s">
        <v>186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x14ac:dyDescent="0.25">
      <c r="A18" s="82">
        <f t="shared" si="0"/>
        <v>13</v>
      </c>
      <c r="B18" s="83"/>
      <c r="C18" s="89"/>
      <c r="D18" s="85"/>
      <c r="E18" s="86"/>
      <c r="F18" s="86"/>
      <c r="G18" s="8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x14ac:dyDescent="0.25">
      <c r="A19" s="82">
        <f t="shared" si="0"/>
        <v>14</v>
      </c>
      <c r="B19" s="83"/>
      <c r="C19" s="89"/>
      <c r="D19" s="85"/>
      <c r="E19" s="86"/>
      <c r="F19" s="86"/>
      <c r="G19" s="8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82">
        <f t="shared" si="0"/>
        <v>15</v>
      </c>
      <c r="B20" s="83"/>
      <c r="C20" s="89"/>
      <c r="D20" s="85"/>
      <c r="E20" s="86"/>
      <c r="F20" s="86"/>
      <c r="G20" s="8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90" t="s">
        <v>202</v>
      </c>
      <c r="B21" s="91"/>
      <c r="C21" s="92"/>
      <c r="D21" s="93">
        <f>SUBTOTAL(9,D6:D20)</f>
        <v>123.431</v>
      </c>
      <c r="E21" s="94"/>
      <c r="F21" s="94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79"/>
      <c r="B24" s="79"/>
      <c r="C24" s="79"/>
      <c r="D24" s="9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57" t="str">
        <f>'Tack Welding'!A1:I1</f>
        <v>KEC International Limited</v>
      </c>
      <c r="B1" s="607"/>
      <c r="C1" s="607"/>
      <c r="D1" s="607"/>
      <c r="E1" s="607"/>
      <c r="F1" s="607"/>
      <c r="G1" s="636"/>
      <c r="H1" s="9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58" t="str">
        <f>'Tack Welding'!A2:I2</f>
        <v>765 kV D/C Bikaner IV PS to Siwani II (Part-01) TL</v>
      </c>
      <c r="B2" s="614"/>
      <c r="C2" s="614"/>
      <c r="D2" s="614"/>
      <c r="E2" s="614"/>
      <c r="F2" s="614"/>
      <c r="G2" s="624"/>
      <c r="H2" s="97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58" t="s">
        <v>203</v>
      </c>
      <c r="B3" s="614"/>
      <c r="C3" s="614"/>
      <c r="D3" s="614"/>
      <c r="E3" s="614"/>
      <c r="F3" s="615"/>
      <c r="G3" s="98">
        <f ca="1">'Summary E'!M1</f>
        <v>46189</v>
      </c>
      <c r="H3" s="9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59" t="s">
        <v>177</v>
      </c>
      <c r="B4" s="660" t="s">
        <v>178</v>
      </c>
      <c r="C4" s="615"/>
      <c r="D4" s="655" t="s">
        <v>204</v>
      </c>
      <c r="E4" s="655" t="s">
        <v>205</v>
      </c>
      <c r="F4" s="655" t="s">
        <v>206</v>
      </c>
      <c r="G4" s="656" t="s">
        <v>12</v>
      </c>
      <c r="H4" s="9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0.5" customHeight="1" x14ac:dyDescent="0.25">
      <c r="A5" s="650"/>
      <c r="B5" s="70" t="s">
        <v>182</v>
      </c>
      <c r="C5" s="70" t="s">
        <v>183</v>
      </c>
      <c r="D5" s="644"/>
      <c r="E5" s="644"/>
      <c r="F5" s="644"/>
      <c r="G5" s="646"/>
      <c r="H5" s="9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x14ac:dyDescent="0.25">
      <c r="A6" s="100">
        <v>1</v>
      </c>
      <c r="B6" s="101" t="s">
        <v>184</v>
      </c>
      <c r="C6" s="102" t="s">
        <v>207</v>
      </c>
      <c r="D6" s="103">
        <v>5.532</v>
      </c>
      <c r="E6" s="104">
        <v>45700</v>
      </c>
      <c r="F6" s="104">
        <v>45701</v>
      </c>
      <c r="G6" s="105" t="s">
        <v>186</v>
      </c>
      <c r="H6" s="9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100">
        <f t="shared" ref="A7:A20" si="0">A6+1</f>
        <v>2</v>
      </c>
      <c r="B7" s="101" t="s">
        <v>187</v>
      </c>
      <c r="C7" s="102" t="s">
        <v>184</v>
      </c>
      <c r="D7" s="103">
        <v>9.3130000000000006</v>
      </c>
      <c r="E7" s="104">
        <v>45719</v>
      </c>
      <c r="F7" s="104">
        <v>45713</v>
      </c>
      <c r="G7" s="105" t="s">
        <v>186</v>
      </c>
      <c r="H7" s="106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100">
        <f t="shared" si="0"/>
        <v>3</v>
      </c>
      <c r="B8" s="102" t="s">
        <v>207</v>
      </c>
      <c r="C8" s="107" t="s">
        <v>185</v>
      </c>
      <c r="D8" s="103">
        <v>11.452</v>
      </c>
      <c r="E8" s="104">
        <v>45719</v>
      </c>
      <c r="F8" s="104">
        <v>45713</v>
      </c>
      <c r="G8" s="105" t="s">
        <v>186</v>
      </c>
      <c r="H8" s="10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100">
        <f t="shared" si="0"/>
        <v>4</v>
      </c>
      <c r="B9" s="102" t="s">
        <v>188</v>
      </c>
      <c r="C9" s="107" t="s">
        <v>187</v>
      </c>
      <c r="D9" s="103">
        <v>11.121</v>
      </c>
      <c r="E9" s="104">
        <v>45726</v>
      </c>
      <c r="F9" s="104">
        <v>45731</v>
      </c>
      <c r="G9" s="105" t="s">
        <v>186</v>
      </c>
      <c r="H9" s="9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100">
        <f t="shared" si="0"/>
        <v>5</v>
      </c>
      <c r="B10" s="108" t="s">
        <v>192</v>
      </c>
      <c r="C10" s="108" t="s">
        <v>190</v>
      </c>
      <c r="D10" s="103">
        <v>3.1789999999999998</v>
      </c>
      <c r="E10" s="104">
        <v>45726</v>
      </c>
      <c r="F10" s="104">
        <v>45731</v>
      </c>
      <c r="G10" s="105" t="s">
        <v>186</v>
      </c>
      <c r="H10" s="9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100">
        <f t="shared" si="0"/>
        <v>6</v>
      </c>
      <c r="B11" s="108" t="s">
        <v>185</v>
      </c>
      <c r="C11" s="108" t="s">
        <v>208</v>
      </c>
      <c r="D11" s="103">
        <v>3.2240000000000002</v>
      </c>
      <c r="E11" s="104">
        <v>45726</v>
      </c>
      <c r="F11" s="104">
        <v>45731</v>
      </c>
      <c r="G11" s="105" t="s">
        <v>186</v>
      </c>
      <c r="H11" s="9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100">
        <f t="shared" si="0"/>
        <v>7</v>
      </c>
      <c r="B12" s="108" t="s">
        <v>208</v>
      </c>
      <c r="C12" s="108" t="s">
        <v>192</v>
      </c>
      <c r="D12" s="103">
        <v>8.1850000000000005</v>
      </c>
      <c r="E12" s="104">
        <v>45733</v>
      </c>
      <c r="F12" s="104">
        <v>45734</v>
      </c>
      <c r="G12" s="105" t="s">
        <v>186</v>
      </c>
      <c r="H12" s="9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100">
        <f t="shared" si="0"/>
        <v>8</v>
      </c>
      <c r="B13" s="108" t="s">
        <v>190</v>
      </c>
      <c r="C13" s="108" t="s">
        <v>209</v>
      </c>
      <c r="D13" s="103">
        <v>17.041</v>
      </c>
      <c r="E13" s="104">
        <v>45736</v>
      </c>
      <c r="F13" s="104">
        <v>45737</v>
      </c>
      <c r="G13" s="105" t="s">
        <v>186</v>
      </c>
      <c r="H13" s="9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100">
        <f t="shared" si="0"/>
        <v>9</v>
      </c>
      <c r="B14" s="108" t="s">
        <v>209</v>
      </c>
      <c r="C14" s="108" t="s">
        <v>194</v>
      </c>
      <c r="D14" s="103">
        <v>11.441000000000001</v>
      </c>
      <c r="E14" s="104">
        <v>45763</v>
      </c>
      <c r="F14" s="104">
        <v>45764</v>
      </c>
      <c r="G14" s="105" t="s">
        <v>186</v>
      </c>
      <c r="H14" s="9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00">
        <f t="shared" si="0"/>
        <v>10</v>
      </c>
      <c r="B15" s="109" t="s">
        <v>198</v>
      </c>
      <c r="C15" s="109" t="s">
        <v>199</v>
      </c>
      <c r="D15" s="109">
        <v>11.446</v>
      </c>
      <c r="E15" s="110"/>
      <c r="F15" s="110"/>
      <c r="G15" s="105" t="s">
        <v>186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25">
      <c r="A16" s="100">
        <f t="shared" si="0"/>
        <v>11</v>
      </c>
      <c r="B16" s="109" t="s">
        <v>210</v>
      </c>
      <c r="C16" s="109" t="s">
        <v>197</v>
      </c>
      <c r="D16" s="109">
        <v>23.385999999999999</v>
      </c>
      <c r="E16" s="110"/>
      <c r="F16" s="110"/>
      <c r="G16" s="105" t="s">
        <v>186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25">
      <c r="A17" s="100">
        <f t="shared" si="0"/>
        <v>12</v>
      </c>
      <c r="B17" s="83" t="s">
        <v>194</v>
      </c>
      <c r="C17" s="84" t="s">
        <v>210</v>
      </c>
      <c r="D17" s="85">
        <v>6.6280000000000001</v>
      </c>
      <c r="E17" s="86"/>
      <c r="F17" s="86"/>
      <c r="G17" s="87" t="s">
        <v>186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25">
      <c r="A18" s="100">
        <f t="shared" si="0"/>
        <v>13</v>
      </c>
      <c r="B18" s="83" t="s">
        <v>197</v>
      </c>
      <c r="C18" s="84" t="s">
        <v>200</v>
      </c>
      <c r="D18" s="85">
        <v>1.4830000000000001</v>
      </c>
      <c r="E18" s="86"/>
      <c r="F18" s="86"/>
      <c r="G18" s="87" t="s">
        <v>186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25">
      <c r="A19" s="100">
        <f t="shared" si="0"/>
        <v>14</v>
      </c>
      <c r="B19" s="83" t="s">
        <v>201</v>
      </c>
      <c r="C19" s="84" t="s">
        <v>198</v>
      </c>
      <c r="D19" s="85"/>
      <c r="E19" s="86"/>
      <c r="F19" s="86"/>
      <c r="G19" s="87" t="s">
        <v>186</v>
      </c>
      <c r="H19" s="9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100">
        <f t="shared" si="0"/>
        <v>15</v>
      </c>
      <c r="B20" s="109"/>
      <c r="C20" s="109"/>
      <c r="D20" s="109"/>
      <c r="E20" s="110"/>
      <c r="F20" s="110"/>
      <c r="G20" s="111"/>
      <c r="H20" s="9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652" t="s">
        <v>202</v>
      </c>
      <c r="B21" s="653"/>
      <c r="C21" s="654"/>
      <c r="D21" s="112">
        <f>SUM(D6:D20)</f>
        <v>123.431</v>
      </c>
      <c r="E21" s="113"/>
      <c r="F21" s="113"/>
      <c r="G21" s="114"/>
      <c r="H21" s="106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97"/>
      <c r="B22" s="97"/>
      <c r="C22" s="97"/>
      <c r="D22" s="97"/>
      <c r="E22" s="97"/>
      <c r="F22" s="97"/>
      <c r="G22" s="97"/>
      <c r="H22" s="9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97"/>
      <c r="B23" s="97"/>
      <c r="C23" s="97"/>
      <c r="D23" s="97"/>
      <c r="E23" s="97"/>
      <c r="F23" s="97"/>
      <c r="G23" s="97"/>
      <c r="H23" s="9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97"/>
      <c r="B24" s="97"/>
      <c r="C24" s="97"/>
      <c r="D24" s="97"/>
      <c r="E24" s="97"/>
      <c r="F24" s="97"/>
      <c r="G24" s="97"/>
      <c r="H24" s="9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97"/>
      <c r="B25" s="97"/>
      <c r="C25" s="97"/>
      <c r="D25" s="97"/>
      <c r="E25" s="97"/>
      <c r="F25" s="97"/>
      <c r="G25" s="97"/>
      <c r="H25" s="9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97"/>
      <c r="B26" s="97"/>
      <c r="C26" s="97"/>
      <c r="D26" s="97"/>
      <c r="E26" s="97"/>
      <c r="F26" s="97"/>
      <c r="G26" s="97"/>
      <c r="H26" s="9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97"/>
      <c r="B27" s="97"/>
      <c r="C27" s="97"/>
      <c r="D27" s="97"/>
      <c r="E27" s="97"/>
      <c r="F27" s="97"/>
      <c r="G27" s="97"/>
      <c r="H27" s="9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97"/>
      <c r="B28" s="97"/>
      <c r="C28" s="97"/>
      <c r="D28" s="97"/>
      <c r="E28" s="97"/>
      <c r="F28" s="97"/>
      <c r="G28" s="97"/>
      <c r="H28" s="9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97"/>
      <c r="B29" s="97"/>
      <c r="C29" s="97"/>
      <c r="D29" s="97"/>
      <c r="E29" s="97"/>
      <c r="F29" s="97"/>
      <c r="G29" s="97"/>
      <c r="H29" s="9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97"/>
      <c r="B30" s="97"/>
      <c r="C30" s="97"/>
      <c r="D30" s="97"/>
      <c r="E30" s="97"/>
      <c r="F30" s="97"/>
      <c r="G30" s="97"/>
      <c r="H30" s="9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97"/>
      <c r="B31" s="97"/>
      <c r="C31" s="97"/>
      <c r="D31" s="97"/>
      <c r="E31" s="97"/>
      <c r="F31" s="97"/>
      <c r="G31" s="97"/>
      <c r="H31" s="9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97"/>
      <c r="B32" s="97"/>
      <c r="C32" s="97"/>
      <c r="D32" s="97"/>
      <c r="E32" s="97"/>
      <c r="F32" s="97"/>
      <c r="G32" s="97"/>
      <c r="H32" s="9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97"/>
      <c r="B33" s="97"/>
      <c r="C33" s="97"/>
      <c r="D33" s="97"/>
      <c r="E33" s="97"/>
      <c r="F33" s="97"/>
      <c r="G33" s="97"/>
      <c r="H33" s="9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97"/>
      <c r="B34" s="97"/>
      <c r="C34" s="97"/>
      <c r="D34" s="97"/>
      <c r="E34" s="97"/>
      <c r="F34" s="97"/>
      <c r="G34" s="97"/>
      <c r="H34" s="9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97"/>
      <c r="B35" s="97"/>
      <c r="C35" s="97"/>
      <c r="D35" s="97"/>
      <c r="E35" s="97"/>
      <c r="F35" s="97"/>
      <c r="G35" s="97"/>
      <c r="H35" s="9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97"/>
      <c r="B36" s="97"/>
      <c r="C36" s="97"/>
      <c r="D36" s="97"/>
      <c r="E36" s="97"/>
      <c r="F36" s="97"/>
      <c r="G36" s="97"/>
      <c r="H36" s="9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97"/>
      <c r="B37" s="97"/>
      <c r="C37" s="97"/>
      <c r="D37" s="97"/>
      <c r="E37" s="97"/>
      <c r="F37" s="97"/>
      <c r="G37" s="97"/>
      <c r="H37" s="9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97"/>
      <c r="B38" s="97"/>
      <c r="C38" s="97"/>
      <c r="D38" s="97"/>
      <c r="E38" s="97"/>
      <c r="F38" s="97"/>
      <c r="G38" s="97"/>
      <c r="H38" s="9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97"/>
      <c r="B39" s="97"/>
      <c r="C39" s="97"/>
      <c r="D39" s="97"/>
      <c r="E39" s="97"/>
      <c r="F39" s="97"/>
      <c r="G39" s="97"/>
      <c r="H39" s="9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97"/>
      <c r="B41" s="97"/>
      <c r="C41" s="97"/>
      <c r="D41" s="97"/>
      <c r="E41" s="97"/>
      <c r="F41" s="97"/>
      <c r="G41" s="97"/>
      <c r="H41" s="9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97"/>
      <c r="B42" s="97"/>
      <c r="C42" s="97"/>
      <c r="D42" s="97"/>
      <c r="E42" s="97"/>
      <c r="F42" s="97"/>
      <c r="G42" s="97"/>
      <c r="H42" s="9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97"/>
      <c r="B43" s="97"/>
      <c r="C43" s="97"/>
      <c r="D43" s="97"/>
      <c r="E43" s="97"/>
      <c r="F43" s="97"/>
      <c r="G43" s="97"/>
      <c r="H43" s="9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97"/>
      <c r="B44" s="97"/>
      <c r="C44" s="97"/>
      <c r="D44" s="97"/>
      <c r="E44" s="97"/>
      <c r="F44" s="97"/>
      <c r="G44" s="97"/>
      <c r="H44" s="97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97"/>
      <c r="B45" s="97"/>
      <c r="C45" s="97"/>
      <c r="D45" s="97"/>
      <c r="E45" s="97"/>
      <c r="F45" s="97"/>
      <c r="G45" s="97"/>
      <c r="H45" s="97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97"/>
      <c r="B46" s="97"/>
      <c r="C46" s="97"/>
      <c r="D46" s="97"/>
      <c r="E46" s="97"/>
      <c r="F46" s="97"/>
      <c r="G46" s="97"/>
      <c r="H46" s="97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97"/>
      <c r="B47" s="97"/>
      <c r="C47" s="97"/>
      <c r="D47" s="97"/>
      <c r="E47" s="97"/>
      <c r="F47" s="97"/>
      <c r="G47" s="97"/>
      <c r="H47" s="9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97"/>
      <c r="B48" s="97"/>
      <c r="C48" s="97"/>
      <c r="D48" s="97"/>
      <c r="E48" s="97"/>
      <c r="F48" s="97"/>
      <c r="G48" s="97"/>
      <c r="H48" s="9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97"/>
      <c r="B49" s="97"/>
      <c r="C49" s="97"/>
      <c r="D49" s="97"/>
      <c r="E49" s="97"/>
      <c r="F49" s="97"/>
      <c r="G49" s="97"/>
      <c r="H49" s="97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97"/>
      <c r="B50" s="97"/>
      <c r="C50" s="97"/>
      <c r="D50" s="97"/>
      <c r="E50" s="97"/>
      <c r="F50" s="97"/>
      <c r="G50" s="97"/>
      <c r="H50" s="97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97"/>
      <c r="B51" s="97"/>
      <c r="C51" s="97"/>
      <c r="D51" s="97"/>
      <c r="E51" s="97"/>
      <c r="F51" s="97"/>
      <c r="G51" s="97"/>
      <c r="H51" s="97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97"/>
      <c r="B52" s="97"/>
      <c r="C52" s="97"/>
      <c r="D52" s="97"/>
      <c r="E52" s="97"/>
      <c r="F52" s="97"/>
      <c r="G52" s="97"/>
      <c r="H52" s="97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97"/>
      <c r="B53" s="97"/>
      <c r="C53" s="97"/>
      <c r="D53" s="97"/>
      <c r="E53" s="97"/>
      <c r="F53" s="97"/>
      <c r="G53" s="97"/>
      <c r="H53" s="97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97"/>
      <c r="B54" s="97"/>
      <c r="C54" s="97"/>
      <c r="D54" s="97"/>
      <c r="E54" s="97"/>
      <c r="F54" s="97"/>
      <c r="G54" s="97"/>
      <c r="H54" s="97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97"/>
      <c r="B55" s="97"/>
      <c r="C55" s="97"/>
      <c r="D55" s="97"/>
      <c r="E55" s="97"/>
      <c r="F55" s="97"/>
      <c r="G55" s="97"/>
      <c r="H55" s="97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97"/>
      <c r="B56" s="97"/>
      <c r="C56" s="97"/>
      <c r="D56" s="97"/>
      <c r="E56" s="97"/>
      <c r="F56" s="97"/>
      <c r="G56" s="97"/>
      <c r="H56" s="97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97"/>
      <c r="B57" s="97"/>
      <c r="C57" s="97"/>
      <c r="D57" s="97"/>
      <c r="E57" s="97"/>
      <c r="F57" s="97"/>
      <c r="G57" s="97"/>
      <c r="H57" s="97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97"/>
      <c r="B58" s="97"/>
      <c r="C58" s="97"/>
      <c r="D58" s="97"/>
      <c r="E58" s="97"/>
      <c r="F58" s="97"/>
      <c r="G58" s="97"/>
      <c r="H58" s="97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97"/>
      <c r="B59" s="97"/>
      <c r="C59" s="97"/>
      <c r="D59" s="97"/>
      <c r="E59" s="97"/>
      <c r="F59" s="97"/>
      <c r="G59" s="97"/>
      <c r="H59" s="97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97"/>
      <c r="B60" s="97"/>
      <c r="C60" s="97"/>
      <c r="D60" s="97"/>
      <c r="E60" s="97"/>
      <c r="F60" s="97"/>
      <c r="G60" s="97"/>
      <c r="H60" s="97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97"/>
      <c r="B61" s="97"/>
      <c r="C61" s="97"/>
      <c r="D61" s="97"/>
      <c r="E61" s="97"/>
      <c r="F61" s="97"/>
      <c r="G61" s="97"/>
      <c r="H61" s="97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97"/>
      <c r="B62" s="97"/>
      <c r="C62" s="97"/>
      <c r="D62" s="97"/>
      <c r="E62" s="97"/>
      <c r="F62" s="97"/>
      <c r="G62" s="97"/>
      <c r="H62" s="97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97"/>
      <c r="B63" s="97"/>
      <c r="C63" s="97"/>
      <c r="D63" s="97"/>
      <c r="E63" s="97"/>
      <c r="F63" s="97"/>
      <c r="G63" s="97"/>
      <c r="H63" s="97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97"/>
      <c r="B64" s="97"/>
      <c r="C64" s="97"/>
      <c r="D64" s="97"/>
      <c r="E64" s="97"/>
      <c r="F64" s="97"/>
      <c r="G64" s="97"/>
      <c r="H64" s="9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97"/>
      <c r="B65" s="97"/>
      <c r="C65" s="97"/>
      <c r="D65" s="97"/>
      <c r="E65" s="97"/>
      <c r="F65" s="97"/>
      <c r="G65" s="97"/>
      <c r="H65" s="9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97"/>
      <c r="B66" s="97"/>
      <c r="C66" s="97"/>
      <c r="D66" s="97"/>
      <c r="E66" s="97"/>
      <c r="F66" s="97"/>
      <c r="G66" s="97"/>
      <c r="H66" s="9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97"/>
      <c r="B67" s="97"/>
      <c r="C67" s="97"/>
      <c r="D67" s="97"/>
      <c r="E67" s="97"/>
      <c r="F67" s="97"/>
      <c r="G67" s="97"/>
      <c r="H67" s="9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97"/>
      <c r="B68" s="97"/>
      <c r="C68" s="97"/>
      <c r="D68" s="97"/>
      <c r="E68" s="97"/>
      <c r="F68" s="97"/>
      <c r="G68" s="97"/>
      <c r="H68" s="97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97"/>
      <c r="B69" s="97"/>
      <c r="C69" s="97"/>
      <c r="D69" s="97"/>
      <c r="E69" s="97"/>
      <c r="F69" s="97"/>
      <c r="G69" s="97"/>
      <c r="H69" s="97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97"/>
      <c r="B70" s="97"/>
      <c r="C70" s="97"/>
      <c r="D70" s="97"/>
      <c r="E70" s="97"/>
      <c r="F70" s="97"/>
      <c r="G70" s="97"/>
      <c r="H70" s="97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97"/>
      <c r="B71" s="97"/>
      <c r="C71" s="97"/>
      <c r="D71" s="97"/>
      <c r="E71" s="97"/>
      <c r="F71" s="97"/>
      <c r="G71" s="97"/>
      <c r="H71" s="97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97"/>
      <c r="B72" s="97"/>
      <c r="C72" s="97"/>
      <c r="D72" s="97"/>
      <c r="E72" s="97"/>
      <c r="F72" s="97"/>
      <c r="G72" s="97"/>
      <c r="H72" s="97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97"/>
      <c r="B73" s="97"/>
      <c r="C73" s="97"/>
      <c r="D73" s="97"/>
      <c r="E73" s="97"/>
      <c r="F73" s="97"/>
      <c r="G73" s="97"/>
      <c r="H73" s="97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97"/>
      <c r="B74" s="97"/>
      <c r="C74" s="97"/>
      <c r="D74" s="97"/>
      <c r="E74" s="97"/>
      <c r="F74" s="97"/>
      <c r="G74" s="97"/>
      <c r="H74" s="97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97"/>
      <c r="B75" s="97"/>
      <c r="C75" s="97"/>
      <c r="D75" s="97"/>
      <c r="E75" s="97"/>
      <c r="F75" s="97"/>
      <c r="G75" s="97"/>
      <c r="H75" s="97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97"/>
      <c r="B76" s="97"/>
      <c r="C76" s="97"/>
      <c r="D76" s="97"/>
      <c r="E76" s="97"/>
      <c r="F76" s="97"/>
      <c r="G76" s="97"/>
      <c r="H76" s="97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97"/>
      <c r="B77" s="97"/>
      <c r="C77" s="97"/>
      <c r="D77" s="97"/>
      <c r="E77" s="97"/>
      <c r="F77" s="97"/>
      <c r="G77" s="97"/>
      <c r="H77" s="97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97"/>
      <c r="B78" s="97"/>
      <c r="C78" s="97"/>
      <c r="D78" s="97"/>
      <c r="E78" s="97"/>
      <c r="F78" s="97"/>
      <c r="G78" s="97"/>
      <c r="H78" s="97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97"/>
      <c r="B79" s="97"/>
      <c r="C79" s="97"/>
      <c r="D79" s="97"/>
      <c r="E79" s="97"/>
      <c r="F79" s="97"/>
      <c r="G79" s="97"/>
      <c r="H79" s="97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97"/>
      <c r="B80" s="97"/>
      <c r="C80" s="97"/>
      <c r="D80" s="97"/>
      <c r="E80" s="97"/>
      <c r="F80" s="97"/>
      <c r="G80" s="97"/>
      <c r="H80" s="97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97"/>
      <c r="B81" s="97"/>
      <c r="C81" s="97"/>
      <c r="D81" s="97"/>
      <c r="E81" s="97"/>
      <c r="F81" s="97"/>
      <c r="G81" s="97"/>
      <c r="H81" s="97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97"/>
      <c r="B82" s="97"/>
      <c r="C82" s="97"/>
      <c r="D82" s="97"/>
      <c r="E82" s="97"/>
      <c r="F82" s="97"/>
      <c r="G82" s="97"/>
      <c r="H82" s="97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97"/>
      <c r="B83" s="97"/>
      <c r="C83" s="97"/>
      <c r="D83" s="97"/>
      <c r="E83" s="97"/>
      <c r="F83" s="97"/>
      <c r="G83" s="97"/>
      <c r="H83" s="97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97"/>
      <c r="B84" s="97"/>
      <c r="C84" s="97"/>
      <c r="D84" s="97"/>
      <c r="E84" s="97"/>
      <c r="F84" s="97"/>
      <c r="G84" s="97"/>
      <c r="H84" s="97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97"/>
      <c r="B85" s="97"/>
      <c r="C85" s="97"/>
      <c r="D85" s="97"/>
      <c r="E85" s="97"/>
      <c r="F85" s="97"/>
      <c r="G85" s="97"/>
      <c r="H85" s="97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97"/>
      <c r="B86" s="97"/>
      <c r="C86" s="97"/>
      <c r="D86" s="97"/>
      <c r="E86" s="97"/>
      <c r="F86" s="97"/>
      <c r="G86" s="97"/>
      <c r="H86" s="97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97"/>
      <c r="B87" s="97"/>
      <c r="C87" s="97"/>
      <c r="D87" s="97"/>
      <c r="E87" s="97"/>
      <c r="F87" s="97"/>
      <c r="G87" s="97"/>
      <c r="H87" s="97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97"/>
      <c r="B88" s="97"/>
      <c r="C88" s="97"/>
      <c r="D88" s="97"/>
      <c r="E88" s="97"/>
      <c r="F88" s="97"/>
      <c r="G88" s="97"/>
      <c r="H88" s="97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97"/>
      <c r="B89" s="97"/>
      <c r="C89" s="97"/>
      <c r="D89" s="97"/>
      <c r="E89" s="97"/>
      <c r="F89" s="97"/>
      <c r="G89" s="97"/>
      <c r="H89" s="97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97"/>
      <c r="B90" s="97"/>
      <c r="C90" s="97"/>
      <c r="D90" s="97"/>
      <c r="E90" s="97"/>
      <c r="F90" s="97"/>
      <c r="G90" s="97"/>
      <c r="H90" s="97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97"/>
      <c r="B91" s="97"/>
      <c r="C91" s="97"/>
      <c r="D91" s="97"/>
      <c r="E91" s="97"/>
      <c r="F91" s="97"/>
      <c r="G91" s="97"/>
      <c r="H91" s="97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97"/>
      <c r="B92" s="97"/>
      <c r="C92" s="97"/>
      <c r="D92" s="97"/>
      <c r="E92" s="97"/>
      <c r="F92" s="97"/>
      <c r="G92" s="97"/>
      <c r="H92" s="97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97"/>
      <c r="B93" s="97"/>
      <c r="C93" s="97"/>
      <c r="D93" s="97"/>
      <c r="E93" s="97"/>
      <c r="F93" s="97"/>
      <c r="G93" s="97"/>
      <c r="H93" s="97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97"/>
      <c r="B94" s="97"/>
      <c r="C94" s="97"/>
      <c r="D94" s="97"/>
      <c r="E94" s="97"/>
      <c r="F94" s="97"/>
      <c r="G94" s="97"/>
      <c r="H94" s="97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97"/>
      <c r="B95" s="97"/>
      <c r="C95" s="97"/>
      <c r="D95" s="97"/>
      <c r="E95" s="97"/>
      <c r="F95" s="97"/>
      <c r="G95" s="97"/>
      <c r="H95" s="97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97"/>
      <c r="B96" s="97"/>
      <c r="C96" s="97"/>
      <c r="D96" s="97"/>
      <c r="E96" s="97"/>
      <c r="F96" s="97"/>
      <c r="G96" s="97"/>
      <c r="H96" s="97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97"/>
      <c r="B97" s="97"/>
      <c r="C97" s="97"/>
      <c r="D97" s="97"/>
      <c r="E97" s="97"/>
      <c r="F97" s="97"/>
      <c r="G97" s="97"/>
      <c r="H97" s="97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97"/>
      <c r="B98" s="97"/>
      <c r="C98" s="97"/>
      <c r="D98" s="97"/>
      <c r="E98" s="97"/>
      <c r="F98" s="97"/>
      <c r="G98" s="97"/>
      <c r="H98" s="97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97"/>
      <c r="B99" s="97"/>
      <c r="C99" s="97"/>
      <c r="D99" s="97"/>
      <c r="E99" s="97"/>
      <c r="F99" s="97"/>
      <c r="G99" s="97"/>
      <c r="H99" s="97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97"/>
      <c r="B100" s="97"/>
      <c r="C100" s="97"/>
      <c r="D100" s="97"/>
      <c r="E100" s="97"/>
      <c r="F100" s="97"/>
      <c r="G100" s="97"/>
      <c r="H100" s="97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97"/>
      <c r="B101" s="97"/>
      <c r="C101" s="97"/>
      <c r="D101" s="97"/>
      <c r="E101" s="97"/>
      <c r="F101" s="97"/>
      <c r="G101" s="97"/>
      <c r="H101" s="97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97"/>
      <c r="B102" s="97"/>
      <c r="C102" s="97"/>
      <c r="D102" s="97"/>
      <c r="E102" s="97"/>
      <c r="F102" s="97"/>
      <c r="G102" s="97"/>
      <c r="H102" s="97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97"/>
      <c r="B103" s="97"/>
      <c r="C103" s="97"/>
      <c r="D103" s="97"/>
      <c r="E103" s="97"/>
      <c r="F103" s="97"/>
      <c r="G103" s="97"/>
      <c r="H103" s="97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97"/>
      <c r="B104" s="97"/>
      <c r="C104" s="97"/>
      <c r="D104" s="97"/>
      <c r="E104" s="97"/>
      <c r="F104" s="97"/>
      <c r="G104" s="97"/>
      <c r="H104" s="97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97"/>
      <c r="B105" s="97"/>
      <c r="C105" s="97"/>
      <c r="D105" s="97"/>
      <c r="E105" s="97"/>
      <c r="F105" s="97"/>
      <c r="G105" s="97"/>
      <c r="H105" s="97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97"/>
      <c r="B106" s="97"/>
      <c r="C106" s="97"/>
      <c r="D106" s="97"/>
      <c r="E106" s="97"/>
      <c r="F106" s="97"/>
      <c r="G106" s="97"/>
      <c r="H106" s="97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97"/>
      <c r="B107" s="97"/>
      <c r="C107" s="97"/>
      <c r="D107" s="97"/>
      <c r="E107" s="97"/>
      <c r="F107" s="97"/>
      <c r="G107" s="97"/>
      <c r="H107" s="97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97"/>
      <c r="B108" s="97"/>
      <c r="C108" s="97"/>
      <c r="D108" s="97"/>
      <c r="E108" s="97"/>
      <c r="F108" s="97"/>
      <c r="G108" s="97"/>
      <c r="H108" s="97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97"/>
      <c r="B109" s="97"/>
      <c r="C109" s="97"/>
      <c r="D109" s="97"/>
      <c r="E109" s="97"/>
      <c r="F109" s="97"/>
      <c r="G109" s="97"/>
      <c r="H109" s="97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97"/>
      <c r="B110" s="97"/>
      <c r="C110" s="97"/>
      <c r="D110" s="97"/>
      <c r="E110" s="97"/>
      <c r="F110" s="97"/>
      <c r="G110" s="97"/>
      <c r="H110" s="97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97"/>
      <c r="B111" s="97"/>
      <c r="C111" s="97"/>
      <c r="D111" s="97"/>
      <c r="E111" s="97"/>
      <c r="F111" s="97"/>
      <c r="G111" s="97"/>
      <c r="H111" s="97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97"/>
      <c r="B112" s="97"/>
      <c r="C112" s="97"/>
      <c r="D112" s="97"/>
      <c r="E112" s="97"/>
      <c r="F112" s="97"/>
      <c r="G112" s="97"/>
      <c r="H112" s="97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97"/>
      <c r="B113" s="97"/>
      <c r="C113" s="97"/>
      <c r="D113" s="97"/>
      <c r="E113" s="97"/>
      <c r="F113" s="97"/>
      <c r="G113" s="97"/>
      <c r="H113" s="97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97"/>
      <c r="B114" s="97"/>
      <c r="C114" s="97"/>
      <c r="D114" s="97"/>
      <c r="E114" s="97"/>
      <c r="F114" s="97"/>
      <c r="G114" s="97"/>
      <c r="H114" s="97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97"/>
      <c r="B115" s="97"/>
      <c r="C115" s="97"/>
      <c r="D115" s="97"/>
      <c r="E115" s="97"/>
      <c r="F115" s="97"/>
      <c r="G115" s="97"/>
      <c r="H115" s="97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97"/>
      <c r="B116" s="97"/>
      <c r="C116" s="97"/>
      <c r="D116" s="97"/>
      <c r="E116" s="97"/>
      <c r="F116" s="97"/>
      <c r="G116" s="97"/>
      <c r="H116" s="97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97"/>
      <c r="B117" s="97"/>
      <c r="C117" s="97"/>
      <c r="D117" s="97"/>
      <c r="E117" s="97"/>
      <c r="F117" s="97"/>
      <c r="G117" s="97"/>
      <c r="H117" s="97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97"/>
      <c r="B118" s="97"/>
      <c r="C118" s="97"/>
      <c r="D118" s="97"/>
      <c r="E118" s="97"/>
      <c r="F118" s="97"/>
      <c r="G118" s="97"/>
      <c r="H118" s="97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97"/>
      <c r="B119" s="97"/>
      <c r="C119" s="97"/>
      <c r="D119" s="97"/>
      <c r="E119" s="97"/>
      <c r="F119" s="97"/>
      <c r="G119" s="97"/>
      <c r="H119" s="97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97"/>
      <c r="B120" s="97"/>
      <c r="C120" s="97"/>
      <c r="D120" s="97"/>
      <c r="E120" s="97"/>
      <c r="F120" s="97"/>
      <c r="G120" s="97"/>
      <c r="H120" s="97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3" workbookViewId="0">
      <selection activeCell="B305" sqref="B305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5" t="s">
        <v>211</v>
      </c>
    </row>
    <row r="2" spans="1:20" x14ac:dyDescent="0.25">
      <c r="C2" s="116" t="s">
        <v>212</v>
      </c>
      <c r="D2" s="109">
        <f>319-COUNTIF($D$4:$D$322,"Completed")</f>
        <v>9</v>
      </c>
      <c r="E2" s="117">
        <f>COUNTIF($E$4:$E$322,"ROW")</f>
        <v>2</v>
      </c>
      <c r="F2" s="118"/>
      <c r="G2" s="118"/>
      <c r="H2" s="118"/>
      <c r="I2" s="118"/>
      <c r="J2" s="118"/>
      <c r="K2" s="118"/>
      <c r="L2" s="118"/>
      <c r="M2" s="109">
        <f>319-COUNTIF($M$4:$M$322,"Completed")</f>
        <v>93</v>
      </c>
      <c r="N2" s="117">
        <f>COUNTIF($N$4:$N$322,"ROW")</f>
        <v>45</v>
      </c>
      <c r="O2" s="118"/>
      <c r="P2" s="118"/>
      <c r="Q2" s="118"/>
    </row>
    <row r="3" spans="1:20" ht="60" x14ac:dyDescent="0.25">
      <c r="A3" s="70" t="s">
        <v>213</v>
      </c>
      <c r="B3" s="70" t="s">
        <v>214</v>
      </c>
      <c r="C3" s="70" t="s">
        <v>215</v>
      </c>
      <c r="D3" s="70" t="s">
        <v>216</v>
      </c>
      <c r="E3" s="119" t="s">
        <v>217</v>
      </c>
      <c r="F3" s="70" t="s">
        <v>218</v>
      </c>
      <c r="G3" s="70" t="s">
        <v>219</v>
      </c>
      <c r="H3" s="70" t="s">
        <v>220</v>
      </c>
      <c r="I3" s="70" t="s">
        <v>221</v>
      </c>
      <c r="J3" s="70" t="s">
        <v>222</v>
      </c>
      <c r="K3" s="70" t="s">
        <v>223</v>
      </c>
      <c r="L3" s="70"/>
      <c r="M3" s="70" t="s">
        <v>224</v>
      </c>
      <c r="N3" s="119" t="s">
        <v>225</v>
      </c>
      <c r="O3" s="70" t="s">
        <v>218</v>
      </c>
      <c r="P3" s="70" t="s">
        <v>219</v>
      </c>
      <c r="Q3" s="70" t="s">
        <v>220</v>
      </c>
      <c r="R3" s="70" t="s">
        <v>221</v>
      </c>
      <c r="S3" s="70" t="s">
        <v>222</v>
      </c>
      <c r="T3" s="70" t="s">
        <v>223</v>
      </c>
    </row>
    <row r="4" spans="1:20" x14ac:dyDescent="0.25">
      <c r="A4" s="108">
        <v>1</v>
      </c>
      <c r="B4" s="108" t="s">
        <v>226</v>
      </c>
      <c r="C4" s="108" t="s">
        <v>227</v>
      </c>
      <c r="D4" s="108"/>
      <c r="E4" s="120"/>
      <c r="F4" s="121"/>
      <c r="G4" s="121"/>
      <c r="H4" s="122">
        <f t="shared" ref="H4:H258" si="0">G4-F4</f>
        <v>0</v>
      </c>
      <c r="I4" s="108"/>
      <c r="J4" s="108"/>
      <c r="K4" s="108"/>
      <c r="L4" s="109"/>
      <c r="M4" s="108"/>
      <c r="N4" s="120"/>
      <c r="O4" s="121"/>
      <c r="P4" s="121"/>
      <c r="Q4" s="122">
        <f t="shared" ref="Q4:Q258" si="1">P4-O4</f>
        <v>0</v>
      </c>
      <c r="R4" s="108"/>
      <c r="S4" s="108"/>
      <c r="T4" s="108"/>
    </row>
    <row r="5" spans="1:20" x14ac:dyDescent="0.25">
      <c r="A5" s="108">
        <f t="shared" ref="A5:A259" si="2">A4+1</f>
        <v>2</v>
      </c>
      <c r="B5" s="108" t="s">
        <v>228</v>
      </c>
      <c r="C5" s="108" t="s">
        <v>229</v>
      </c>
      <c r="D5" s="108" t="s">
        <v>232</v>
      </c>
      <c r="E5" s="120"/>
      <c r="F5" s="121"/>
      <c r="G5" s="121"/>
      <c r="H5" s="122">
        <f t="shared" si="0"/>
        <v>0</v>
      </c>
      <c r="I5" s="108"/>
      <c r="J5" s="108"/>
      <c r="K5" s="108"/>
      <c r="L5" s="109"/>
      <c r="M5" s="108"/>
      <c r="N5" s="120"/>
      <c r="O5" s="121"/>
      <c r="P5" s="121"/>
      <c r="Q5" s="122">
        <f t="shared" si="1"/>
        <v>0</v>
      </c>
      <c r="R5" s="108"/>
      <c r="S5" s="108"/>
      <c r="T5" s="108"/>
    </row>
    <row r="6" spans="1:20" x14ac:dyDescent="0.25">
      <c r="A6" s="108">
        <f t="shared" si="2"/>
        <v>3</v>
      </c>
      <c r="B6" s="108" t="s">
        <v>230</v>
      </c>
      <c r="C6" s="108" t="s">
        <v>231</v>
      </c>
      <c r="D6" s="108" t="s">
        <v>232</v>
      </c>
      <c r="E6" s="120"/>
      <c r="F6" s="121"/>
      <c r="G6" s="121"/>
      <c r="H6" s="122">
        <f t="shared" si="0"/>
        <v>0</v>
      </c>
      <c r="I6" s="108"/>
      <c r="J6" s="108"/>
      <c r="K6" s="108"/>
      <c r="L6" s="109"/>
      <c r="M6" s="108"/>
      <c r="N6" s="120"/>
      <c r="O6" s="121"/>
      <c r="P6" s="121"/>
      <c r="Q6" s="122">
        <f t="shared" si="1"/>
        <v>0</v>
      </c>
      <c r="R6" s="108"/>
      <c r="S6" s="108"/>
      <c r="T6" s="108"/>
    </row>
    <row r="7" spans="1:20" x14ac:dyDescent="0.25">
      <c r="A7" s="108">
        <f t="shared" si="2"/>
        <v>4</v>
      </c>
      <c r="B7" s="108" t="s">
        <v>233</v>
      </c>
      <c r="C7" s="108" t="s">
        <v>234</v>
      </c>
      <c r="D7" s="108" t="s">
        <v>235</v>
      </c>
      <c r="E7" s="120"/>
      <c r="F7" s="121"/>
      <c r="G7" s="121"/>
      <c r="H7" s="122">
        <f t="shared" si="0"/>
        <v>0</v>
      </c>
      <c r="I7" s="108"/>
      <c r="J7" s="108"/>
      <c r="K7" s="108"/>
      <c r="L7" s="109"/>
      <c r="M7" s="108"/>
      <c r="N7" s="120" t="s">
        <v>241</v>
      </c>
      <c r="O7" s="121">
        <v>46181</v>
      </c>
      <c r="P7" s="121"/>
      <c r="Q7" s="122">
        <f t="shared" si="1"/>
        <v>-46181</v>
      </c>
      <c r="R7" s="108"/>
      <c r="S7" s="108"/>
      <c r="T7" s="108"/>
    </row>
    <row r="8" spans="1:20" x14ac:dyDescent="0.25">
      <c r="A8" s="108">
        <f t="shared" si="2"/>
        <v>5</v>
      </c>
      <c r="B8" s="108" t="s">
        <v>236</v>
      </c>
      <c r="C8" s="108" t="s">
        <v>237</v>
      </c>
      <c r="D8" s="108" t="s">
        <v>235</v>
      </c>
      <c r="E8" s="120"/>
      <c r="F8" s="121"/>
      <c r="G8" s="121"/>
      <c r="H8" s="122">
        <f t="shared" si="0"/>
        <v>0</v>
      </c>
      <c r="I8" s="108"/>
      <c r="J8" s="108"/>
      <c r="K8" s="108"/>
      <c r="L8" s="109"/>
      <c r="M8" s="108" t="s">
        <v>235</v>
      </c>
      <c r="N8" s="120"/>
      <c r="O8" s="121"/>
      <c r="P8" s="121"/>
      <c r="Q8" s="122">
        <f t="shared" si="1"/>
        <v>0</v>
      </c>
      <c r="R8" s="108"/>
      <c r="S8" s="108"/>
      <c r="T8" s="108"/>
    </row>
    <row r="9" spans="1:20" x14ac:dyDescent="0.25">
      <c r="A9" s="108">
        <f t="shared" si="2"/>
        <v>6</v>
      </c>
      <c r="B9" s="108" t="s">
        <v>238</v>
      </c>
      <c r="C9" s="108" t="s">
        <v>237</v>
      </c>
      <c r="D9" s="108" t="s">
        <v>235</v>
      </c>
      <c r="E9" s="120"/>
      <c r="F9" s="121"/>
      <c r="G9" s="121"/>
      <c r="H9" s="122">
        <f t="shared" si="0"/>
        <v>0</v>
      </c>
      <c r="I9" s="108"/>
      <c r="J9" s="108"/>
      <c r="K9" s="108"/>
      <c r="L9" s="109"/>
      <c r="M9" s="108" t="s">
        <v>235</v>
      </c>
      <c r="N9" s="120"/>
      <c r="O9" s="121"/>
      <c r="P9" s="121"/>
      <c r="Q9" s="122">
        <f t="shared" si="1"/>
        <v>0</v>
      </c>
      <c r="R9" s="108"/>
      <c r="S9" s="108"/>
      <c r="T9" s="108"/>
    </row>
    <row r="10" spans="1:20" x14ac:dyDescent="0.25">
      <c r="A10" s="108">
        <f t="shared" si="2"/>
        <v>7</v>
      </c>
      <c r="B10" s="108" t="s">
        <v>239</v>
      </c>
      <c r="C10" s="108" t="s">
        <v>240</v>
      </c>
      <c r="D10" s="108" t="s">
        <v>235</v>
      </c>
      <c r="E10" s="120"/>
      <c r="F10" s="121"/>
      <c r="G10" s="121"/>
      <c r="H10" s="122">
        <f t="shared" si="0"/>
        <v>0</v>
      </c>
      <c r="I10" s="108"/>
      <c r="J10" s="108"/>
      <c r="K10" s="108"/>
      <c r="L10" s="109"/>
      <c r="M10" s="108"/>
      <c r="N10" s="120" t="s">
        <v>241</v>
      </c>
      <c r="O10" s="121">
        <v>46068</v>
      </c>
      <c r="P10" s="121"/>
      <c r="Q10" s="122">
        <f t="shared" si="1"/>
        <v>-46068</v>
      </c>
      <c r="R10" s="108"/>
      <c r="S10" s="108"/>
      <c r="T10" s="108"/>
    </row>
    <row r="11" spans="1:20" x14ac:dyDescent="0.25">
      <c r="A11" s="108">
        <f t="shared" si="2"/>
        <v>8</v>
      </c>
      <c r="B11" s="108" t="s">
        <v>242</v>
      </c>
      <c r="C11" s="108" t="s">
        <v>227</v>
      </c>
      <c r="D11" s="108" t="s">
        <v>235</v>
      </c>
      <c r="E11" s="120" t="s">
        <v>243</v>
      </c>
      <c r="F11" s="121">
        <v>46025</v>
      </c>
      <c r="G11" s="121">
        <v>46029</v>
      </c>
      <c r="H11" s="122">
        <f t="shared" si="0"/>
        <v>4</v>
      </c>
      <c r="I11" s="108"/>
      <c r="J11" s="108"/>
      <c r="K11" s="108"/>
      <c r="L11" s="109"/>
      <c r="M11" s="108"/>
      <c r="N11" s="120" t="s">
        <v>241</v>
      </c>
      <c r="O11" s="121">
        <v>46068</v>
      </c>
      <c r="P11" s="121"/>
      <c r="Q11" s="122">
        <f t="shared" si="1"/>
        <v>-46068</v>
      </c>
      <c r="R11" s="108"/>
      <c r="S11" s="108"/>
      <c r="T11" s="108"/>
    </row>
    <row r="12" spans="1:20" x14ac:dyDescent="0.25">
      <c r="A12" s="108">
        <f t="shared" si="2"/>
        <v>9</v>
      </c>
      <c r="B12" s="108" t="s">
        <v>244</v>
      </c>
      <c r="C12" s="108" t="s">
        <v>245</v>
      </c>
      <c r="D12" s="108" t="s">
        <v>235</v>
      </c>
      <c r="E12" s="123" t="s">
        <v>243</v>
      </c>
      <c r="F12" s="124">
        <v>45863</v>
      </c>
      <c r="G12" s="121">
        <v>45877</v>
      </c>
      <c r="H12" s="122">
        <f t="shared" si="0"/>
        <v>14</v>
      </c>
      <c r="I12" s="108"/>
      <c r="J12" s="108"/>
      <c r="K12" s="108"/>
      <c r="L12" s="109"/>
      <c r="M12" s="108"/>
      <c r="N12" s="120" t="s">
        <v>243</v>
      </c>
      <c r="O12" s="121">
        <v>46068</v>
      </c>
      <c r="P12" s="121">
        <v>46181</v>
      </c>
      <c r="Q12" s="122">
        <f t="shared" si="1"/>
        <v>113</v>
      </c>
      <c r="R12" s="108"/>
      <c r="S12" s="108"/>
      <c r="T12" s="108"/>
    </row>
    <row r="13" spans="1:20" x14ac:dyDescent="0.25">
      <c r="A13" s="108">
        <f t="shared" si="2"/>
        <v>10</v>
      </c>
      <c r="B13" s="108" t="s">
        <v>246</v>
      </c>
      <c r="C13" s="108" t="s">
        <v>247</v>
      </c>
      <c r="D13" s="108" t="s">
        <v>235</v>
      </c>
      <c r="E13" s="123"/>
      <c r="F13" s="124"/>
      <c r="G13" s="121"/>
      <c r="H13" s="122">
        <f t="shared" si="0"/>
        <v>0</v>
      </c>
      <c r="I13" s="108"/>
      <c r="J13" s="108"/>
      <c r="K13" s="108"/>
      <c r="L13" s="109"/>
      <c r="M13" s="108" t="s">
        <v>235</v>
      </c>
      <c r="N13" s="123"/>
      <c r="O13" s="124"/>
      <c r="P13" s="121"/>
      <c r="Q13" s="122">
        <f t="shared" si="1"/>
        <v>0</v>
      </c>
      <c r="R13" s="108"/>
      <c r="S13" s="108"/>
      <c r="T13" s="108"/>
    </row>
    <row r="14" spans="1:20" x14ac:dyDescent="0.25">
      <c r="A14" s="108">
        <f t="shared" si="2"/>
        <v>11</v>
      </c>
      <c r="B14" s="108" t="s">
        <v>248</v>
      </c>
      <c r="C14" s="108" t="s">
        <v>247</v>
      </c>
      <c r="D14" s="108" t="s">
        <v>235</v>
      </c>
      <c r="E14" s="123" t="s">
        <v>243</v>
      </c>
      <c r="F14" s="124">
        <v>45863</v>
      </c>
      <c r="G14" s="121">
        <v>46021</v>
      </c>
      <c r="H14" s="122">
        <f t="shared" si="0"/>
        <v>158</v>
      </c>
      <c r="I14" s="108"/>
      <c r="J14" s="108"/>
      <c r="K14" s="108"/>
      <c r="L14" s="109"/>
      <c r="M14" s="108" t="s">
        <v>235</v>
      </c>
      <c r="N14" s="123" t="s">
        <v>243</v>
      </c>
      <c r="O14" s="124">
        <v>46091</v>
      </c>
      <c r="P14" s="121">
        <v>46100</v>
      </c>
      <c r="Q14" s="122">
        <f t="shared" si="1"/>
        <v>9</v>
      </c>
      <c r="R14" s="108"/>
      <c r="S14" s="108"/>
      <c r="T14" s="108"/>
    </row>
    <row r="15" spans="1:20" x14ac:dyDescent="0.25">
      <c r="A15" s="108">
        <f t="shared" si="2"/>
        <v>12</v>
      </c>
      <c r="B15" s="108" t="s">
        <v>249</v>
      </c>
      <c r="C15" s="108" t="s">
        <v>247</v>
      </c>
      <c r="D15" s="108" t="s">
        <v>235</v>
      </c>
      <c r="E15" s="120"/>
      <c r="F15" s="121"/>
      <c r="G15" s="121"/>
      <c r="H15" s="122">
        <f t="shared" si="0"/>
        <v>0</v>
      </c>
      <c r="I15" s="108"/>
      <c r="J15" s="108"/>
      <c r="K15" s="108"/>
      <c r="L15" s="109"/>
      <c r="M15" s="108" t="s">
        <v>235</v>
      </c>
      <c r="N15" s="120"/>
      <c r="O15" s="121"/>
      <c r="P15" s="121"/>
      <c r="Q15" s="122">
        <f t="shared" si="1"/>
        <v>0</v>
      </c>
      <c r="R15" s="108"/>
      <c r="S15" s="108"/>
      <c r="T15" s="108"/>
    </row>
    <row r="16" spans="1:20" x14ac:dyDescent="0.25">
      <c r="A16" s="108">
        <f t="shared" si="2"/>
        <v>13</v>
      </c>
      <c r="B16" s="108" t="s">
        <v>250</v>
      </c>
      <c r="C16" s="108" t="s">
        <v>231</v>
      </c>
      <c r="D16" s="108" t="s">
        <v>235</v>
      </c>
      <c r="E16" s="120"/>
      <c r="F16" s="121"/>
      <c r="G16" s="121"/>
      <c r="H16" s="122">
        <f t="shared" si="0"/>
        <v>0</v>
      </c>
      <c r="I16" s="108"/>
      <c r="J16" s="108"/>
      <c r="K16" s="108"/>
      <c r="L16" s="109"/>
      <c r="M16" s="108" t="s">
        <v>235</v>
      </c>
      <c r="N16" s="120"/>
      <c r="O16" s="121"/>
      <c r="P16" s="121"/>
      <c r="Q16" s="122">
        <f t="shared" si="1"/>
        <v>0</v>
      </c>
      <c r="R16" s="108"/>
      <c r="S16" s="108"/>
      <c r="T16" s="108"/>
    </row>
    <row r="17" spans="1:20" x14ac:dyDescent="0.25">
      <c r="A17" s="108">
        <f t="shared" si="2"/>
        <v>14</v>
      </c>
      <c r="B17" s="108" t="s">
        <v>251</v>
      </c>
      <c r="C17" s="108" t="s">
        <v>247</v>
      </c>
      <c r="D17" s="108" t="s">
        <v>235</v>
      </c>
      <c r="E17" s="120"/>
      <c r="F17" s="121"/>
      <c r="G17" s="121"/>
      <c r="H17" s="122">
        <f t="shared" si="0"/>
        <v>0</v>
      </c>
      <c r="I17" s="108"/>
      <c r="J17" s="108"/>
      <c r="K17" s="108"/>
      <c r="L17" s="109"/>
      <c r="M17" s="108" t="s">
        <v>235</v>
      </c>
      <c r="N17" s="120" t="s">
        <v>243</v>
      </c>
      <c r="O17" s="121">
        <v>46068</v>
      </c>
      <c r="P17" s="121">
        <v>46091</v>
      </c>
      <c r="Q17" s="122">
        <f t="shared" si="1"/>
        <v>23</v>
      </c>
      <c r="R17" s="108"/>
      <c r="S17" s="108"/>
      <c r="T17" s="108"/>
    </row>
    <row r="18" spans="1:20" x14ac:dyDescent="0.25">
      <c r="A18" s="108">
        <f t="shared" si="2"/>
        <v>15</v>
      </c>
      <c r="B18" s="108" t="s">
        <v>252</v>
      </c>
      <c r="C18" s="108" t="s">
        <v>253</v>
      </c>
      <c r="D18" s="108" t="s">
        <v>235</v>
      </c>
      <c r="E18" s="120"/>
      <c r="F18" s="121"/>
      <c r="G18" s="121"/>
      <c r="H18" s="122">
        <f t="shared" si="0"/>
        <v>0</v>
      </c>
      <c r="I18" s="108"/>
      <c r="J18" s="108"/>
      <c r="K18" s="108"/>
      <c r="L18" s="109"/>
      <c r="M18" s="108"/>
      <c r="N18" s="120" t="s">
        <v>243</v>
      </c>
      <c r="O18" s="121">
        <v>46068</v>
      </c>
      <c r="P18" s="121">
        <v>46134</v>
      </c>
      <c r="Q18" s="122">
        <f t="shared" si="1"/>
        <v>66</v>
      </c>
      <c r="R18" s="108"/>
      <c r="S18" s="108"/>
      <c r="T18" s="108"/>
    </row>
    <row r="19" spans="1:20" x14ac:dyDescent="0.25">
      <c r="A19" s="108">
        <f t="shared" si="2"/>
        <v>16</v>
      </c>
      <c r="B19" s="108" t="s">
        <v>254</v>
      </c>
      <c r="C19" s="108" t="s">
        <v>247</v>
      </c>
      <c r="D19" s="108" t="s">
        <v>235</v>
      </c>
      <c r="E19" s="120"/>
      <c r="F19" s="121"/>
      <c r="G19" s="121"/>
      <c r="H19" s="122">
        <f t="shared" si="0"/>
        <v>0</v>
      </c>
      <c r="I19" s="108"/>
      <c r="J19" s="108"/>
      <c r="K19" s="108"/>
      <c r="L19" s="109"/>
      <c r="M19" s="108"/>
      <c r="N19" s="120" t="s">
        <v>243</v>
      </c>
      <c r="O19" s="121">
        <v>46068</v>
      </c>
      <c r="P19" s="121">
        <v>46134</v>
      </c>
      <c r="Q19" s="122">
        <f t="shared" si="1"/>
        <v>66</v>
      </c>
      <c r="R19" s="108"/>
      <c r="S19" s="108"/>
      <c r="T19" s="108"/>
    </row>
    <row r="20" spans="1:20" x14ac:dyDescent="0.25">
      <c r="A20" s="108">
        <f t="shared" si="2"/>
        <v>17</v>
      </c>
      <c r="B20" s="108" t="s">
        <v>255</v>
      </c>
      <c r="C20" s="108" t="s">
        <v>237</v>
      </c>
      <c r="D20" s="108" t="s">
        <v>235</v>
      </c>
      <c r="E20" s="120"/>
      <c r="F20" s="121"/>
      <c r="G20" s="121"/>
      <c r="H20" s="122">
        <f t="shared" si="0"/>
        <v>0</v>
      </c>
      <c r="I20" s="108"/>
      <c r="J20" s="108"/>
      <c r="K20" s="108"/>
      <c r="L20" s="109"/>
      <c r="M20" s="108" t="s">
        <v>232</v>
      </c>
      <c r="N20" s="120" t="s">
        <v>243</v>
      </c>
      <c r="O20" s="121">
        <v>46068</v>
      </c>
      <c r="P20" s="121">
        <v>46134</v>
      </c>
      <c r="Q20" s="122">
        <f t="shared" si="1"/>
        <v>66</v>
      </c>
      <c r="R20" s="108"/>
      <c r="S20" s="108"/>
      <c r="T20" s="108"/>
    </row>
    <row r="21" spans="1:20" ht="15.75" customHeight="1" x14ac:dyDescent="0.25">
      <c r="A21" s="108">
        <f t="shared" si="2"/>
        <v>18</v>
      </c>
      <c r="B21" s="108" t="s">
        <v>256</v>
      </c>
      <c r="C21" s="108" t="s">
        <v>257</v>
      </c>
      <c r="D21" s="108" t="s">
        <v>235</v>
      </c>
      <c r="E21" s="120"/>
      <c r="F21" s="121"/>
      <c r="G21" s="121"/>
      <c r="H21" s="122">
        <f t="shared" si="0"/>
        <v>0</v>
      </c>
      <c r="I21" s="108"/>
      <c r="J21" s="108"/>
      <c r="K21" s="108"/>
      <c r="L21" s="109"/>
      <c r="M21" s="108"/>
      <c r="N21" s="120" t="s">
        <v>241</v>
      </c>
      <c r="O21" s="121">
        <v>46181</v>
      </c>
      <c r="P21" s="121"/>
      <c r="Q21" s="122">
        <f t="shared" si="1"/>
        <v>-46181</v>
      </c>
      <c r="R21" s="108"/>
      <c r="S21" s="108"/>
      <c r="T21" s="108"/>
    </row>
    <row r="22" spans="1:20" ht="15.75" customHeight="1" x14ac:dyDescent="0.25">
      <c r="A22" s="108">
        <f t="shared" si="2"/>
        <v>19</v>
      </c>
      <c r="B22" s="108" t="s">
        <v>258</v>
      </c>
      <c r="C22" s="108" t="s">
        <v>247</v>
      </c>
      <c r="D22" s="108" t="s">
        <v>235</v>
      </c>
      <c r="E22" s="120"/>
      <c r="F22" s="121"/>
      <c r="G22" s="121"/>
      <c r="H22" s="122">
        <f t="shared" si="0"/>
        <v>0</v>
      </c>
      <c r="I22" s="108"/>
      <c r="J22" s="108"/>
      <c r="K22" s="108"/>
      <c r="L22" s="109"/>
      <c r="M22" s="108" t="s">
        <v>235</v>
      </c>
      <c r="N22" s="120" t="s">
        <v>243</v>
      </c>
      <c r="O22" s="121">
        <v>46068</v>
      </c>
      <c r="P22" s="121">
        <v>46117</v>
      </c>
      <c r="Q22" s="122">
        <f t="shared" si="1"/>
        <v>49</v>
      </c>
      <c r="R22" s="108"/>
      <c r="S22" s="108"/>
      <c r="T22" s="108"/>
    </row>
    <row r="23" spans="1:20" ht="15.75" customHeight="1" x14ac:dyDescent="0.25">
      <c r="A23" s="108">
        <f t="shared" si="2"/>
        <v>20</v>
      </c>
      <c r="B23" s="108" t="s">
        <v>259</v>
      </c>
      <c r="C23" s="108" t="s">
        <v>247</v>
      </c>
      <c r="D23" s="108" t="s">
        <v>235</v>
      </c>
      <c r="E23" s="120"/>
      <c r="F23" s="121"/>
      <c r="G23" s="121"/>
      <c r="H23" s="122">
        <f t="shared" si="0"/>
        <v>0</v>
      </c>
      <c r="I23" s="108"/>
      <c r="J23" s="108"/>
      <c r="K23" s="108"/>
      <c r="L23" s="109"/>
      <c r="M23" s="108"/>
      <c r="N23" s="120" t="s">
        <v>243</v>
      </c>
      <c r="O23" s="121">
        <v>46068</v>
      </c>
      <c r="P23" s="121">
        <v>46134</v>
      </c>
      <c r="Q23" s="122">
        <f t="shared" si="1"/>
        <v>66</v>
      </c>
      <c r="R23" s="108"/>
      <c r="S23" s="108"/>
      <c r="T23" s="108"/>
    </row>
    <row r="24" spans="1:20" ht="15.75" customHeight="1" x14ac:dyDescent="0.25">
      <c r="A24" s="108">
        <f t="shared" si="2"/>
        <v>21</v>
      </c>
      <c r="B24" s="108" t="s">
        <v>260</v>
      </c>
      <c r="C24" s="108" t="s">
        <v>261</v>
      </c>
      <c r="D24" s="108" t="s">
        <v>235</v>
      </c>
      <c r="E24" s="120"/>
      <c r="F24" s="121"/>
      <c r="G24" s="121"/>
      <c r="H24" s="122">
        <f t="shared" si="0"/>
        <v>0</v>
      </c>
      <c r="I24" s="108"/>
      <c r="J24" s="108"/>
      <c r="K24" s="108"/>
      <c r="L24" s="109"/>
      <c r="M24" s="108"/>
      <c r="N24" s="120"/>
      <c r="O24" s="121"/>
      <c r="P24" s="121"/>
      <c r="Q24" s="122">
        <f t="shared" si="1"/>
        <v>0</v>
      </c>
      <c r="R24" s="108"/>
      <c r="S24" s="108"/>
      <c r="T24" s="108"/>
    </row>
    <row r="25" spans="1:20" ht="15.75" customHeight="1" x14ac:dyDescent="0.25">
      <c r="A25" s="108">
        <f t="shared" si="2"/>
        <v>22</v>
      </c>
      <c r="B25" s="108" t="s">
        <v>262</v>
      </c>
      <c r="C25" s="108" t="s">
        <v>263</v>
      </c>
      <c r="D25" s="108" t="s">
        <v>235</v>
      </c>
      <c r="E25" s="120"/>
      <c r="F25" s="121"/>
      <c r="G25" s="121"/>
      <c r="H25" s="122">
        <f t="shared" si="0"/>
        <v>0</v>
      </c>
      <c r="I25" s="108"/>
      <c r="J25" s="108"/>
      <c r="K25" s="108"/>
      <c r="L25" s="109"/>
      <c r="M25" s="108"/>
      <c r="N25" s="120"/>
      <c r="O25" s="121"/>
      <c r="P25" s="121"/>
      <c r="Q25" s="122">
        <f t="shared" si="1"/>
        <v>0</v>
      </c>
      <c r="R25" s="108"/>
      <c r="S25" s="108"/>
      <c r="T25" s="108"/>
    </row>
    <row r="26" spans="1:20" ht="15.75" customHeight="1" x14ac:dyDescent="0.25">
      <c r="A26" s="108">
        <f t="shared" si="2"/>
        <v>23</v>
      </c>
      <c r="B26" s="108" t="s">
        <v>264</v>
      </c>
      <c r="C26" s="108" t="s">
        <v>247</v>
      </c>
      <c r="D26" s="108" t="s">
        <v>235</v>
      </c>
      <c r="E26" s="120"/>
      <c r="F26" s="121"/>
      <c r="G26" s="121"/>
      <c r="H26" s="122">
        <f t="shared" si="0"/>
        <v>0</v>
      </c>
      <c r="I26" s="108"/>
      <c r="J26" s="108"/>
      <c r="K26" s="108"/>
      <c r="L26" s="109"/>
      <c r="M26" s="108"/>
      <c r="N26" s="120" t="s">
        <v>243</v>
      </c>
      <c r="O26" s="121">
        <v>46068</v>
      </c>
      <c r="P26" s="121">
        <v>46134</v>
      </c>
      <c r="Q26" s="122">
        <f t="shared" si="1"/>
        <v>66</v>
      </c>
      <c r="R26" s="108"/>
      <c r="S26" s="108"/>
      <c r="T26" s="108"/>
    </row>
    <row r="27" spans="1:20" ht="15.75" customHeight="1" x14ac:dyDescent="0.25">
      <c r="A27" s="108">
        <f t="shared" si="2"/>
        <v>24</v>
      </c>
      <c r="B27" s="108" t="s">
        <v>265</v>
      </c>
      <c r="C27" s="108" t="s">
        <v>247</v>
      </c>
      <c r="D27" s="108" t="s">
        <v>235</v>
      </c>
      <c r="E27" s="120"/>
      <c r="F27" s="121"/>
      <c r="G27" s="121"/>
      <c r="H27" s="122">
        <f t="shared" si="0"/>
        <v>0</v>
      </c>
      <c r="I27" s="108"/>
      <c r="J27" s="108"/>
      <c r="K27" s="108"/>
      <c r="L27" s="109"/>
      <c r="M27" s="108" t="s">
        <v>235</v>
      </c>
      <c r="N27" s="120"/>
      <c r="O27" s="121"/>
      <c r="P27" s="121"/>
      <c r="Q27" s="122">
        <f t="shared" si="1"/>
        <v>0</v>
      </c>
      <c r="R27" s="108"/>
      <c r="S27" s="108"/>
      <c r="T27" s="108"/>
    </row>
    <row r="28" spans="1:20" ht="15.75" customHeight="1" x14ac:dyDescent="0.25">
      <c r="A28" s="108">
        <f t="shared" si="2"/>
        <v>25</v>
      </c>
      <c r="B28" s="108" t="s">
        <v>266</v>
      </c>
      <c r="C28" s="108" t="s">
        <v>237</v>
      </c>
      <c r="D28" s="108" t="s">
        <v>235</v>
      </c>
      <c r="E28" s="120"/>
      <c r="F28" s="121"/>
      <c r="G28" s="121"/>
      <c r="H28" s="122">
        <f t="shared" si="0"/>
        <v>0</v>
      </c>
      <c r="I28" s="108"/>
      <c r="J28" s="108"/>
      <c r="K28" s="108"/>
      <c r="L28" s="109"/>
      <c r="M28" s="108" t="s">
        <v>235</v>
      </c>
      <c r="N28" s="120"/>
      <c r="O28" s="121"/>
      <c r="P28" s="121"/>
      <c r="Q28" s="122">
        <f t="shared" si="1"/>
        <v>0</v>
      </c>
      <c r="R28" s="108"/>
      <c r="S28" s="108"/>
      <c r="T28" s="108"/>
    </row>
    <row r="29" spans="1:20" ht="15" customHeight="1" x14ac:dyDescent="0.25">
      <c r="A29" s="108">
        <f t="shared" si="2"/>
        <v>26</v>
      </c>
      <c r="B29" s="108" t="s">
        <v>267</v>
      </c>
      <c r="C29" s="108" t="s">
        <v>245</v>
      </c>
      <c r="D29" s="108" t="s">
        <v>235</v>
      </c>
      <c r="E29" s="120"/>
      <c r="F29" s="121"/>
      <c r="G29" s="121"/>
      <c r="H29" s="122">
        <f t="shared" si="0"/>
        <v>0</v>
      </c>
      <c r="I29" s="108"/>
      <c r="J29" s="108"/>
      <c r="K29" s="108"/>
      <c r="L29" s="109"/>
      <c r="M29" s="108" t="s">
        <v>235</v>
      </c>
      <c r="N29" s="120"/>
      <c r="O29" s="121"/>
      <c r="P29" s="121"/>
      <c r="Q29" s="122">
        <f t="shared" si="1"/>
        <v>0</v>
      </c>
      <c r="R29" s="108"/>
      <c r="S29" s="108"/>
      <c r="T29" s="108"/>
    </row>
    <row r="30" spans="1:20" ht="15.75" customHeight="1" x14ac:dyDescent="0.25">
      <c r="A30" s="108">
        <f t="shared" si="2"/>
        <v>27</v>
      </c>
      <c r="B30" s="108" t="s">
        <v>268</v>
      </c>
      <c r="C30" s="108" t="s">
        <v>257</v>
      </c>
      <c r="D30" s="108" t="s">
        <v>235</v>
      </c>
      <c r="E30" s="120"/>
      <c r="F30" s="121"/>
      <c r="G30" s="121"/>
      <c r="H30" s="122">
        <f t="shared" si="0"/>
        <v>0</v>
      </c>
      <c r="I30" s="108"/>
      <c r="J30" s="108"/>
      <c r="K30" s="108"/>
      <c r="L30" s="109"/>
      <c r="M30" s="108" t="s">
        <v>235</v>
      </c>
      <c r="N30" s="120"/>
      <c r="O30" s="121"/>
      <c r="P30" s="121"/>
      <c r="Q30" s="122">
        <f t="shared" si="1"/>
        <v>0</v>
      </c>
      <c r="R30" s="108"/>
      <c r="S30" s="108"/>
      <c r="T30" s="108"/>
    </row>
    <row r="31" spans="1:20" ht="15.75" customHeight="1" x14ac:dyDescent="0.25">
      <c r="A31" s="108">
        <f t="shared" si="2"/>
        <v>28</v>
      </c>
      <c r="B31" s="108" t="s">
        <v>269</v>
      </c>
      <c r="C31" s="108" t="s">
        <v>257</v>
      </c>
      <c r="D31" s="108" t="s">
        <v>235</v>
      </c>
      <c r="E31" s="120"/>
      <c r="F31" s="121"/>
      <c r="G31" s="121"/>
      <c r="H31" s="122">
        <f t="shared" si="0"/>
        <v>0</v>
      </c>
      <c r="I31" s="108"/>
      <c r="J31" s="108"/>
      <c r="K31" s="108"/>
      <c r="L31" s="109"/>
      <c r="M31" s="108" t="s">
        <v>235</v>
      </c>
      <c r="N31" s="120"/>
      <c r="O31" s="121"/>
      <c r="P31" s="121"/>
      <c r="Q31" s="122">
        <f t="shared" si="1"/>
        <v>0</v>
      </c>
      <c r="R31" s="108"/>
      <c r="S31" s="108"/>
      <c r="T31" s="108"/>
    </row>
    <row r="32" spans="1:20" ht="15.75" customHeight="1" x14ac:dyDescent="0.25">
      <c r="A32" s="108">
        <f t="shared" si="2"/>
        <v>29</v>
      </c>
      <c r="B32" s="108" t="s">
        <v>270</v>
      </c>
      <c r="C32" s="108" t="s">
        <v>234</v>
      </c>
      <c r="D32" s="108" t="s">
        <v>235</v>
      </c>
      <c r="E32" s="120"/>
      <c r="F32" s="121"/>
      <c r="G32" s="121"/>
      <c r="H32" s="122">
        <f t="shared" si="0"/>
        <v>0</v>
      </c>
      <c r="I32" s="108"/>
      <c r="J32" s="108"/>
      <c r="K32" s="108"/>
      <c r="L32" s="109"/>
      <c r="M32" s="108" t="s">
        <v>235</v>
      </c>
      <c r="N32" s="120"/>
      <c r="O32" s="121"/>
      <c r="P32" s="121"/>
      <c r="Q32" s="122">
        <f t="shared" si="1"/>
        <v>0</v>
      </c>
      <c r="R32" s="108"/>
      <c r="S32" s="108"/>
      <c r="T32" s="108"/>
    </row>
    <row r="33" spans="1:20" ht="15.75" customHeight="1" x14ac:dyDescent="0.25">
      <c r="A33" s="108">
        <f t="shared" si="2"/>
        <v>30</v>
      </c>
      <c r="B33" s="108" t="s">
        <v>271</v>
      </c>
      <c r="C33" s="108" t="s">
        <v>231</v>
      </c>
      <c r="D33" s="108" t="s">
        <v>235</v>
      </c>
      <c r="E33" s="120"/>
      <c r="F33" s="121"/>
      <c r="G33" s="121"/>
      <c r="H33" s="122">
        <f t="shared" si="0"/>
        <v>0</v>
      </c>
      <c r="I33" s="108"/>
      <c r="J33" s="108"/>
      <c r="K33" s="108"/>
      <c r="L33" s="109"/>
      <c r="M33" s="109" t="s">
        <v>235</v>
      </c>
      <c r="N33" s="120"/>
      <c r="O33" s="121"/>
      <c r="P33" s="121"/>
      <c r="Q33" s="122">
        <f t="shared" si="1"/>
        <v>0</v>
      </c>
      <c r="R33" s="108"/>
      <c r="S33" s="108"/>
      <c r="T33" s="108"/>
    </row>
    <row r="34" spans="1:20" ht="15.75" customHeight="1" x14ac:dyDescent="0.25">
      <c r="A34" s="108">
        <f t="shared" si="2"/>
        <v>31</v>
      </c>
      <c r="B34" s="108" t="s">
        <v>272</v>
      </c>
      <c r="C34" s="108" t="s">
        <v>237</v>
      </c>
      <c r="D34" s="108" t="s">
        <v>235</v>
      </c>
      <c r="E34" s="120"/>
      <c r="F34" s="121"/>
      <c r="G34" s="121"/>
      <c r="H34" s="122">
        <f t="shared" si="0"/>
        <v>0</v>
      </c>
      <c r="I34" s="108"/>
      <c r="J34" s="108"/>
      <c r="K34" s="108"/>
      <c r="L34" s="109"/>
      <c r="M34" s="109" t="s">
        <v>235</v>
      </c>
      <c r="N34" s="120"/>
      <c r="O34" s="121"/>
      <c r="P34" s="121"/>
      <c r="Q34" s="122">
        <f t="shared" si="1"/>
        <v>0</v>
      </c>
      <c r="R34" s="108"/>
      <c r="S34" s="108"/>
      <c r="T34" s="108"/>
    </row>
    <row r="35" spans="1:20" ht="15.75" customHeight="1" x14ac:dyDescent="0.25">
      <c r="A35" s="108">
        <f t="shared" si="2"/>
        <v>32</v>
      </c>
      <c r="B35" s="108" t="s">
        <v>273</v>
      </c>
      <c r="C35" s="108" t="s">
        <v>237</v>
      </c>
      <c r="D35" s="108" t="s">
        <v>235</v>
      </c>
      <c r="E35" s="120"/>
      <c r="F35" s="121"/>
      <c r="G35" s="121"/>
      <c r="H35" s="122">
        <f t="shared" si="0"/>
        <v>0</v>
      </c>
      <c r="I35" s="108"/>
      <c r="J35" s="108"/>
      <c r="K35" s="108"/>
      <c r="L35" s="109"/>
      <c r="M35" s="108" t="s">
        <v>235</v>
      </c>
      <c r="N35" s="120"/>
      <c r="O35" s="121"/>
      <c r="P35" s="121"/>
      <c r="Q35" s="122">
        <f t="shared" si="1"/>
        <v>0</v>
      </c>
      <c r="R35" s="108"/>
      <c r="S35" s="108"/>
      <c r="T35" s="108"/>
    </row>
    <row r="36" spans="1:20" ht="15.75" customHeight="1" x14ac:dyDescent="0.25">
      <c r="A36" s="108">
        <f t="shared" si="2"/>
        <v>33</v>
      </c>
      <c r="B36" s="125" t="s">
        <v>274</v>
      </c>
      <c r="C36" s="125" t="s">
        <v>275</v>
      </c>
      <c r="D36" s="109" t="s">
        <v>235</v>
      </c>
      <c r="E36" s="123"/>
      <c r="F36" s="124"/>
      <c r="G36" s="124"/>
      <c r="H36" s="122">
        <f t="shared" si="0"/>
        <v>0</v>
      </c>
      <c r="I36" s="109"/>
      <c r="J36" s="109"/>
      <c r="K36" s="109"/>
      <c r="L36" s="109"/>
      <c r="M36" s="108" t="s">
        <v>235</v>
      </c>
      <c r="N36" s="123"/>
      <c r="O36" s="124"/>
      <c r="P36" s="124"/>
      <c r="Q36" s="122">
        <f t="shared" si="1"/>
        <v>0</v>
      </c>
      <c r="R36" s="109"/>
      <c r="S36" s="109"/>
      <c r="T36" s="109"/>
    </row>
    <row r="37" spans="1:20" ht="15.75" customHeight="1" x14ac:dyDescent="0.25">
      <c r="A37" s="108">
        <f t="shared" si="2"/>
        <v>34</v>
      </c>
      <c r="B37" s="125" t="s">
        <v>276</v>
      </c>
      <c r="C37" s="125" t="s">
        <v>240</v>
      </c>
      <c r="D37" s="108" t="s">
        <v>235</v>
      </c>
      <c r="E37" s="123" t="s">
        <v>243</v>
      </c>
      <c r="F37" s="124">
        <v>45882</v>
      </c>
      <c r="G37" s="124">
        <v>46002</v>
      </c>
      <c r="H37" s="122">
        <f t="shared" si="0"/>
        <v>120</v>
      </c>
      <c r="I37" s="109"/>
      <c r="J37" s="109"/>
      <c r="K37" s="109"/>
      <c r="L37" s="109"/>
      <c r="M37" s="109"/>
      <c r="N37" s="120" t="s">
        <v>243</v>
      </c>
      <c r="O37" s="121">
        <v>46068</v>
      </c>
      <c r="P37" s="121">
        <v>46181</v>
      </c>
      <c r="Q37" s="122">
        <f t="shared" si="1"/>
        <v>113</v>
      </c>
      <c r="R37" s="109"/>
      <c r="S37" s="109"/>
      <c r="T37" s="109"/>
    </row>
    <row r="38" spans="1:20" ht="15.75" customHeight="1" x14ac:dyDescent="0.25">
      <c r="A38" s="108">
        <f t="shared" si="2"/>
        <v>35</v>
      </c>
      <c r="B38" s="125" t="s">
        <v>277</v>
      </c>
      <c r="C38" s="125" t="s">
        <v>245</v>
      </c>
      <c r="D38" s="108" t="s">
        <v>235</v>
      </c>
      <c r="E38" s="123"/>
      <c r="F38" s="124"/>
      <c r="G38" s="124"/>
      <c r="H38" s="122">
        <f t="shared" si="0"/>
        <v>0</v>
      </c>
      <c r="I38" s="109"/>
      <c r="J38" s="109"/>
      <c r="K38" s="109"/>
      <c r="L38" s="109"/>
      <c r="M38" s="109"/>
      <c r="N38" s="120" t="s">
        <v>243</v>
      </c>
      <c r="O38" s="121">
        <v>46068</v>
      </c>
      <c r="P38" s="121">
        <v>46181</v>
      </c>
      <c r="Q38" s="122">
        <f t="shared" si="1"/>
        <v>113</v>
      </c>
      <c r="R38" s="109"/>
      <c r="S38" s="109"/>
      <c r="T38" s="109"/>
    </row>
    <row r="39" spans="1:20" ht="15.75" customHeight="1" x14ac:dyDescent="0.25">
      <c r="A39" s="108">
        <f t="shared" si="2"/>
        <v>36</v>
      </c>
      <c r="B39" s="125" t="s">
        <v>278</v>
      </c>
      <c r="C39" s="125" t="s">
        <v>240</v>
      </c>
      <c r="D39" s="109" t="s">
        <v>235</v>
      </c>
      <c r="E39" s="123"/>
      <c r="F39" s="124"/>
      <c r="G39" s="124"/>
      <c r="H39" s="122">
        <f t="shared" si="0"/>
        <v>0</v>
      </c>
      <c r="I39" s="109"/>
      <c r="J39" s="109"/>
      <c r="K39" s="109"/>
      <c r="L39" s="109"/>
      <c r="M39" s="109"/>
      <c r="N39" s="120" t="s">
        <v>241</v>
      </c>
      <c r="O39" s="121">
        <v>46068</v>
      </c>
      <c r="P39" s="124"/>
      <c r="Q39" s="122">
        <f t="shared" si="1"/>
        <v>-46068</v>
      </c>
      <c r="R39" s="109"/>
      <c r="S39" s="109"/>
      <c r="T39" s="109"/>
    </row>
    <row r="40" spans="1:20" ht="15.75" customHeight="1" x14ac:dyDescent="0.25">
      <c r="A40" s="108">
        <f t="shared" si="2"/>
        <v>37</v>
      </c>
      <c r="B40" s="125" t="s">
        <v>279</v>
      </c>
      <c r="C40" s="125" t="s">
        <v>247</v>
      </c>
      <c r="D40" s="109" t="s">
        <v>235</v>
      </c>
      <c r="E40" s="123" t="s">
        <v>243</v>
      </c>
      <c r="F40" s="124">
        <v>45882</v>
      </c>
      <c r="G40" s="124">
        <v>45995</v>
      </c>
      <c r="H40" s="122">
        <f t="shared" si="0"/>
        <v>113</v>
      </c>
      <c r="I40" s="109"/>
      <c r="J40" s="109"/>
      <c r="K40" s="109"/>
      <c r="L40" s="109"/>
      <c r="M40" s="109" t="s">
        <v>235</v>
      </c>
      <c r="N40" s="123"/>
      <c r="O40" s="124"/>
      <c r="P40" s="124"/>
      <c r="Q40" s="122">
        <f t="shared" si="1"/>
        <v>0</v>
      </c>
      <c r="R40" s="109"/>
      <c r="S40" s="109"/>
      <c r="T40" s="109"/>
    </row>
    <row r="41" spans="1:20" ht="15.75" customHeight="1" x14ac:dyDescent="0.25">
      <c r="A41" s="108">
        <f t="shared" si="2"/>
        <v>38</v>
      </c>
      <c r="B41" s="125" t="s">
        <v>280</v>
      </c>
      <c r="C41" s="125" t="s">
        <v>247</v>
      </c>
      <c r="D41" s="109" t="s">
        <v>235</v>
      </c>
      <c r="E41" s="123"/>
      <c r="F41" s="124"/>
      <c r="G41" s="124"/>
      <c r="H41" s="122">
        <f t="shared" si="0"/>
        <v>0</v>
      </c>
      <c r="I41" s="109"/>
      <c r="J41" s="109"/>
      <c r="K41" s="109"/>
      <c r="L41" s="109"/>
      <c r="M41" s="109"/>
      <c r="N41" s="120" t="s">
        <v>243</v>
      </c>
      <c r="O41" s="121">
        <v>46068</v>
      </c>
      <c r="P41" s="121">
        <v>46181</v>
      </c>
      <c r="Q41" s="122">
        <f t="shared" si="1"/>
        <v>113</v>
      </c>
      <c r="R41" s="109"/>
      <c r="S41" s="109"/>
      <c r="T41" s="109"/>
    </row>
    <row r="42" spans="1:20" ht="15.75" customHeight="1" x14ac:dyDescent="0.25">
      <c r="A42" s="108">
        <f t="shared" si="2"/>
        <v>39</v>
      </c>
      <c r="B42" s="125" t="s">
        <v>281</v>
      </c>
      <c r="C42" s="125" t="s">
        <v>257</v>
      </c>
      <c r="D42" s="109" t="s">
        <v>235</v>
      </c>
      <c r="E42" s="123" t="s">
        <v>243</v>
      </c>
      <c r="F42" s="124">
        <v>45882</v>
      </c>
      <c r="G42" s="124">
        <v>45911</v>
      </c>
      <c r="H42" s="122">
        <f t="shared" si="0"/>
        <v>29</v>
      </c>
      <c r="I42" s="109"/>
      <c r="J42" s="109"/>
      <c r="K42" s="109"/>
      <c r="L42" s="109"/>
      <c r="M42" s="109" t="s">
        <v>235</v>
      </c>
      <c r="N42" s="123"/>
      <c r="O42" s="124"/>
      <c r="P42" s="124"/>
      <c r="Q42" s="122">
        <f t="shared" si="1"/>
        <v>0</v>
      </c>
      <c r="R42" s="109"/>
      <c r="S42" s="109"/>
      <c r="T42" s="109"/>
    </row>
    <row r="43" spans="1:20" ht="15.75" customHeight="1" x14ac:dyDescent="0.25">
      <c r="A43" s="108">
        <f t="shared" si="2"/>
        <v>40</v>
      </c>
      <c r="B43" s="125" t="s">
        <v>282</v>
      </c>
      <c r="C43" s="125" t="s">
        <v>283</v>
      </c>
      <c r="D43" s="109" t="s">
        <v>235</v>
      </c>
      <c r="E43" s="123" t="s">
        <v>243</v>
      </c>
      <c r="F43" s="124">
        <v>45882</v>
      </c>
      <c r="G43" s="124">
        <v>45934</v>
      </c>
      <c r="H43" s="122">
        <f t="shared" si="0"/>
        <v>52</v>
      </c>
      <c r="I43" s="109"/>
      <c r="J43" s="109"/>
      <c r="K43" s="109"/>
      <c r="L43" s="109"/>
      <c r="M43" s="109" t="s">
        <v>235</v>
      </c>
      <c r="N43" s="123"/>
      <c r="O43" s="124"/>
      <c r="P43" s="124"/>
      <c r="Q43" s="122">
        <f t="shared" si="1"/>
        <v>0</v>
      </c>
      <c r="R43" s="109"/>
      <c r="S43" s="109"/>
      <c r="T43" s="109"/>
    </row>
    <row r="44" spans="1:20" ht="15.75" customHeight="1" x14ac:dyDescent="0.25">
      <c r="A44" s="108">
        <f t="shared" si="2"/>
        <v>41</v>
      </c>
      <c r="B44" s="125" t="s">
        <v>284</v>
      </c>
      <c r="C44" s="125" t="s">
        <v>247</v>
      </c>
      <c r="D44" s="109" t="s">
        <v>235</v>
      </c>
      <c r="E44" s="123" t="s">
        <v>243</v>
      </c>
      <c r="F44" s="124">
        <v>45882</v>
      </c>
      <c r="G44" s="124">
        <v>45918</v>
      </c>
      <c r="H44" s="122">
        <f t="shared" si="0"/>
        <v>36</v>
      </c>
      <c r="I44" s="109"/>
      <c r="J44" s="109"/>
      <c r="K44" s="109"/>
      <c r="L44" s="109"/>
      <c r="M44" s="109" t="s">
        <v>235</v>
      </c>
      <c r="N44" s="123"/>
      <c r="O44" s="124"/>
      <c r="P44" s="124"/>
      <c r="Q44" s="122">
        <f t="shared" si="1"/>
        <v>0</v>
      </c>
      <c r="R44" s="109"/>
      <c r="S44" s="109"/>
      <c r="T44" s="109"/>
    </row>
    <row r="45" spans="1:20" ht="15.75" customHeight="1" x14ac:dyDescent="0.25">
      <c r="A45" s="108">
        <f t="shared" si="2"/>
        <v>42</v>
      </c>
      <c r="B45" s="125" t="s">
        <v>285</v>
      </c>
      <c r="C45" s="125" t="s">
        <v>257</v>
      </c>
      <c r="D45" s="109" t="s">
        <v>235</v>
      </c>
      <c r="E45" s="123" t="s">
        <v>243</v>
      </c>
      <c r="F45" s="124">
        <v>45882</v>
      </c>
      <c r="G45" s="124">
        <v>45923</v>
      </c>
      <c r="H45" s="122">
        <f t="shared" si="0"/>
        <v>41</v>
      </c>
      <c r="I45" s="109"/>
      <c r="J45" s="109"/>
      <c r="K45" s="109"/>
      <c r="L45" s="109"/>
      <c r="M45" s="109" t="s">
        <v>235</v>
      </c>
      <c r="N45" s="123"/>
      <c r="O45" s="124"/>
      <c r="P45" s="124"/>
      <c r="Q45" s="122">
        <f t="shared" si="1"/>
        <v>0</v>
      </c>
      <c r="R45" s="109"/>
      <c r="S45" s="109"/>
      <c r="T45" s="109"/>
    </row>
    <row r="46" spans="1:20" ht="15.75" customHeight="1" x14ac:dyDescent="0.25">
      <c r="A46" s="108">
        <f t="shared" si="2"/>
        <v>43</v>
      </c>
      <c r="B46" s="125" t="s">
        <v>286</v>
      </c>
      <c r="C46" s="125" t="s">
        <v>237</v>
      </c>
      <c r="D46" s="109" t="s">
        <v>235</v>
      </c>
      <c r="E46" s="123" t="s">
        <v>243</v>
      </c>
      <c r="F46" s="124">
        <v>45882</v>
      </c>
      <c r="G46" s="124">
        <v>45929</v>
      </c>
      <c r="H46" s="122">
        <f t="shared" si="0"/>
        <v>47</v>
      </c>
      <c r="I46" s="109"/>
      <c r="J46" s="109"/>
      <c r="K46" s="109"/>
      <c r="L46" s="109"/>
      <c r="M46" s="109" t="s">
        <v>235</v>
      </c>
      <c r="N46" s="123"/>
      <c r="O46" s="124"/>
      <c r="P46" s="124"/>
      <c r="Q46" s="122">
        <f t="shared" si="1"/>
        <v>0</v>
      </c>
      <c r="R46" s="109"/>
      <c r="S46" s="109"/>
      <c r="T46" s="109"/>
    </row>
    <row r="47" spans="1:20" ht="15.75" customHeight="1" x14ac:dyDescent="0.25">
      <c r="A47" s="108">
        <f t="shared" si="2"/>
        <v>44</v>
      </c>
      <c r="B47" s="125" t="s">
        <v>287</v>
      </c>
      <c r="C47" s="125" t="s">
        <v>231</v>
      </c>
      <c r="D47" s="109" t="s">
        <v>235</v>
      </c>
      <c r="E47" s="123"/>
      <c r="F47" s="124"/>
      <c r="G47" s="124"/>
      <c r="H47" s="122">
        <f t="shared" si="0"/>
        <v>0</v>
      </c>
      <c r="I47" s="109"/>
      <c r="J47" s="109"/>
      <c r="K47" s="109"/>
      <c r="L47" s="109"/>
      <c r="M47" s="109" t="s">
        <v>235</v>
      </c>
      <c r="N47" s="120" t="s">
        <v>243</v>
      </c>
      <c r="O47" s="121">
        <v>46087</v>
      </c>
      <c r="P47" s="124">
        <v>46122</v>
      </c>
      <c r="Q47" s="122">
        <f t="shared" si="1"/>
        <v>35</v>
      </c>
      <c r="R47" s="109"/>
      <c r="S47" s="109"/>
      <c r="T47" s="109"/>
    </row>
    <row r="48" spans="1:20" ht="15.75" customHeight="1" x14ac:dyDescent="0.25">
      <c r="A48" s="108">
        <f t="shared" si="2"/>
        <v>45</v>
      </c>
      <c r="B48" s="125" t="s">
        <v>288</v>
      </c>
      <c r="C48" s="125" t="s">
        <v>257</v>
      </c>
      <c r="D48" s="109" t="s">
        <v>235</v>
      </c>
      <c r="E48" s="123" t="s">
        <v>243</v>
      </c>
      <c r="F48" s="124">
        <v>45839</v>
      </c>
      <c r="G48" s="124">
        <v>45846</v>
      </c>
      <c r="H48" s="122">
        <f t="shared" si="0"/>
        <v>7</v>
      </c>
      <c r="I48" s="109"/>
      <c r="J48" s="109"/>
      <c r="K48" s="109"/>
      <c r="L48" s="109"/>
      <c r="M48" s="109" t="s">
        <v>235</v>
      </c>
      <c r="N48" s="120" t="s">
        <v>243</v>
      </c>
      <c r="O48" s="121">
        <v>46068</v>
      </c>
      <c r="P48" s="124">
        <v>46102</v>
      </c>
      <c r="Q48" s="122">
        <f t="shared" si="1"/>
        <v>34</v>
      </c>
      <c r="R48" s="109"/>
      <c r="S48" s="109"/>
      <c r="T48" s="109"/>
    </row>
    <row r="49" spans="1:20" ht="15.75" customHeight="1" x14ac:dyDescent="0.25">
      <c r="A49" s="108">
        <f t="shared" si="2"/>
        <v>46</v>
      </c>
      <c r="B49" s="125" t="s">
        <v>289</v>
      </c>
      <c r="C49" s="125" t="s">
        <v>231</v>
      </c>
      <c r="D49" s="109" t="s">
        <v>235</v>
      </c>
      <c r="E49" s="123"/>
      <c r="F49" s="124"/>
      <c r="G49" s="124"/>
      <c r="H49" s="122">
        <f t="shared" si="0"/>
        <v>0</v>
      </c>
      <c r="I49" s="109"/>
      <c r="J49" s="109"/>
      <c r="K49" s="109"/>
      <c r="L49" s="109"/>
      <c r="M49" s="109" t="s">
        <v>235</v>
      </c>
      <c r="N49" s="120" t="s">
        <v>243</v>
      </c>
      <c r="O49" s="121">
        <v>46068</v>
      </c>
      <c r="P49" s="124">
        <v>46088</v>
      </c>
      <c r="Q49" s="122">
        <f t="shared" si="1"/>
        <v>20</v>
      </c>
      <c r="R49" s="109"/>
      <c r="S49" s="109"/>
      <c r="T49" s="109"/>
    </row>
    <row r="50" spans="1:20" ht="15.75" customHeight="1" x14ac:dyDescent="0.25">
      <c r="A50" s="108">
        <f t="shared" si="2"/>
        <v>47</v>
      </c>
      <c r="B50" s="125" t="s">
        <v>290</v>
      </c>
      <c r="C50" s="125" t="s">
        <v>257</v>
      </c>
      <c r="D50" s="109" t="s">
        <v>235</v>
      </c>
      <c r="E50" s="123"/>
      <c r="F50" s="124"/>
      <c r="G50" s="124"/>
      <c r="H50" s="122">
        <f t="shared" si="0"/>
        <v>0</v>
      </c>
      <c r="I50" s="109"/>
      <c r="J50" s="109"/>
      <c r="K50" s="109"/>
      <c r="L50" s="109"/>
      <c r="M50" s="109" t="s">
        <v>235</v>
      </c>
      <c r="N50" s="120" t="s">
        <v>243</v>
      </c>
      <c r="O50" s="121">
        <v>46068</v>
      </c>
      <c r="P50" s="124">
        <v>46105</v>
      </c>
      <c r="Q50" s="122">
        <f t="shared" si="1"/>
        <v>37</v>
      </c>
      <c r="R50" s="109"/>
      <c r="S50" s="109"/>
      <c r="T50" s="109"/>
    </row>
    <row r="51" spans="1:20" ht="15.75" customHeight="1" x14ac:dyDescent="0.25">
      <c r="A51" s="108">
        <f t="shared" si="2"/>
        <v>48</v>
      </c>
      <c r="B51" s="125" t="s">
        <v>291</v>
      </c>
      <c r="C51" s="125" t="s">
        <v>283</v>
      </c>
      <c r="D51" s="108" t="s">
        <v>235</v>
      </c>
      <c r="E51" s="123"/>
      <c r="F51" s="124"/>
      <c r="G51" s="124"/>
      <c r="H51" s="122">
        <f t="shared" si="0"/>
        <v>0</v>
      </c>
      <c r="I51" s="109"/>
      <c r="J51" s="109"/>
      <c r="K51" s="109"/>
      <c r="L51" s="109"/>
      <c r="M51" s="109" t="s">
        <v>235</v>
      </c>
      <c r="N51" s="123"/>
      <c r="O51" s="124"/>
      <c r="P51" s="124"/>
      <c r="Q51" s="122">
        <f t="shared" si="1"/>
        <v>0</v>
      </c>
      <c r="R51" s="109"/>
      <c r="S51" s="109"/>
      <c r="T51" s="109"/>
    </row>
    <row r="52" spans="1:20" ht="15.75" customHeight="1" x14ac:dyDescent="0.25">
      <c r="A52" s="108">
        <f t="shared" si="2"/>
        <v>49</v>
      </c>
      <c r="B52" s="125" t="s">
        <v>292</v>
      </c>
      <c r="C52" s="125" t="s">
        <v>245</v>
      </c>
      <c r="D52" s="109" t="s">
        <v>235</v>
      </c>
      <c r="E52" s="123"/>
      <c r="F52" s="124"/>
      <c r="G52" s="124"/>
      <c r="H52" s="122">
        <f t="shared" si="0"/>
        <v>0</v>
      </c>
      <c r="I52" s="109"/>
      <c r="J52" s="109"/>
      <c r="K52" s="109"/>
      <c r="L52" s="109"/>
      <c r="M52" s="109" t="s">
        <v>235</v>
      </c>
      <c r="N52" s="120" t="s">
        <v>243</v>
      </c>
      <c r="O52" s="121">
        <v>46068</v>
      </c>
      <c r="P52" s="124">
        <v>46079</v>
      </c>
      <c r="Q52" s="122">
        <f t="shared" si="1"/>
        <v>11</v>
      </c>
      <c r="R52" s="109"/>
      <c r="S52" s="109"/>
      <c r="T52" s="109"/>
    </row>
    <row r="53" spans="1:20" ht="15.75" customHeight="1" x14ac:dyDescent="0.25">
      <c r="A53" s="108">
        <f t="shared" si="2"/>
        <v>50</v>
      </c>
      <c r="B53" s="125" t="s">
        <v>293</v>
      </c>
      <c r="C53" s="125" t="s">
        <v>231</v>
      </c>
      <c r="D53" s="109" t="s">
        <v>235</v>
      </c>
      <c r="E53" s="123"/>
      <c r="F53" s="124"/>
      <c r="G53" s="124"/>
      <c r="H53" s="122">
        <f t="shared" si="0"/>
        <v>0</v>
      </c>
      <c r="I53" s="109"/>
      <c r="J53" s="109"/>
      <c r="K53" s="109"/>
      <c r="L53" s="109"/>
      <c r="M53" s="109" t="s">
        <v>235</v>
      </c>
      <c r="N53" s="123"/>
      <c r="O53" s="124"/>
      <c r="P53" s="124"/>
      <c r="Q53" s="122">
        <f t="shared" si="1"/>
        <v>0</v>
      </c>
      <c r="R53" s="109"/>
      <c r="S53" s="109"/>
      <c r="T53" s="109"/>
    </row>
    <row r="54" spans="1:20" ht="15.75" customHeight="1" x14ac:dyDescent="0.25">
      <c r="A54" s="108">
        <f t="shared" si="2"/>
        <v>51</v>
      </c>
      <c r="B54" s="125" t="s">
        <v>294</v>
      </c>
      <c r="C54" s="125" t="s">
        <v>257</v>
      </c>
      <c r="D54" s="109" t="s">
        <v>235</v>
      </c>
      <c r="E54" s="123"/>
      <c r="F54" s="124"/>
      <c r="G54" s="124"/>
      <c r="H54" s="122">
        <f t="shared" si="0"/>
        <v>0</v>
      </c>
      <c r="I54" s="109"/>
      <c r="J54" s="109"/>
      <c r="K54" s="109"/>
      <c r="L54" s="109"/>
      <c r="M54" s="109" t="s">
        <v>235</v>
      </c>
      <c r="N54" s="123"/>
      <c r="O54" s="124"/>
      <c r="P54" s="124"/>
      <c r="Q54" s="122">
        <f t="shared" si="1"/>
        <v>0</v>
      </c>
      <c r="R54" s="109"/>
      <c r="S54" s="109"/>
      <c r="T54" s="109"/>
    </row>
    <row r="55" spans="1:20" ht="15.75" customHeight="1" x14ac:dyDescent="0.25">
      <c r="A55" s="108">
        <f t="shared" si="2"/>
        <v>52</v>
      </c>
      <c r="B55" s="125" t="s">
        <v>295</v>
      </c>
      <c r="C55" s="125" t="s">
        <v>257</v>
      </c>
      <c r="D55" s="109" t="s">
        <v>235</v>
      </c>
      <c r="E55" s="123"/>
      <c r="F55" s="124"/>
      <c r="G55" s="124"/>
      <c r="H55" s="122">
        <f t="shared" si="0"/>
        <v>0</v>
      </c>
      <c r="I55" s="109"/>
      <c r="J55" s="109"/>
      <c r="K55" s="109"/>
      <c r="L55" s="109"/>
      <c r="M55" s="108" t="s">
        <v>235</v>
      </c>
      <c r="N55" s="123"/>
      <c r="O55" s="124"/>
      <c r="P55" s="124"/>
      <c r="Q55" s="122">
        <f t="shared" si="1"/>
        <v>0</v>
      </c>
      <c r="R55" s="109"/>
      <c r="S55" s="109"/>
      <c r="T55" s="109"/>
    </row>
    <row r="56" spans="1:20" ht="15.75" customHeight="1" x14ac:dyDescent="0.25">
      <c r="A56" s="108">
        <f t="shared" si="2"/>
        <v>53</v>
      </c>
      <c r="B56" s="125" t="s">
        <v>296</v>
      </c>
      <c r="C56" s="125" t="s">
        <v>245</v>
      </c>
      <c r="D56" s="109" t="s">
        <v>235</v>
      </c>
      <c r="E56" s="123"/>
      <c r="F56" s="124"/>
      <c r="G56" s="124"/>
      <c r="H56" s="122">
        <f t="shared" si="0"/>
        <v>0</v>
      </c>
      <c r="I56" s="109"/>
      <c r="J56" s="109"/>
      <c r="K56" s="109"/>
      <c r="L56" s="109"/>
      <c r="M56" s="109" t="s">
        <v>235</v>
      </c>
      <c r="N56" s="123"/>
      <c r="O56" s="124"/>
      <c r="P56" s="124"/>
      <c r="Q56" s="122">
        <f t="shared" si="1"/>
        <v>0</v>
      </c>
      <c r="R56" s="109"/>
      <c r="S56" s="109"/>
      <c r="T56" s="109"/>
    </row>
    <row r="57" spans="1:20" ht="15.75" customHeight="1" x14ac:dyDescent="0.25">
      <c r="A57" s="108">
        <f t="shared" si="2"/>
        <v>54</v>
      </c>
      <c r="B57" s="125" t="s">
        <v>297</v>
      </c>
      <c r="C57" s="125" t="s">
        <v>245</v>
      </c>
      <c r="D57" s="109" t="s">
        <v>235</v>
      </c>
      <c r="E57" s="123" t="s">
        <v>243</v>
      </c>
      <c r="F57" s="124">
        <v>45823</v>
      </c>
      <c r="G57" s="124">
        <v>46006</v>
      </c>
      <c r="H57" s="122">
        <f t="shared" si="0"/>
        <v>183</v>
      </c>
      <c r="I57" s="109"/>
      <c r="J57" s="109"/>
      <c r="K57" s="109"/>
      <c r="L57" s="109"/>
      <c r="M57" s="109" t="s">
        <v>235</v>
      </c>
      <c r="N57" s="120" t="s">
        <v>243</v>
      </c>
      <c r="O57" s="121">
        <v>46068</v>
      </c>
      <c r="P57" s="124">
        <v>46091</v>
      </c>
      <c r="Q57" s="122">
        <f t="shared" si="1"/>
        <v>23</v>
      </c>
      <c r="R57" s="109"/>
      <c r="S57" s="109"/>
      <c r="T57" s="109"/>
    </row>
    <row r="58" spans="1:20" ht="15.75" customHeight="1" x14ac:dyDescent="0.25">
      <c r="A58" s="108">
        <f t="shared" si="2"/>
        <v>55</v>
      </c>
      <c r="B58" s="125" t="s">
        <v>298</v>
      </c>
      <c r="C58" s="125" t="s">
        <v>299</v>
      </c>
      <c r="D58" s="109" t="s">
        <v>235</v>
      </c>
      <c r="E58" s="123" t="s">
        <v>243</v>
      </c>
      <c r="F58" s="124">
        <v>45823</v>
      </c>
      <c r="G58" s="124">
        <v>46006</v>
      </c>
      <c r="H58" s="122">
        <f t="shared" si="0"/>
        <v>183</v>
      </c>
      <c r="I58" s="109"/>
      <c r="J58" s="109"/>
      <c r="K58" s="109"/>
      <c r="L58" s="109"/>
      <c r="M58" s="109" t="s">
        <v>235</v>
      </c>
      <c r="N58" s="120" t="s">
        <v>243</v>
      </c>
      <c r="O58" s="121">
        <v>46068</v>
      </c>
      <c r="P58" s="124">
        <v>46095</v>
      </c>
      <c r="Q58" s="122">
        <f t="shared" si="1"/>
        <v>27</v>
      </c>
      <c r="R58" s="109"/>
      <c r="S58" s="109"/>
      <c r="T58" s="109"/>
    </row>
    <row r="59" spans="1:20" ht="15.75" customHeight="1" x14ac:dyDescent="0.25">
      <c r="A59" s="108">
        <f t="shared" si="2"/>
        <v>56</v>
      </c>
      <c r="B59" s="125" t="s">
        <v>300</v>
      </c>
      <c r="C59" s="125" t="s">
        <v>245</v>
      </c>
      <c r="D59" s="109" t="s">
        <v>235</v>
      </c>
      <c r="E59" s="123" t="s">
        <v>243</v>
      </c>
      <c r="F59" s="124">
        <v>45792</v>
      </c>
      <c r="G59" s="124">
        <v>45793</v>
      </c>
      <c r="H59" s="122">
        <f t="shared" si="0"/>
        <v>1</v>
      </c>
      <c r="I59" s="109"/>
      <c r="J59" s="109"/>
      <c r="K59" s="109"/>
      <c r="L59" s="109"/>
      <c r="M59" s="109" t="s">
        <v>235</v>
      </c>
      <c r="N59" s="120" t="s">
        <v>243</v>
      </c>
      <c r="O59" s="124">
        <v>45903</v>
      </c>
      <c r="P59" s="124">
        <v>46126</v>
      </c>
      <c r="Q59" s="122">
        <f t="shared" si="1"/>
        <v>223</v>
      </c>
      <c r="R59" s="109"/>
      <c r="S59" s="109"/>
      <c r="T59" s="109"/>
    </row>
    <row r="60" spans="1:20" ht="15.75" customHeight="1" x14ac:dyDescent="0.25">
      <c r="A60" s="108">
        <f t="shared" si="2"/>
        <v>57</v>
      </c>
      <c r="B60" s="125" t="s">
        <v>301</v>
      </c>
      <c r="C60" s="125" t="s">
        <v>257</v>
      </c>
      <c r="D60" s="109" t="s">
        <v>235</v>
      </c>
      <c r="E60" s="123"/>
      <c r="F60" s="124"/>
      <c r="G60" s="124"/>
      <c r="H60" s="122">
        <f t="shared" si="0"/>
        <v>0</v>
      </c>
      <c r="I60" s="109"/>
      <c r="J60" s="109"/>
      <c r="K60" s="109"/>
      <c r="L60" s="109"/>
      <c r="M60" s="109" t="s">
        <v>235</v>
      </c>
      <c r="N60" s="123" t="s">
        <v>243</v>
      </c>
      <c r="O60" s="124">
        <v>45903</v>
      </c>
      <c r="P60" s="124">
        <v>45999</v>
      </c>
      <c r="Q60" s="122">
        <f t="shared" si="1"/>
        <v>96</v>
      </c>
      <c r="R60" s="109"/>
      <c r="S60" s="109"/>
      <c r="T60" s="109"/>
    </row>
    <row r="61" spans="1:20" ht="15.75" customHeight="1" x14ac:dyDescent="0.25">
      <c r="A61" s="108">
        <f t="shared" si="2"/>
        <v>58</v>
      </c>
      <c r="B61" s="125" t="s">
        <v>302</v>
      </c>
      <c r="C61" s="125" t="s">
        <v>257</v>
      </c>
      <c r="D61" s="109" t="s">
        <v>235</v>
      </c>
      <c r="E61" s="123"/>
      <c r="F61" s="124"/>
      <c r="G61" s="124"/>
      <c r="H61" s="122">
        <f t="shared" si="0"/>
        <v>0</v>
      </c>
      <c r="I61" s="109"/>
      <c r="J61" s="109"/>
      <c r="K61" s="109"/>
      <c r="L61" s="109"/>
      <c r="M61" s="109" t="s">
        <v>235</v>
      </c>
      <c r="N61" s="123" t="s">
        <v>243</v>
      </c>
      <c r="O61" s="124">
        <v>45903</v>
      </c>
      <c r="P61" s="124">
        <v>46005</v>
      </c>
      <c r="Q61" s="122">
        <f t="shared" si="1"/>
        <v>102</v>
      </c>
      <c r="R61" s="109"/>
      <c r="S61" s="109"/>
      <c r="T61" s="109"/>
    </row>
    <row r="62" spans="1:20" ht="15.75" customHeight="1" x14ac:dyDescent="0.25">
      <c r="A62" s="108">
        <f t="shared" si="2"/>
        <v>59</v>
      </c>
      <c r="B62" s="125" t="s">
        <v>303</v>
      </c>
      <c r="C62" s="125" t="s">
        <v>247</v>
      </c>
      <c r="D62" s="109" t="s">
        <v>235</v>
      </c>
      <c r="E62" s="123"/>
      <c r="F62" s="124"/>
      <c r="G62" s="124"/>
      <c r="H62" s="122">
        <f t="shared" si="0"/>
        <v>0</v>
      </c>
      <c r="I62" s="109"/>
      <c r="J62" s="109"/>
      <c r="K62" s="109"/>
      <c r="L62" s="109"/>
      <c r="M62" s="109" t="s">
        <v>235</v>
      </c>
      <c r="N62" s="123"/>
      <c r="O62" s="124"/>
      <c r="P62" s="124"/>
      <c r="Q62" s="122">
        <f t="shared" si="1"/>
        <v>0</v>
      </c>
      <c r="R62" s="109"/>
      <c r="S62" s="109"/>
      <c r="T62" s="109"/>
    </row>
    <row r="63" spans="1:20" ht="15.75" customHeight="1" x14ac:dyDescent="0.25">
      <c r="A63" s="108">
        <f t="shared" si="2"/>
        <v>60</v>
      </c>
      <c r="B63" s="125" t="s">
        <v>304</v>
      </c>
      <c r="C63" s="125" t="s">
        <v>283</v>
      </c>
      <c r="D63" s="109" t="s">
        <v>235</v>
      </c>
      <c r="E63" s="123"/>
      <c r="F63" s="124"/>
      <c r="G63" s="124"/>
      <c r="H63" s="122">
        <f t="shared" si="0"/>
        <v>0</v>
      </c>
      <c r="I63" s="109"/>
      <c r="J63" s="109"/>
      <c r="K63" s="109"/>
      <c r="L63" s="109"/>
      <c r="M63" s="109" t="s">
        <v>235</v>
      </c>
      <c r="N63" s="123"/>
      <c r="O63" s="124"/>
      <c r="P63" s="124"/>
      <c r="Q63" s="122">
        <f t="shared" si="1"/>
        <v>0</v>
      </c>
      <c r="R63" s="109"/>
      <c r="S63" s="109"/>
      <c r="T63" s="109"/>
    </row>
    <row r="64" spans="1:20" ht="15.75" customHeight="1" x14ac:dyDescent="0.25">
      <c r="A64" s="108">
        <f t="shared" si="2"/>
        <v>61</v>
      </c>
      <c r="B64" s="125" t="s">
        <v>305</v>
      </c>
      <c r="C64" s="125" t="s">
        <v>257</v>
      </c>
      <c r="D64" s="109" t="s">
        <v>235</v>
      </c>
      <c r="E64" s="123" t="s">
        <v>243</v>
      </c>
      <c r="F64" s="124">
        <v>45767</v>
      </c>
      <c r="G64" s="124">
        <v>45786</v>
      </c>
      <c r="H64" s="122">
        <f t="shared" si="0"/>
        <v>19</v>
      </c>
      <c r="I64" s="126" t="s">
        <v>306</v>
      </c>
      <c r="J64" s="126" t="s">
        <v>307</v>
      </c>
      <c r="K64" s="109">
        <v>7877597229</v>
      </c>
      <c r="L64" s="109"/>
      <c r="M64" s="109" t="s">
        <v>235</v>
      </c>
      <c r="N64" s="123"/>
      <c r="O64" s="124"/>
      <c r="P64" s="124"/>
      <c r="Q64" s="122">
        <f t="shared" si="1"/>
        <v>0</v>
      </c>
      <c r="R64" s="126"/>
      <c r="S64" s="126"/>
      <c r="T64" s="109"/>
    </row>
    <row r="65" spans="1:20" ht="15.75" customHeight="1" x14ac:dyDescent="0.25">
      <c r="A65" s="108">
        <f t="shared" si="2"/>
        <v>62</v>
      </c>
      <c r="B65" s="125" t="s">
        <v>308</v>
      </c>
      <c r="C65" s="125" t="s">
        <v>257</v>
      </c>
      <c r="D65" s="109" t="s">
        <v>235</v>
      </c>
      <c r="E65" s="123" t="s">
        <v>243</v>
      </c>
      <c r="F65" s="124">
        <v>45767</v>
      </c>
      <c r="G65" s="124">
        <v>45786</v>
      </c>
      <c r="H65" s="122">
        <f t="shared" si="0"/>
        <v>19</v>
      </c>
      <c r="I65" s="109"/>
      <c r="J65" s="109"/>
      <c r="K65" s="109"/>
      <c r="L65" s="109"/>
      <c r="M65" s="109" t="s">
        <v>235</v>
      </c>
      <c r="N65" s="123" t="s">
        <v>243</v>
      </c>
      <c r="O65" s="124">
        <v>45893</v>
      </c>
      <c r="P65" s="124">
        <v>46020</v>
      </c>
      <c r="Q65" s="122">
        <f t="shared" si="1"/>
        <v>127</v>
      </c>
      <c r="R65" s="109"/>
      <c r="S65" s="109"/>
      <c r="T65" s="109"/>
    </row>
    <row r="66" spans="1:20" ht="15.75" customHeight="1" x14ac:dyDescent="0.25">
      <c r="A66" s="108">
        <f t="shared" si="2"/>
        <v>63</v>
      </c>
      <c r="B66" s="125" t="s">
        <v>309</v>
      </c>
      <c r="C66" s="125" t="s">
        <v>245</v>
      </c>
      <c r="D66" s="109" t="s">
        <v>235</v>
      </c>
      <c r="E66" s="123"/>
      <c r="F66" s="124"/>
      <c r="G66" s="124"/>
      <c r="H66" s="122">
        <f t="shared" si="0"/>
        <v>0</v>
      </c>
      <c r="I66" s="109"/>
      <c r="J66" s="109"/>
      <c r="K66" s="109"/>
      <c r="L66" s="109"/>
      <c r="M66" s="109" t="s">
        <v>235</v>
      </c>
      <c r="N66" s="123" t="s">
        <v>243</v>
      </c>
      <c r="O66" s="124">
        <v>45893</v>
      </c>
      <c r="P66" s="124">
        <v>46040</v>
      </c>
      <c r="Q66" s="122">
        <f t="shared" si="1"/>
        <v>147</v>
      </c>
      <c r="R66" s="109"/>
      <c r="S66" s="109"/>
      <c r="T66" s="109"/>
    </row>
    <row r="67" spans="1:20" ht="15.75" customHeight="1" x14ac:dyDescent="0.25">
      <c r="A67" s="108">
        <f t="shared" si="2"/>
        <v>64</v>
      </c>
      <c r="B67" s="125" t="s">
        <v>310</v>
      </c>
      <c r="C67" s="125" t="s">
        <v>257</v>
      </c>
      <c r="D67" s="109" t="s">
        <v>235</v>
      </c>
      <c r="E67" s="123"/>
      <c r="F67" s="124"/>
      <c r="G67" s="124"/>
      <c r="H67" s="122">
        <f t="shared" si="0"/>
        <v>0</v>
      </c>
      <c r="I67" s="109"/>
      <c r="J67" s="109"/>
      <c r="K67" s="109"/>
      <c r="L67" s="109"/>
      <c r="M67" s="109" t="s">
        <v>235</v>
      </c>
      <c r="N67" s="123" t="s">
        <v>243</v>
      </c>
      <c r="O67" s="124">
        <v>45893</v>
      </c>
      <c r="P67" s="124">
        <v>46051</v>
      </c>
      <c r="Q67" s="122">
        <f t="shared" si="1"/>
        <v>158</v>
      </c>
      <c r="R67" s="109"/>
      <c r="S67" s="109"/>
      <c r="T67" s="109"/>
    </row>
    <row r="68" spans="1:20" ht="15.75" customHeight="1" x14ac:dyDescent="0.25">
      <c r="A68" s="108">
        <f t="shared" si="2"/>
        <v>65</v>
      </c>
      <c r="B68" s="125" t="s">
        <v>311</v>
      </c>
      <c r="C68" s="125" t="s">
        <v>247</v>
      </c>
      <c r="D68" s="109" t="s">
        <v>235</v>
      </c>
      <c r="E68" s="123"/>
      <c r="F68" s="124"/>
      <c r="G68" s="124"/>
      <c r="H68" s="122">
        <f t="shared" si="0"/>
        <v>0</v>
      </c>
      <c r="I68" s="109"/>
      <c r="J68" s="109"/>
      <c r="K68" s="109"/>
      <c r="L68" s="109"/>
      <c r="M68" s="109" t="s">
        <v>235</v>
      </c>
      <c r="N68" s="123" t="s">
        <v>243</v>
      </c>
      <c r="O68" s="124">
        <v>45893</v>
      </c>
      <c r="P68" s="124">
        <v>46062</v>
      </c>
      <c r="Q68" s="122">
        <f t="shared" si="1"/>
        <v>169</v>
      </c>
      <c r="R68" s="109"/>
      <c r="S68" s="109"/>
      <c r="T68" s="109"/>
    </row>
    <row r="69" spans="1:20" ht="15.75" customHeight="1" x14ac:dyDescent="0.25">
      <c r="A69" s="108">
        <f t="shared" si="2"/>
        <v>66</v>
      </c>
      <c r="B69" s="125" t="s">
        <v>312</v>
      </c>
      <c r="C69" s="125" t="s">
        <v>299</v>
      </c>
      <c r="D69" s="109" t="s">
        <v>235</v>
      </c>
      <c r="E69" s="123"/>
      <c r="F69" s="124"/>
      <c r="G69" s="124"/>
      <c r="H69" s="122">
        <f t="shared" si="0"/>
        <v>0</v>
      </c>
      <c r="I69" s="109"/>
      <c r="J69" s="109"/>
      <c r="K69" s="109"/>
      <c r="L69" s="109"/>
      <c r="M69" s="109" t="s">
        <v>235</v>
      </c>
      <c r="N69" s="123"/>
      <c r="O69" s="124"/>
      <c r="P69" s="124"/>
      <c r="Q69" s="122">
        <f t="shared" si="1"/>
        <v>0</v>
      </c>
      <c r="R69" s="109"/>
      <c r="S69" s="109"/>
      <c r="T69" s="109"/>
    </row>
    <row r="70" spans="1:20" ht="15.75" customHeight="1" x14ac:dyDescent="0.25">
      <c r="A70" s="108">
        <f t="shared" si="2"/>
        <v>67</v>
      </c>
      <c r="B70" s="125" t="s">
        <v>313</v>
      </c>
      <c r="C70" s="125" t="s">
        <v>231</v>
      </c>
      <c r="D70" s="109" t="s">
        <v>235</v>
      </c>
      <c r="E70" s="123"/>
      <c r="F70" s="124"/>
      <c r="G70" s="124"/>
      <c r="H70" s="122">
        <f t="shared" si="0"/>
        <v>0</v>
      </c>
      <c r="I70" s="109"/>
      <c r="J70" s="109"/>
      <c r="K70" s="109"/>
      <c r="L70" s="109"/>
      <c r="M70" s="109" t="s">
        <v>235</v>
      </c>
      <c r="N70" s="123" t="s">
        <v>243</v>
      </c>
      <c r="O70" s="124">
        <v>45893</v>
      </c>
      <c r="P70" s="124">
        <v>46067</v>
      </c>
      <c r="Q70" s="122">
        <f t="shared" si="1"/>
        <v>174</v>
      </c>
      <c r="R70" s="109"/>
      <c r="S70" s="109"/>
      <c r="T70" s="109"/>
    </row>
    <row r="71" spans="1:20" ht="15.75" customHeight="1" x14ac:dyDescent="0.25">
      <c r="A71" s="108">
        <f t="shared" si="2"/>
        <v>68</v>
      </c>
      <c r="B71" s="125" t="s">
        <v>314</v>
      </c>
      <c r="C71" s="125" t="s">
        <v>245</v>
      </c>
      <c r="D71" s="109" t="s">
        <v>235</v>
      </c>
      <c r="E71" s="123"/>
      <c r="F71" s="124"/>
      <c r="G71" s="124"/>
      <c r="H71" s="122">
        <f t="shared" si="0"/>
        <v>0</v>
      </c>
      <c r="I71" s="109"/>
      <c r="J71" s="109"/>
      <c r="K71" s="109"/>
      <c r="L71" s="109"/>
      <c r="M71" s="109" t="s">
        <v>235</v>
      </c>
      <c r="N71" s="123" t="s">
        <v>243</v>
      </c>
      <c r="O71" s="124">
        <v>45893</v>
      </c>
      <c r="P71" s="124">
        <v>46002</v>
      </c>
      <c r="Q71" s="122">
        <f t="shared" si="1"/>
        <v>109</v>
      </c>
      <c r="R71" s="109"/>
      <c r="S71" s="109"/>
      <c r="T71" s="109"/>
    </row>
    <row r="72" spans="1:20" ht="15.75" customHeight="1" x14ac:dyDescent="0.25">
      <c r="A72" s="108">
        <f t="shared" si="2"/>
        <v>69</v>
      </c>
      <c r="B72" s="125" t="s">
        <v>315</v>
      </c>
      <c r="C72" s="125" t="s">
        <v>257</v>
      </c>
      <c r="D72" s="109" t="s">
        <v>235</v>
      </c>
      <c r="E72" s="123"/>
      <c r="F72" s="124"/>
      <c r="G72" s="124"/>
      <c r="H72" s="122">
        <f t="shared" si="0"/>
        <v>0</v>
      </c>
      <c r="I72" s="109"/>
      <c r="J72" s="109"/>
      <c r="K72" s="109"/>
      <c r="L72" s="109"/>
      <c r="M72" s="109" t="s">
        <v>235</v>
      </c>
      <c r="N72" s="120" t="s">
        <v>243</v>
      </c>
      <c r="O72" s="124">
        <v>45893</v>
      </c>
      <c r="P72" s="124">
        <v>46079</v>
      </c>
      <c r="Q72" s="122">
        <f t="shared" si="1"/>
        <v>186</v>
      </c>
      <c r="R72" s="109"/>
      <c r="S72" s="109"/>
      <c r="T72" s="109"/>
    </row>
    <row r="73" spans="1:20" ht="15.75" customHeight="1" x14ac:dyDescent="0.25">
      <c r="A73" s="108">
        <f t="shared" si="2"/>
        <v>70</v>
      </c>
      <c r="B73" s="125" t="s">
        <v>316</v>
      </c>
      <c r="C73" s="125" t="s">
        <v>245</v>
      </c>
      <c r="D73" s="109" t="s">
        <v>235</v>
      </c>
      <c r="E73" s="123"/>
      <c r="F73" s="124"/>
      <c r="G73" s="124"/>
      <c r="H73" s="122">
        <f t="shared" si="0"/>
        <v>0</v>
      </c>
      <c r="I73" s="109"/>
      <c r="J73" s="109"/>
      <c r="K73" s="109"/>
      <c r="L73" s="109"/>
      <c r="M73" s="109" t="s">
        <v>235</v>
      </c>
      <c r="N73" s="123"/>
      <c r="O73" s="124"/>
      <c r="P73" s="124"/>
      <c r="Q73" s="122">
        <f t="shared" si="1"/>
        <v>0</v>
      </c>
      <c r="R73" s="109"/>
      <c r="S73" s="109"/>
      <c r="T73" s="109"/>
    </row>
    <row r="74" spans="1:20" ht="15.75" customHeight="1" x14ac:dyDescent="0.25">
      <c r="A74" s="108">
        <f t="shared" si="2"/>
        <v>71</v>
      </c>
      <c r="B74" s="125" t="s">
        <v>317</v>
      </c>
      <c r="C74" s="125" t="s">
        <v>299</v>
      </c>
      <c r="D74" s="109" t="s">
        <v>235</v>
      </c>
      <c r="E74" s="123"/>
      <c r="F74" s="124"/>
      <c r="G74" s="124"/>
      <c r="H74" s="122">
        <f t="shared" si="0"/>
        <v>0</v>
      </c>
      <c r="I74" s="109"/>
      <c r="J74" s="109"/>
      <c r="K74" s="109"/>
      <c r="L74" s="109"/>
      <c r="M74" s="109" t="s">
        <v>235</v>
      </c>
      <c r="N74" s="123"/>
      <c r="O74" s="124"/>
      <c r="P74" s="124"/>
      <c r="Q74" s="122">
        <f t="shared" si="1"/>
        <v>0</v>
      </c>
      <c r="R74" s="109"/>
      <c r="S74" s="109"/>
      <c r="T74" s="109"/>
    </row>
    <row r="75" spans="1:20" ht="15.75" customHeight="1" x14ac:dyDescent="0.25">
      <c r="A75" s="108">
        <f t="shared" si="2"/>
        <v>72</v>
      </c>
      <c r="B75" s="125" t="s">
        <v>318</v>
      </c>
      <c r="C75" s="125" t="s">
        <v>245</v>
      </c>
      <c r="D75" s="109" t="s">
        <v>235</v>
      </c>
      <c r="E75" s="123"/>
      <c r="F75" s="124"/>
      <c r="G75" s="124"/>
      <c r="H75" s="122">
        <f t="shared" si="0"/>
        <v>0</v>
      </c>
      <c r="I75" s="109"/>
      <c r="J75" s="109"/>
      <c r="K75" s="109"/>
      <c r="L75" s="109"/>
      <c r="M75" s="109" t="s">
        <v>235</v>
      </c>
      <c r="N75" s="123" t="s">
        <v>243</v>
      </c>
      <c r="O75" s="124">
        <v>45903</v>
      </c>
      <c r="P75" s="124">
        <v>45904</v>
      </c>
      <c r="Q75" s="122">
        <f t="shared" si="1"/>
        <v>1</v>
      </c>
      <c r="R75" s="109"/>
      <c r="S75" s="109"/>
      <c r="T75" s="109"/>
    </row>
    <row r="76" spans="1:20" ht="15.75" customHeight="1" x14ac:dyDescent="0.25">
      <c r="A76" s="108">
        <f t="shared" si="2"/>
        <v>73</v>
      </c>
      <c r="B76" s="125" t="s">
        <v>319</v>
      </c>
      <c r="C76" s="125" t="s">
        <v>237</v>
      </c>
      <c r="D76" s="109" t="s">
        <v>235</v>
      </c>
      <c r="E76" s="123"/>
      <c r="F76" s="124"/>
      <c r="G76" s="124"/>
      <c r="H76" s="122">
        <f t="shared" si="0"/>
        <v>0</v>
      </c>
      <c r="I76" s="109"/>
      <c r="J76" s="109"/>
      <c r="K76" s="109"/>
      <c r="L76" s="109"/>
      <c r="M76" s="109"/>
      <c r="N76" s="120" t="s">
        <v>241</v>
      </c>
      <c r="O76" s="121">
        <v>46068</v>
      </c>
      <c r="P76" s="124"/>
      <c r="Q76" s="122">
        <f t="shared" si="1"/>
        <v>-46068</v>
      </c>
      <c r="R76" s="109"/>
      <c r="S76" s="109"/>
      <c r="T76" s="109"/>
    </row>
    <row r="77" spans="1:20" ht="15.75" customHeight="1" x14ac:dyDescent="0.25">
      <c r="A77" s="108">
        <f t="shared" si="2"/>
        <v>74</v>
      </c>
      <c r="B77" s="125" t="s">
        <v>320</v>
      </c>
      <c r="C77" s="125" t="s">
        <v>231</v>
      </c>
      <c r="D77" s="109" t="s">
        <v>235</v>
      </c>
      <c r="E77" s="123"/>
      <c r="F77" s="124"/>
      <c r="G77" s="124"/>
      <c r="H77" s="122">
        <f t="shared" si="0"/>
        <v>0</v>
      </c>
      <c r="I77" s="109"/>
      <c r="J77" s="109"/>
      <c r="K77" s="109"/>
      <c r="L77" s="109"/>
      <c r="M77" s="109" t="s">
        <v>235</v>
      </c>
      <c r="N77" s="123"/>
      <c r="O77" s="124"/>
      <c r="P77" s="124"/>
      <c r="Q77" s="122">
        <f t="shared" si="1"/>
        <v>0</v>
      </c>
      <c r="R77" s="109"/>
      <c r="S77" s="109"/>
      <c r="T77" s="109"/>
    </row>
    <row r="78" spans="1:20" ht="15.75" customHeight="1" x14ac:dyDescent="0.25">
      <c r="A78" s="108">
        <f t="shared" si="2"/>
        <v>75</v>
      </c>
      <c r="B78" s="125" t="s">
        <v>321</v>
      </c>
      <c r="C78" s="125" t="s">
        <v>231</v>
      </c>
      <c r="D78" s="109" t="s">
        <v>235</v>
      </c>
      <c r="E78" s="123"/>
      <c r="F78" s="124"/>
      <c r="G78" s="124"/>
      <c r="H78" s="122">
        <f t="shared" si="0"/>
        <v>0</v>
      </c>
      <c r="I78" s="109"/>
      <c r="J78" s="109"/>
      <c r="K78" s="109"/>
      <c r="L78" s="109"/>
      <c r="M78" s="109" t="s">
        <v>235</v>
      </c>
      <c r="N78" s="123"/>
      <c r="O78" s="124"/>
      <c r="P78" s="124"/>
      <c r="Q78" s="122">
        <f t="shared" si="1"/>
        <v>0</v>
      </c>
      <c r="R78" s="109"/>
      <c r="S78" s="109"/>
      <c r="T78" s="109"/>
    </row>
    <row r="79" spans="1:20" ht="15.75" customHeight="1" x14ac:dyDescent="0.25">
      <c r="A79" s="108">
        <f t="shared" si="2"/>
        <v>76</v>
      </c>
      <c r="B79" s="125" t="s">
        <v>322</v>
      </c>
      <c r="C79" s="125" t="s">
        <v>237</v>
      </c>
      <c r="D79" s="109" t="s">
        <v>235</v>
      </c>
      <c r="E79" s="123"/>
      <c r="F79" s="124"/>
      <c r="G79" s="124"/>
      <c r="H79" s="122">
        <f t="shared" si="0"/>
        <v>0</v>
      </c>
      <c r="I79" s="109"/>
      <c r="J79" s="109"/>
      <c r="K79" s="109"/>
      <c r="L79" s="109"/>
      <c r="M79" s="109" t="s">
        <v>235</v>
      </c>
      <c r="N79" s="123"/>
      <c r="O79" s="124"/>
      <c r="P79" s="124"/>
      <c r="Q79" s="122">
        <f t="shared" si="1"/>
        <v>0</v>
      </c>
      <c r="R79" s="109"/>
      <c r="S79" s="109"/>
      <c r="T79" s="109"/>
    </row>
    <row r="80" spans="1:20" ht="15.75" customHeight="1" x14ac:dyDescent="0.25">
      <c r="A80" s="108">
        <f t="shared" si="2"/>
        <v>77</v>
      </c>
      <c r="B80" s="125" t="s">
        <v>323</v>
      </c>
      <c r="C80" s="125" t="s">
        <v>231</v>
      </c>
      <c r="D80" s="109" t="s">
        <v>235</v>
      </c>
      <c r="E80" s="123"/>
      <c r="F80" s="124"/>
      <c r="G80" s="124"/>
      <c r="H80" s="122">
        <f t="shared" si="0"/>
        <v>0</v>
      </c>
      <c r="I80" s="109"/>
      <c r="J80" s="109"/>
      <c r="K80" s="109"/>
      <c r="L80" s="109"/>
      <c r="M80" s="109" t="s">
        <v>235</v>
      </c>
      <c r="N80" s="123"/>
      <c r="O80" s="124"/>
      <c r="P80" s="124"/>
      <c r="Q80" s="122">
        <f t="shared" si="1"/>
        <v>0</v>
      </c>
      <c r="R80" s="109"/>
      <c r="S80" s="109"/>
      <c r="T80" s="109"/>
    </row>
    <row r="81" spans="1:20" ht="15.75" customHeight="1" x14ac:dyDescent="0.25">
      <c r="A81" s="108">
        <f t="shared" si="2"/>
        <v>78</v>
      </c>
      <c r="B81" s="125" t="s">
        <v>324</v>
      </c>
      <c r="C81" s="125" t="s">
        <v>237</v>
      </c>
      <c r="D81" s="109" t="s">
        <v>235</v>
      </c>
      <c r="E81" s="123"/>
      <c r="F81" s="124"/>
      <c r="G81" s="124"/>
      <c r="H81" s="122">
        <f t="shared" si="0"/>
        <v>0</v>
      </c>
      <c r="I81" s="109"/>
      <c r="J81" s="109"/>
      <c r="K81" s="109"/>
      <c r="L81" s="109"/>
      <c r="M81" s="109" t="s">
        <v>235</v>
      </c>
      <c r="N81" s="123"/>
      <c r="O81" s="124"/>
      <c r="P81" s="124"/>
      <c r="Q81" s="122">
        <f t="shared" si="1"/>
        <v>0</v>
      </c>
      <c r="R81" s="109"/>
      <c r="S81" s="109"/>
      <c r="T81" s="109"/>
    </row>
    <row r="82" spans="1:20" ht="15.75" customHeight="1" x14ac:dyDescent="0.25">
      <c r="A82" s="108">
        <f t="shared" si="2"/>
        <v>79</v>
      </c>
      <c r="B82" s="125" t="s">
        <v>325</v>
      </c>
      <c r="C82" s="125" t="s">
        <v>257</v>
      </c>
      <c r="D82" s="109" t="s">
        <v>235</v>
      </c>
      <c r="E82" s="123"/>
      <c r="F82" s="124"/>
      <c r="G82" s="124"/>
      <c r="H82" s="122">
        <f t="shared" si="0"/>
        <v>0</v>
      </c>
      <c r="I82" s="109"/>
      <c r="J82" s="109"/>
      <c r="K82" s="109"/>
      <c r="L82" s="109"/>
      <c r="M82" s="109" t="s">
        <v>235</v>
      </c>
      <c r="N82" s="123"/>
      <c r="O82" s="124"/>
      <c r="P82" s="124"/>
      <c r="Q82" s="122">
        <f t="shared" si="1"/>
        <v>0</v>
      </c>
      <c r="R82" s="109"/>
      <c r="S82" s="109"/>
      <c r="T82" s="109"/>
    </row>
    <row r="83" spans="1:20" ht="15.75" customHeight="1" x14ac:dyDescent="0.25">
      <c r="A83" s="108">
        <f t="shared" si="2"/>
        <v>80</v>
      </c>
      <c r="B83" s="125" t="s">
        <v>326</v>
      </c>
      <c r="C83" s="125" t="s">
        <v>257</v>
      </c>
      <c r="D83" s="109" t="s">
        <v>235</v>
      </c>
      <c r="E83" s="123"/>
      <c r="F83" s="124"/>
      <c r="G83" s="124"/>
      <c r="H83" s="122">
        <f t="shared" si="0"/>
        <v>0</v>
      </c>
      <c r="I83" s="109"/>
      <c r="J83" s="109"/>
      <c r="K83" s="109"/>
      <c r="L83" s="109"/>
      <c r="M83" s="109" t="s">
        <v>235</v>
      </c>
      <c r="N83" s="123"/>
      <c r="O83" s="124"/>
      <c r="P83" s="124"/>
      <c r="Q83" s="122">
        <f t="shared" si="1"/>
        <v>0</v>
      </c>
      <c r="R83" s="109"/>
      <c r="S83" s="109"/>
      <c r="T83" s="109"/>
    </row>
    <row r="84" spans="1:20" ht="15.75" customHeight="1" x14ac:dyDescent="0.25">
      <c r="A84" s="108">
        <f t="shared" si="2"/>
        <v>81</v>
      </c>
      <c r="B84" s="125" t="s">
        <v>327</v>
      </c>
      <c r="C84" s="125" t="s">
        <v>231</v>
      </c>
      <c r="D84" s="109" t="s">
        <v>235</v>
      </c>
      <c r="E84" s="123"/>
      <c r="F84" s="124"/>
      <c r="G84" s="124"/>
      <c r="H84" s="122">
        <f t="shared" si="0"/>
        <v>0</v>
      </c>
      <c r="I84" s="109"/>
      <c r="J84" s="109"/>
      <c r="K84" s="109"/>
      <c r="L84" s="109"/>
      <c r="M84" s="109" t="s">
        <v>235</v>
      </c>
      <c r="N84" s="123" t="s">
        <v>243</v>
      </c>
      <c r="O84" s="124">
        <v>45893</v>
      </c>
      <c r="P84" s="124">
        <v>45987</v>
      </c>
      <c r="Q84" s="122">
        <f t="shared" si="1"/>
        <v>94</v>
      </c>
      <c r="R84" s="109"/>
      <c r="S84" s="109"/>
      <c r="T84" s="109"/>
    </row>
    <row r="85" spans="1:20" ht="15.75" customHeight="1" x14ac:dyDescent="0.25">
      <c r="A85" s="108">
        <f t="shared" si="2"/>
        <v>82</v>
      </c>
      <c r="B85" s="125" t="s">
        <v>328</v>
      </c>
      <c r="C85" s="125" t="s">
        <v>257</v>
      </c>
      <c r="D85" s="109" t="s">
        <v>235</v>
      </c>
      <c r="E85" s="123"/>
      <c r="F85" s="124"/>
      <c r="G85" s="124"/>
      <c r="H85" s="122">
        <f t="shared" si="0"/>
        <v>0</v>
      </c>
      <c r="I85" s="109"/>
      <c r="J85" s="109"/>
      <c r="K85" s="109"/>
      <c r="L85" s="109"/>
      <c r="M85" s="109" t="s">
        <v>235</v>
      </c>
      <c r="N85" s="123" t="s">
        <v>243</v>
      </c>
      <c r="O85" s="124">
        <v>45893</v>
      </c>
      <c r="P85" s="124">
        <v>45984</v>
      </c>
      <c r="Q85" s="122">
        <f t="shared" si="1"/>
        <v>91</v>
      </c>
      <c r="R85" s="109"/>
      <c r="S85" s="109"/>
      <c r="T85" s="109"/>
    </row>
    <row r="86" spans="1:20" ht="15.75" customHeight="1" x14ac:dyDescent="0.25">
      <c r="A86" s="108">
        <f t="shared" si="2"/>
        <v>83</v>
      </c>
      <c r="B86" s="125" t="s">
        <v>329</v>
      </c>
      <c r="C86" s="125" t="s">
        <v>330</v>
      </c>
      <c r="D86" s="109" t="s">
        <v>235</v>
      </c>
      <c r="E86" s="123"/>
      <c r="F86" s="124"/>
      <c r="G86" s="124"/>
      <c r="H86" s="122">
        <f t="shared" si="0"/>
        <v>0</v>
      </c>
      <c r="I86" s="109"/>
      <c r="J86" s="109"/>
      <c r="K86" s="109"/>
      <c r="L86" s="109"/>
      <c r="M86" s="109" t="s">
        <v>235</v>
      </c>
      <c r="N86" s="123"/>
      <c r="O86" s="124"/>
      <c r="P86" s="124"/>
      <c r="Q86" s="122">
        <f t="shared" si="1"/>
        <v>0</v>
      </c>
      <c r="R86" s="109"/>
      <c r="S86" s="109"/>
      <c r="T86" s="109"/>
    </row>
    <row r="87" spans="1:20" ht="15.75" customHeight="1" x14ac:dyDescent="0.25">
      <c r="A87" s="108">
        <f t="shared" si="2"/>
        <v>84</v>
      </c>
      <c r="B87" s="125" t="s">
        <v>331</v>
      </c>
      <c r="C87" s="125" t="s">
        <v>237</v>
      </c>
      <c r="D87" s="109" t="s">
        <v>235</v>
      </c>
      <c r="E87" s="123"/>
      <c r="F87" s="124"/>
      <c r="G87" s="124"/>
      <c r="H87" s="122">
        <f t="shared" si="0"/>
        <v>0</v>
      </c>
      <c r="I87" s="109"/>
      <c r="J87" s="109"/>
      <c r="K87" s="109"/>
      <c r="L87" s="109"/>
      <c r="M87" s="109" t="s">
        <v>235</v>
      </c>
      <c r="N87" s="123"/>
      <c r="O87" s="124"/>
      <c r="P87" s="124"/>
      <c r="Q87" s="122">
        <f t="shared" si="1"/>
        <v>0</v>
      </c>
      <c r="R87" s="109"/>
      <c r="S87" s="109"/>
      <c r="T87" s="109"/>
    </row>
    <row r="88" spans="1:20" ht="15.75" customHeight="1" x14ac:dyDescent="0.25">
      <c r="A88" s="108">
        <f t="shared" si="2"/>
        <v>85</v>
      </c>
      <c r="B88" s="125" t="s">
        <v>332</v>
      </c>
      <c r="C88" s="125" t="s">
        <v>257</v>
      </c>
      <c r="D88" s="109" t="s">
        <v>235</v>
      </c>
      <c r="E88" s="123"/>
      <c r="F88" s="124"/>
      <c r="G88" s="124"/>
      <c r="H88" s="122">
        <f t="shared" si="0"/>
        <v>0</v>
      </c>
      <c r="I88" s="109"/>
      <c r="J88" s="109"/>
      <c r="K88" s="109"/>
      <c r="L88" s="109"/>
      <c r="M88" s="109" t="s">
        <v>235</v>
      </c>
      <c r="N88" s="120" t="s">
        <v>243</v>
      </c>
      <c r="O88" s="124">
        <v>45893</v>
      </c>
      <c r="P88" s="124">
        <v>46088</v>
      </c>
      <c r="Q88" s="122">
        <f t="shared" si="1"/>
        <v>195</v>
      </c>
      <c r="R88" s="109"/>
      <c r="S88" s="109"/>
      <c r="T88" s="109"/>
    </row>
    <row r="89" spans="1:20" ht="15.75" customHeight="1" x14ac:dyDescent="0.25">
      <c r="A89" s="108">
        <f t="shared" si="2"/>
        <v>86</v>
      </c>
      <c r="B89" s="125" t="s">
        <v>333</v>
      </c>
      <c r="C89" s="125" t="s">
        <v>245</v>
      </c>
      <c r="D89" s="109" t="s">
        <v>235</v>
      </c>
      <c r="E89" s="123"/>
      <c r="F89" s="124"/>
      <c r="G89" s="124"/>
      <c r="H89" s="122">
        <f t="shared" si="0"/>
        <v>0</v>
      </c>
      <c r="I89" s="109"/>
      <c r="J89" s="109"/>
      <c r="K89" s="109"/>
      <c r="L89" s="109"/>
      <c r="M89" s="109" t="s">
        <v>235</v>
      </c>
      <c r="N89" s="123"/>
      <c r="O89" s="124"/>
      <c r="P89" s="124"/>
      <c r="Q89" s="122">
        <f t="shared" si="1"/>
        <v>0</v>
      </c>
      <c r="R89" s="109"/>
      <c r="S89" s="109"/>
      <c r="T89" s="109"/>
    </row>
    <row r="90" spans="1:20" ht="15.75" customHeight="1" x14ac:dyDescent="0.25">
      <c r="A90" s="108">
        <f t="shared" si="2"/>
        <v>87</v>
      </c>
      <c r="B90" s="125" t="s">
        <v>334</v>
      </c>
      <c r="C90" s="125" t="s">
        <v>257</v>
      </c>
      <c r="D90" s="109" t="s">
        <v>235</v>
      </c>
      <c r="E90" s="123"/>
      <c r="F90" s="124"/>
      <c r="G90" s="124"/>
      <c r="H90" s="122">
        <f t="shared" si="0"/>
        <v>0</v>
      </c>
      <c r="I90" s="109"/>
      <c r="J90" s="109"/>
      <c r="K90" s="109"/>
      <c r="L90" s="109"/>
      <c r="M90" s="109" t="s">
        <v>235</v>
      </c>
      <c r="N90" s="123" t="s">
        <v>243</v>
      </c>
      <c r="O90" s="124">
        <v>45893</v>
      </c>
      <c r="P90" s="124">
        <v>46057</v>
      </c>
      <c r="Q90" s="122">
        <f t="shared" si="1"/>
        <v>164</v>
      </c>
      <c r="R90" s="109"/>
      <c r="S90" s="109"/>
      <c r="T90" s="109"/>
    </row>
    <row r="91" spans="1:20" ht="15.75" customHeight="1" x14ac:dyDescent="0.25">
      <c r="A91" s="108">
        <f t="shared" si="2"/>
        <v>88</v>
      </c>
      <c r="B91" s="125" t="s">
        <v>335</v>
      </c>
      <c r="C91" s="125" t="s">
        <v>231</v>
      </c>
      <c r="D91" s="109" t="s">
        <v>235</v>
      </c>
      <c r="E91" s="123"/>
      <c r="F91" s="124"/>
      <c r="G91" s="124"/>
      <c r="H91" s="122">
        <f t="shared" si="0"/>
        <v>0</v>
      </c>
      <c r="I91" s="109"/>
      <c r="J91" s="109"/>
      <c r="K91" s="109"/>
      <c r="L91" s="109"/>
      <c r="M91" s="109" t="s">
        <v>235</v>
      </c>
      <c r="N91" s="123"/>
      <c r="O91" s="124"/>
      <c r="P91" s="124"/>
      <c r="Q91" s="122">
        <f t="shared" si="1"/>
        <v>0</v>
      </c>
      <c r="R91" s="109"/>
      <c r="S91" s="109"/>
      <c r="T91" s="109"/>
    </row>
    <row r="92" spans="1:20" ht="15.75" customHeight="1" x14ac:dyDescent="0.25">
      <c r="A92" s="108">
        <f t="shared" si="2"/>
        <v>89</v>
      </c>
      <c r="B92" s="125" t="s">
        <v>336</v>
      </c>
      <c r="C92" s="125" t="s">
        <v>231</v>
      </c>
      <c r="D92" s="109" t="s">
        <v>235</v>
      </c>
      <c r="E92" s="123"/>
      <c r="F92" s="124"/>
      <c r="G92" s="124"/>
      <c r="H92" s="122">
        <f t="shared" si="0"/>
        <v>0</v>
      </c>
      <c r="I92" s="109"/>
      <c r="J92" s="109"/>
      <c r="K92" s="109"/>
      <c r="L92" s="109"/>
      <c r="M92" s="109" t="s">
        <v>235</v>
      </c>
      <c r="N92" s="123"/>
      <c r="O92" s="124"/>
      <c r="P92" s="124"/>
      <c r="Q92" s="122">
        <f t="shared" si="1"/>
        <v>0</v>
      </c>
      <c r="R92" s="109"/>
      <c r="S92" s="109"/>
      <c r="T92" s="109"/>
    </row>
    <row r="93" spans="1:20" ht="15.75" customHeight="1" x14ac:dyDescent="0.25">
      <c r="A93" s="108">
        <f t="shared" si="2"/>
        <v>90</v>
      </c>
      <c r="B93" s="125" t="s">
        <v>337</v>
      </c>
      <c r="C93" s="125" t="s">
        <v>257</v>
      </c>
      <c r="D93" s="109" t="s">
        <v>235</v>
      </c>
      <c r="E93" s="123"/>
      <c r="F93" s="124"/>
      <c r="G93" s="124"/>
      <c r="H93" s="122">
        <f t="shared" si="0"/>
        <v>0</v>
      </c>
      <c r="I93" s="109"/>
      <c r="J93" s="109"/>
      <c r="K93" s="109"/>
      <c r="L93" s="109"/>
      <c r="M93" s="109" t="s">
        <v>235</v>
      </c>
      <c r="N93" s="123"/>
      <c r="O93" s="124"/>
      <c r="P93" s="124"/>
      <c r="Q93" s="122">
        <f t="shared" si="1"/>
        <v>0</v>
      </c>
      <c r="R93" s="109"/>
      <c r="S93" s="109"/>
      <c r="T93" s="109"/>
    </row>
    <row r="94" spans="1:20" ht="15.75" customHeight="1" x14ac:dyDescent="0.25">
      <c r="A94" s="108">
        <f t="shared" si="2"/>
        <v>91</v>
      </c>
      <c r="B94" s="125" t="s">
        <v>338</v>
      </c>
      <c r="C94" s="125" t="s">
        <v>231</v>
      </c>
      <c r="D94" s="109" t="s">
        <v>235</v>
      </c>
      <c r="E94" s="123"/>
      <c r="F94" s="124"/>
      <c r="G94" s="124"/>
      <c r="H94" s="122">
        <f t="shared" si="0"/>
        <v>0</v>
      </c>
      <c r="I94" s="109"/>
      <c r="J94" s="109"/>
      <c r="K94" s="109"/>
      <c r="L94" s="109"/>
      <c r="M94" s="109" t="s">
        <v>235</v>
      </c>
      <c r="N94" s="123"/>
      <c r="O94" s="124"/>
      <c r="P94" s="124"/>
      <c r="Q94" s="122">
        <f t="shared" si="1"/>
        <v>0</v>
      </c>
      <c r="R94" s="109"/>
      <c r="S94" s="109"/>
      <c r="T94" s="109"/>
    </row>
    <row r="95" spans="1:20" ht="15.75" customHeight="1" x14ac:dyDescent="0.25">
      <c r="A95" s="108">
        <f t="shared" si="2"/>
        <v>92</v>
      </c>
      <c r="B95" s="125" t="s">
        <v>339</v>
      </c>
      <c r="C95" s="125" t="s">
        <v>283</v>
      </c>
      <c r="D95" s="109" t="s">
        <v>235</v>
      </c>
      <c r="E95" s="123"/>
      <c r="F95" s="124"/>
      <c r="G95" s="124"/>
      <c r="H95" s="122">
        <f t="shared" si="0"/>
        <v>0</v>
      </c>
      <c r="I95" s="109"/>
      <c r="J95" s="109"/>
      <c r="K95" s="109"/>
      <c r="L95" s="109"/>
      <c r="M95" s="109" t="s">
        <v>235</v>
      </c>
      <c r="N95" s="123"/>
      <c r="O95" s="124"/>
      <c r="P95" s="124"/>
      <c r="Q95" s="122">
        <f t="shared" si="1"/>
        <v>0</v>
      </c>
      <c r="R95" s="109"/>
      <c r="S95" s="109"/>
      <c r="T95" s="109"/>
    </row>
    <row r="96" spans="1:20" ht="15.75" customHeight="1" x14ac:dyDescent="0.25">
      <c r="A96" s="108">
        <f t="shared" si="2"/>
        <v>93</v>
      </c>
      <c r="B96" s="125" t="s">
        <v>340</v>
      </c>
      <c r="C96" s="125" t="s">
        <v>231</v>
      </c>
      <c r="D96" s="109" t="s">
        <v>235</v>
      </c>
      <c r="E96" s="123" t="s">
        <v>243</v>
      </c>
      <c r="F96" s="124">
        <v>45717</v>
      </c>
      <c r="G96" s="124">
        <v>45886</v>
      </c>
      <c r="H96" s="122">
        <f t="shared" si="0"/>
        <v>169</v>
      </c>
      <c r="I96" s="126" t="s">
        <v>341</v>
      </c>
      <c r="J96" s="126" t="s">
        <v>342</v>
      </c>
      <c r="K96" s="109">
        <v>9001397114</v>
      </c>
      <c r="L96" s="109"/>
      <c r="M96" s="109" t="s">
        <v>235</v>
      </c>
      <c r="N96" s="123" t="s">
        <v>243</v>
      </c>
      <c r="O96" s="124">
        <v>45893</v>
      </c>
      <c r="P96" s="124">
        <v>45992</v>
      </c>
      <c r="Q96" s="122">
        <f t="shared" si="1"/>
        <v>99</v>
      </c>
      <c r="R96" s="126"/>
      <c r="S96" s="126"/>
      <c r="T96" s="109"/>
    </row>
    <row r="97" spans="1:20" ht="15.75" customHeight="1" x14ac:dyDescent="0.25">
      <c r="A97" s="108">
        <f t="shared" si="2"/>
        <v>94</v>
      </c>
      <c r="B97" s="125" t="s">
        <v>343</v>
      </c>
      <c r="C97" s="125" t="s">
        <v>245</v>
      </c>
      <c r="D97" s="109" t="s">
        <v>235</v>
      </c>
      <c r="E97" s="123"/>
      <c r="F97" s="124"/>
      <c r="G97" s="124"/>
      <c r="H97" s="122">
        <f t="shared" si="0"/>
        <v>0</v>
      </c>
      <c r="I97" s="109"/>
      <c r="J97" s="109"/>
      <c r="K97" s="109"/>
      <c r="L97" s="109"/>
      <c r="M97" s="109" t="s">
        <v>235</v>
      </c>
      <c r="N97" s="123"/>
      <c r="O97" s="124"/>
      <c r="P97" s="124"/>
      <c r="Q97" s="122">
        <f t="shared" si="1"/>
        <v>0</v>
      </c>
      <c r="R97" s="109"/>
      <c r="S97" s="109"/>
      <c r="T97" s="109"/>
    </row>
    <row r="98" spans="1:20" ht="15.75" customHeight="1" x14ac:dyDescent="0.25">
      <c r="A98" s="108">
        <f t="shared" si="2"/>
        <v>95</v>
      </c>
      <c r="B98" s="125" t="s">
        <v>344</v>
      </c>
      <c r="C98" s="125" t="s">
        <v>231</v>
      </c>
      <c r="D98" s="109" t="s">
        <v>235</v>
      </c>
      <c r="E98" s="123"/>
      <c r="F98" s="124"/>
      <c r="G98" s="124"/>
      <c r="H98" s="122">
        <f t="shared" si="0"/>
        <v>0</v>
      </c>
      <c r="I98" s="109"/>
      <c r="J98" s="109"/>
      <c r="K98" s="109"/>
      <c r="L98" s="109"/>
      <c r="M98" s="109" t="s">
        <v>235</v>
      </c>
      <c r="N98" s="123"/>
      <c r="O98" s="124"/>
      <c r="P98" s="124"/>
      <c r="Q98" s="122">
        <f t="shared" si="1"/>
        <v>0</v>
      </c>
      <c r="R98" s="109"/>
      <c r="S98" s="109"/>
      <c r="T98" s="109"/>
    </row>
    <row r="99" spans="1:20" ht="15.75" customHeight="1" x14ac:dyDescent="0.25">
      <c r="A99" s="108">
        <f t="shared" si="2"/>
        <v>96</v>
      </c>
      <c r="B99" s="125" t="s">
        <v>345</v>
      </c>
      <c r="C99" s="125" t="s">
        <v>257</v>
      </c>
      <c r="D99" s="109" t="s">
        <v>235</v>
      </c>
      <c r="E99" s="123"/>
      <c r="F99" s="124"/>
      <c r="G99" s="124"/>
      <c r="H99" s="122">
        <f t="shared" si="0"/>
        <v>0</v>
      </c>
      <c r="I99" s="109"/>
      <c r="J99" s="109"/>
      <c r="K99" s="109"/>
      <c r="L99" s="109"/>
      <c r="M99" s="109" t="s">
        <v>235</v>
      </c>
      <c r="N99" s="123"/>
      <c r="O99" s="124"/>
      <c r="P99" s="124"/>
      <c r="Q99" s="122">
        <f t="shared" si="1"/>
        <v>0</v>
      </c>
      <c r="R99" s="109"/>
      <c r="S99" s="109"/>
      <c r="T99" s="109"/>
    </row>
    <row r="100" spans="1:20" ht="15.75" customHeight="1" x14ac:dyDescent="0.25">
      <c r="A100" s="108">
        <f t="shared" si="2"/>
        <v>97</v>
      </c>
      <c r="B100" s="125" t="s">
        <v>346</v>
      </c>
      <c r="C100" s="125" t="s">
        <v>347</v>
      </c>
      <c r="D100" s="109" t="s">
        <v>235</v>
      </c>
      <c r="E100" s="123"/>
      <c r="F100" s="124"/>
      <c r="G100" s="124"/>
      <c r="H100" s="122">
        <f t="shared" si="0"/>
        <v>0</v>
      </c>
      <c r="I100" s="109"/>
      <c r="J100" s="109"/>
      <c r="K100" s="109"/>
      <c r="L100" s="109"/>
      <c r="M100" s="109"/>
      <c r="N100" s="120" t="s">
        <v>243</v>
      </c>
      <c r="O100" s="121">
        <v>46068</v>
      </c>
      <c r="P100" s="124">
        <v>46134</v>
      </c>
      <c r="Q100" s="122">
        <f t="shared" si="1"/>
        <v>66</v>
      </c>
      <c r="R100" s="109"/>
      <c r="S100" s="109"/>
      <c r="T100" s="109"/>
    </row>
    <row r="101" spans="1:20" ht="15.75" customHeight="1" x14ac:dyDescent="0.25">
      <c r="A101" s="108">
        <f t="shared" si="2"/>
        <v>98</v>
      </c>
      <c r="B101" s="125" t="s">
        <v>348</v>
      </c>
      <c r="C101" s="125" t="s">
        <v>349</v>
      </c>
      <c r="D101" s="109" t="s">
        <v>235</v>
      </c>
      <c r="E101" s="123"/>
      <c r="F101" s="124"/>
      <c r="G101" s="124"/>
      <c r="H101" s="122">
        <f t="shared" si="0"/>
        <v>0</v>
      </c>
      <c r="I101" s="109"/>
      <c r="J101" s="109"/>
      <c r="K101" s="109"/>
      <c r="L101" s="109"/>
      <c r="M101" s="109"/>
      <c r="N101" s="123"/>
      <c r="O101" s="124"/>
      <c r="P101" s="124"/>
      <c r="Q101" s="122">
        <f t="shared" si="1"/>
        <v>0</v>
      </c>
      <c r="R101" s="109"/>
      <c r="S101" s="109"/>
      <c r="T101" s="109"/>
    </row>
    <row r="102" spans="1:20" ht="15.75" customHeight="1" x14ac:dyDescent="0.25">
      <c r="A102" s="108">
        <f t="shared" si="2"/>
        <v>99</v>
      </c>
      <c r="B102" s="125" t="s">
        <v>350</v>
      </c>
      <c r="C102" s="125" t="s">
        <v>237</v>
      </c>
      <c r="D102" s="109" t="s">
        <v>235</v>
      </c>
      <c r="E102" s="123"/>
      <c r="F102" s="124"/>
      <c r="G102" s="124"/>
      <c r="H102" s="122">
        <f t="shared" si="0"/>
        <v>0</v>
      </c>
      <c r="I102" s="109"/>
      <c r="J102" s="109"/>
      <c r="K102" s="109"/>
      <c r="L102" s="109"/>
      <c r="M102" s="109" t="s">
        <v>235</v>
      </c>
      <c r="N102" s="123"/>
      <c r="O102" s="124"/>
      <c r="P102" s="124"/>
      <c r="Q102" s="122">
        <f t="shared" si="1"/>
        <v>0</v>
      </c>
      <c r="R102" s="109"/>
      <c r="S102" s="109"/>
      <c r="T102" s="109"/>
    </row>
    <row r="103" spans="1:20" ht="15.75" customHeight="1" x14ac:dyDescent="0.25">
      <c r="A103" s="108">
        <f t="shared" si="2"/>
        <v>100</v>
      </c>
      <c r="B103" s="125" t="s">
        <v>351</v>
      </c>
      <c r="C103" s="125" t="s">
        <v>257</v>
      </c>
      <c r="D103" s="109" t="s">
        <v>235</v>
      </c>
      <c r="E103" s="123"/>
      <c r="F103" s="124"/>
      <c r="G103" s="124"/>
      <c r="H103" s="122">
        <f t="shared" si="0"/>
        <v>0</v>
      </c>
      <c r="I103" s="109"/>
      <c r="J103" s="109"/>
      <c r="K103" s="109"/>
      <c r="L103" s="109"/>
      <c r="M103" s="109" t="s">
        <v>235</v>
      </c>
      <c r="N103" s="123" t="s">
        <v>243</v>
      </c>
      <c r="O103" s="124">
        <v>45925</v>
      </c>
      <c r="P103" s="124">
        <v>46016</v>
      </c>
      <c r="Q103" s="122">
        <f t="shared" si="1"/>
        <v>91</v>
      </c>
      <c r="R103" s="109"/>
      <c r="S103" s="109"/>
      <c r="T103" s="109"/>
    </row>
    <row r="104" spans="1:20" ht="15.75" customHeight="1" x14ac:dyDescent="0.25">
      <c r="A104" s="108">
        <f t="shared" si="2"/>
        <v>101</v>
      </c>
      <c r="B104" s="125" t="s">
        <v>352</v>
      </c>
      <c r="C104" s="125" t="s">
        <v>231</v>
      </c>
      <c r="D104" s="109" t="s">
        <v>235</v>
      </c>
      <c r="E104" s="123" t="s">
        <v>243</v>
      </c>
      <c r="F104" s="124">
        <v>45719</v>
      </c>
      <c r="G104" s="124">
        <v>45795</v>
      </c>
      <c r="H104" s="122">
        <f t="shared" si="0"/>
        <v>76</v>
      </c>
      <c r="I104" s="126" t="s">
        <v>353</v>
      </c>
      <c r="J104" s="126" t="s">
        <v>354</v>
      </c>
      <c r="K104" s="109">
        <v>9660746637</v>
      </c>
      <c r="L104" s="109"/>
      <c r="M104" s="109" t="s">
        <v>235</v>
      </c>
      <c r="N104" s="123" t="s">
        <v>243</v>
      </c>
      <c r="O104" s="124">
        <v>45925</v>
      </c>
      <c r="P104" s="124">
        <v>46005</v>
      </c>
      <c r="Q104" s="122">
        <f t="shared" si="1"/>
        <v>80</v>
      </c>
      <c r="R104" s="126"/>
      <c r="S104" s="126"/>
      <c r="T104" s="109"/>
    </row>
    <row r="105" spans="1:20" ht="15.75" customHeight="1" x14ac:dyDescent="0.25">
      <c r="A105" s="108">
        <f t="shared" si="2"/>
        <v>102</v>
      </c>
      <c r="B105" s="125" t="s">
        <v>355</v>
      </c>
      <c r="C105" s="125" t="s">
        <v>257</v>
      </c>
      <c r="D105" s="109" t="s">
        <v>235</v>
      </c>
      <c r="E105" s="123"/>
      <c r="F105" s="124"/>
      <c r="G105" s="124"/>
      <c r="H105" s="122">
        <f t="shared" si="0"/>
        <v>0</v>
      </c>
      <c r="I105" s="109"/>
      <c r="J105" s="109"/>
      <c r="K105" s="109"/>
      <c r="L105" s="109"/>
      <c r="M105" s="109" t="s">
        <v>235</v>
      </c>
      <c r="N105" s="123" t="s">
        <v>243</v>
      </c>
      <c r="O105" s="124">
        <v>45925</v>
      </c>
      <c r="P105" s="124">
        <v>45995</v>
      </c>
      <c r="Q105" s="122">
        <f t="shared" si="1"/>
        <v>70</v>
      </c>
      <c r="R105" s="109"/>
      <c r="S105" s="109"/>
      <c r="T105" s="109"/>
    </row>
    <row r="106" spans="1:20" ht="15.75" customHeight="1" x14ac:dyDescent="0.25">
      <c r="A106" s="108">
        <f t="shared" si="2"/>
        <v>103</v>
      </c>
      <c r="B106" s="125" t="s">
        <v>356</v>
      </c>
      <c r="C106" s="125" t="s">
        <v>237</v>
      </c>
      <c r="D106" s="109" t="s">
        <v>235</v>
      </c>
      <c r="E106" s="123" t="s">
        <v>243</v>
      </c>
      <c r="F106" s="124">
        <v>45719</v>
      </c>
      <c r="G106" s="124">
        <v>45792</v>
      </c>
      <c r="H106" s="122">
        <f t="shared" si="0"/>
        <v>73</v>
      </c>
      <c r="I106" s="126" t="s">
        <v>357</v>
      </c>
      <c r="J106" s="126" t="s">
        <v>358</v>
      </c>
      <c r="K106" s="109">
        <v>9602652541</v>
      </c>
      <c r="L106" s="109"/>
      <c r="M106" s="109" t="s">
        <v>235</v>
      </c>
      <c r="N106" s="123" t="s">
        <v>243</v>
      </c>
      <c r="O106" s="124">
        <v>45925</v>
      </c>
      <c r="P106" s="124">
        <v>45988</v>
      </c>
      <c r="Q106" s="122">
        <f t="shared" si="1"/>
        <v>63</v>
      </c>
      <c r="R106" s="126"/>
      <c r="S106" s="126"/>
      <c r="T106" s="109"/>
    </row>
    <row r="107" spans="1:20" ht="15.75" customHeight="1" x14ac:dyDescent="0.25">
      <c r="A107" s="108">
        <f t="shared" si="2"/>
        <v>104</v>
      </c>
      <c r="B107" s="125" t="s">
        <v>359</v>
      </c>
      <c r="C107" s="125" t="s">
        <v>257</v>
      </c>
      <c r="D107" s="109" t="s">
        <v>235</v>
      </c>
      <c r="E107" s="123" t="s">
        <v>243</v>
      </c>
      <c r="F107" s="124">
        <v>45719</v>
      </c>
      <c r="G107" s="124">
        <v>45792</v>
      </c>
      <c r="H107" s="122">
        <f t="shared" si="0"/>
        <v>73</v>
      </c>
      <c r="I107" s="126" t="s">
        <v>357</v>
      </c>
      <c r="J107" s="126" t="s">
        <v>358</v>
      </c>
      <c r="K107" s="109">
        <v>9602652541</v>
      </c>
      <c r="L107" s="109"/>
      <c r="M107" s="109" t="s">
        <v>235</v>
      </c>
      <c r="N107" s="123" t="s">
        <v>243</v>
      </c>
      <c r="O107" s="124">
        <v>45925</v>
      </c>
      <c r="P107" s="124">
        <v>46021</v>
      </c>
      <c r="Q107" s="122">
        <f t="shared" si="1"/>
        <v>96</v>
      </c>
      <c r="R107" s="126"/>
      <c r="S107" s="126"/>
      <c r="T107" s="109"/>
    </row>
    <row r="108" spans="1:20" ht="15.75" customHeight="1" x14ac:dyDescent="0.25">
      <c r="A108" s="108">
        <f t="shared" si="2"/>
        <v>105</v>
      </c>
      <c r="B108" s="125" t="s">
        <v>360</v>
      </c>
      <c r="C108" s="125" t="s">
        <v>257</v>
      </c>
      <c r="D108" s="109" t="s">
        <v>235</v>
      </c>
      <c r="E108" s="123" t="s">
        <v>243</v>
      </c>
      <c r="F108" s="124">
        <v>45719</v>
      </c>
      <c r="G108" s="124">
        <v>46149</v>
      </c>
      <c r="H108" s="122">
        <f t="shared" si="0"/>
        <v>430</v>
      </c>
      <c r="I108" s="126" t="s">
        <v>361</v>
      </c>
      <c r="J108" s="126" t="s">
        <v>362</v>
      </c>
      <c r="K108" s="109">
        <v>9979296799</v>
      </c>
      <c r="L108" s="109"/>
      <c r="M108" s="109"/>
      <c r="N108" s="123" t="s">
        <v>241</v>
      </c>
      <c r="O108" s="124">
        <v>46181</v>
      </c>
      <c r="P108" s="124"/>
      <c r="Q108" s="122">
        <f t="shared" si="1"/>
        <v>-46181</v>
      </c>
      <c r="R108" s="126"/>
      <c r="S108" s="126"/>
      <c r="T108" s="109"/>
    </row>
    <row r="109" spans="1:20" ht="15.75" customHeight="1" x14ac:dyDescent="0.25">
      <c r="A109" s="108">
        <f t="shared" si="2"/>
        <v>106</v>
      </c>
      <c r="B109" s="125" t="s">
        <v>363</v>
      </c>
      <c r="C109" s="125" t="s">
        <v>257</v>
      </c>
      <c r="D109" s="109" t="s">
        <v>235</v>
      </c>
      <c r="E109" s="123" t="s">
        <v>243</v>
      </c>
      <c r="F109" s="124">
        <v>45719</v>
      </c>
      <c r="G109" s="124">
        <v>45975</v>
      </c>
      <c r="H109" s="122">
        <f t="shared" si="0"/>
        <v>256</v>
      </c>
      <c r="I109" s="126" t="s">
        <v>364</v>
      </c>
      <c r="J109" s="126" t="s">
        <v>365</v>
      </c>
      <c r="K109" s="109">
        <v>9057224958</v>
      </c>
      <c r="L109" s="109"/>
      <c r="M109" s="109" t="s">
        <v>235</v>
      </c>
      <c r="N109" s="123"/>
      <c r="O109" s="124"/>
      <c r="P109" s="124"/>
      <c r="Q109" s="122">
        <f t="shared" si="1"/>
        <v>0</v>
      </c>
      <c r="R109" s="126"/>
      <c r="S109" s="126"/>
      <c r="T109" s="109"/>
    </row>
    <row r="110" spans="1:20" ht="15.75" customHeight="1" x14ac:dyDescent="0.25">
      <c r="A110" s="108">
        <f t="shared" si="2"/>
        <v>107</v>
      </c>
      <c r="B110" s="125" t="s">
        <v>366</v>
      </c>
      <c r="C110" s="125" t="s">
        <v>367</v>
      </c>
      <c r="D110" s="109" t="s">
        <v>235</v>
      </c>
      <c r="E110" s="123" t="s">
        <v>243</v>
      </c>
      <c r="F110" s="124">
        <v>45719</v>
      </c>
      <c r="G110" s="124">
        <v>45947</v>
      </c>
      <c r="H110" s="122">
        <f t="shared" si="0"/>
        <v>228</v>
      </c>
      <c r="I110" s="126" t="s">
        <v>368</v>
      </c>
      <c r="J110" s="126" t="s">
        <v>358</v>
      </c>
      <c r="K110" s="109">
        <v>9799651670</v>
      </c>
      <c r="L110" s="109"/>
      <c r="M110" s="109"/>
      <c r="N110" s="120" t="s">
        <v>241</v>
      </c>
      <c r="O110" s="121">
        <v>46068</v>
      </c>
      <c r="P110" s="124"/>
      <c r="Q110" s="122">
        <f t="shared" si="1"/>
        <v>-46068</v>
      </c>
      <c r="R110" s="126"/>
      <c r="S110" s="126"/>
      <c r="T110" s="109"/>
    </row>
    <row r="111" spans="1:20" ht="15.75" customHeight="1" x14ac:dyDescent="0.25">
      <c r="A111" s="108">
        <f t="shared" si="2"/>
        <v>108</v>
      </c>
      <c r="B111" s="125" t="s">
        <v>369</v>
      </c>
      <c r="C111" s="125" t="s">
        <v>257</v>
      </c>
      <c r="D111" s="109" t="s">
        <v>235</v>
      </c>
      <c r="E111" s="123"/>
      <c r="F111" s="124"/>
      <c r="G111" s="124"/>
      <c r="H111" s="122">
        <f t="shared" si="0"/>
        <v>0</v>
      </c>
      <c r="I111" s="109"/>
      <c r="J111" s="109"/>
      <c r="K111" s="109"/>
      <c r="L111" s="109"/>
      <c r="M111" s="109" t="s">
        <v>235</v>
      </c>
      <c r="N111" s="123"/>
      <c r="O111" s="124"/>
      <c r="P111" s="124"/>
      <c r="Q111" s="122">
        <f t="shared" si="1"/>
        <v>0</v>
      </c>
      <c r="R111" s="109"/>
      <c r="S111" s="109"/>
      <c r="T111" s="109"/>
    </row>
    <row r="112" spans="1:20" ht="15.75" customHeight="1" x14ac:dyDescent="0.25">
      <c r="A112" s="108">
        <f t="shared" si="2"/>
        <v>109</v>
      </c>
      <c r="B112" s="125" t="s">
        <v>370</v>
      </c>
      <c r="C112" s="125" t="s">
        <v>237</v>
      </c>
      <c r="D112" s="109" t="s">
        <v>235</v>
      </c>
      <c r="E112" s="123"/>
      <c r="F112" s="124"/>
      <c r="G112" s="124"/>
      <c r="H112" s="122">
        <f t="shared" si="0"/>
        <v>0</v>
      </c>
      <c r="I112" s="109"/>
      <c r="J112" s="109"/>
      <c r="K112" s="109"/>
      <c r="L112" s="109"/>
      <c r="M112" s="109" t="s">
        <v>235</v>
      </c>
      <c r="N112" s="123" t="s">
        <v>243</v>
      </c>
      <c r="O112" s="124">
        <v>46032</v>
      </c>
      <c r="P112" s="124">
        <v>46088</v>
      </c>
      <c r="Q112" s="122">
        <f t="shared" si="1"/>
        <v>56</v>
      </c>
      <c r="R112" s="109"/>
      <c r="S112" s="109"/>
      <c r="T112" s="109"/>
    </row>
    <row r="113" spans="1:20" ht="15.75" customHeight="1" x14ac:dyDescent="0.25">
      <c r="A113" s="108">
        <f t="shared" si="2"/>
        <v>110</v>
      </c>
      <c r="B113" s="125" t="s">
        <v>371</v>
      </c>
      <c r="C113" s="125" t="s">
        <v>247</v>
      </c>
      <c r="D113" s="109" t="s">
        <v>235</v>
      </c>
      <c r="E113" s="123"/>
      <c r="F113" s="124"/>
      <c r="G113" s="124"/>
      <c r="H113" s="122">
        <f t="shared" si="0"/>
        <v>0</v>
      </c>
      <c r="I113" s="109"/>
      <c r="J113" s="109"/>
      <c r="K113" s="109"/>
      <c r="L113" s="109"/>
      <c r="M113" s="109" t="s">
        <v>235</v>
      </c>
      <c r="N113" s="123"/>
      <c r="O113" s="124"/>
      <c r="P113" s="124"/>
      <c r="Q113" s="122">
        <f t="shared" si="1"/>
        <v>0</v>
      </c>
      <c r="R113" s="109"/>
      <c r="S113" s="109"/>
      <c r="T113" s="109"/>
    </row>
    <row r="114" spans="1:20" ht="15.75" customHeight="1" x14ac:dyDescent="0.25">
      <c r="A114" s="108">
        <f t="shared" si="2"/>
        <v>111</v>
      </c>
      <c r="B114" s="125" t="s">
        <v>372</v>
      </c>
      <c r="C114" s="125" t="s">
        <v>247</v>
      </c>
      <c r="D114" s="109" t="s">
        <v>235</v>
      </c>
      <c r="E114" s="123"/>
      <c r="F114" s="124"/>
      <c r="G114" s="124"/>
      <c r="H114" s="122">
        <f t="shared" si="0"/>
        <v>0</v>
      </c>
      <c r="I114" s="109"/>
      <c r="J114" s="109"/>
      <c r="K114" s="109"/>
      <c r="L114" s="109"/>
      <c r="M114" s="109" t="s">
        <v>235</v>
      </c>
      <c r="N114" s="123"/>
      <c r="O114" s="124"/>
      <c r="P114" s="124"/>
      <c r="Q114" s="122">
        <f t="shared" si="1"/>
        <v>0</v>
      </c>
      <c r="R114" s="109"/>
      <c r="S114" s="109"/>
      <c r="T114" s="109"/>
    </row>
    <row r="115" spans="1:20" ht="15.75" customHeight="1" x14ac:dyDescent="0.25">
      <c r="A115" s="108">
        <f t="shared" si="2"/>
        <v>112</v>
      </c>
      <c r="B115" s="125" t="s">
        <v>373</v>
      </c>
      <c r="C115" s="125" t="s">
        <v>247</v>
      </c>
      <c r="D115" s="109" t="s">
        <v>235</v>
      </c>
      <c r="E115" s="123" t="s">
        <v>243</v>
      </c>
      <c r="F115" s="124">
        <v>45719</v>
      </c>
      <c r="G115" s="124">
        <v>45839</v>
      </c>
      <c r="H115" s="122">
        <f t="shared" si="0"/>
        <v>120</v>
      </c>
      <c r="I115" s="126" t="s">
        <v>374</v>
      </c>
      <c r="J115" s="126" t="s">
        <v>342</v>
      </c>
      <c r="K115" s="109">
        <v>7597493243</v>
      </c>
      <c r="L115" s="109"/>
      <c r="M115" s="109" t="s">
        <v>235</v>
      </c>
      <c r="N115" s="123"/>
      <c r="O115" s="124"/>
      <c r="P115" s="124"/>
      <c r="Q115" s="122">
        <f t="shared" si="1"/>
        <v>0</v>
      </c>
      <c r="R115" s="126"/>
      <c r="S115" s="126"/>
      <c r="T115" s="109"/>
    </row>
    <row r="116" spans="1:20" ht="15.75" customHeight="1" x14ac:dyDescent="0.25">
      <c r="A116" s="108">
        <f t="shared" si="2"/>
        <v>113</v>
      </c>
      <c r="B116" s="125" t="s">
        <v>375</v>
      </c>
      <c r="C116" s="125" t="s">
        <v>376</v>
      </c>
      <c r="D116" s="109" t="s">
        <v>235</v>
      </c>
      <c r="E116" s="123"/>
      <c r="F116" s="124"/>
      <c r="G116" s="124"/>
      <c r="H116" s="122">
        <f t="shared" si="0"/>
        <v>0</v>
      </c>
      <c r="I116" s="109"/>
      <c r="J116" s="109"/>
      <c r="K116" s="109"/>
      <c r="L116" s="109"/>
      <c r="M116" s="109" t="s">
        <v>235</v>
      </c>
      <c r="N116" s="123"/>
      <c r="O116" s="124"/>
      <c r="P116" s="124"/>
      <c r="Q116" s="122">
        <f t="shared" si="1"/>
        <v>0</v>
      </c>
      <c r="R116" s="109"/>
      <c r="S116" s="109"/>
      <c r="T116" s="109"/>
    </row>
    <row r="117" spans="1:20" ht="15.75" customHeight="1" x14ac:dyDescent="0.25">
      <c r="A117" s="108">
        <f t="shared" si="2"/>
        <v>114</v>
      </c>
      <c r="B117" s="125" t="s">
        <v>377</v>
      </c>
      <c r="C117" s="125" t="s">
        <v>245</v>
      </c>
      <c r="D117" s="109" t="s">
        <v>235</v>
      </c>
      <c r="E117" s="123"/>
      <c r="F117" s="124"/>
      <c r="G117" s="124"/>
      <c r="H117" s="122">
        <f t="shared" si="0"/>
        <v>0</v>
      </c>
      <c r="I117" s="109"/>
      <c r="J117" s="109"/>
      <c r="K117" s="109"/>
      <c r="L117" s="109"/>
      <c r="M117" s="109"/>
      <c r="N117" s="120" t="s">
        <v>241</v>
      </c>
      <c r="O117" s="121">
        <v>46068</v>
      </c>
      <c r="P117" s="124"/>
      <c r="Q117" s="122">
        <f t="shared" si="1"/>
        <v>-46068</v>
      </c>
      <c r="R117" s="109"/>
      <c r="S117" s="109"/>
      <c r="T117" s="109"/>
    </row>
    <row r="118" spans="1:20" ht="15.75" customHeight="1" x14ac:dyDescent="0.25">
      <c r="A118" s="108">
        <f t="shared" si="2"/>
        <v>115</v>
      </c>
      <c r="B118" s="125" t="s">
        <v>378</v>
      </c>
      <c r="C118" s="125" t="s">
        <v>330</v>
      </c>
      <c r="D118" s="109"/>
      <c r="E118" s="123"/>
      <c r="F118" s="124"/>
      <c r="G118" s="124"/>
      <c r="H118" s="122">
        <f t="shared" si="0"/>
        <v>0</v>
      </c>
      <c r="I118" s="109"/>
      <c r="J118" s="109"/>
      <c r="K118" s="109"/>
      <c r="L118" s="109"/>
      <c r="M118" s="109"/>
      <c r="N118" s="123"/>
      <c r="O118" s="124"/>
      <c r="P118" s="124"/>
      <c r="Q118" s="122">
        <f t="shared" si="1"/>
        <v>0</v>
      </c>
      <c r="R118" s="109"/>
      <c r="S118" s="109"/>
      <c r="T118" s="109"/>
    </row>
    <row r="119" spans="1:20" ht="15.75" customHeight="1" x14ac:dyDescent="0.25">
      <c r="A119" s="108">
        <f t="shared" si="2"/>
        <v>116</v>
      </c>
      <c r="B119" s="125" t="s">
        <v>379</v>
      </c>
      <c r="C119" s="125" t="s">
        <v>330</v>
      </c>
      <c r="D119" s="109"/>
      <c r="E119" s="123"/>
      <c r="F119" s="124"/>
      <c r="G119" s="124"/>
      <c r="H119" s="122">
        <f t="shared" si="0"/>
        <v>0</v>
      </c>
      <c r="I119" s="109"/>
      <c r="J119" s="109"/>
      <c r="K119" s="109"/>
      <c r="L119" s="109"/>
      <c r="M119" s="109"/>
      <c r="N119" s="123"/>
      <c r="O119" s="124"/>
      <c r="P119" s="124"/>
      <c r="Q119" s="122">
        <f t="shared" si="1"/>
        <v>0</v>
      </c>
      <c r="R119" s="109"/>
      <c r="S119" s="109"/>
      <c r="T119" s="109"/>
    </row>
    <row r="120" spans="1:20" ht="15.75" customHeight="1" x14ac:dyDescent="0.25">
      <c r="A120" s="108">
        <f t="shared" si="2"/>
        <v>117</v>
      </c>
      <c r="B120" s="125" t="s">
        <v>380</v>
      </c>
      <c r="C120" s="125" t="s">
        <v>275</v>
      </c>
      <c r="D120" s="109" t="s">
        <v>235</v>
      </c>
      <c r="E120" s="123" t="s">
        <v>243</v>
      </c>
      <c r="F120" s="124">
        <v>46143</v>
      </c>
      <c r="G120" s="124">
        <v>46170</v>
      </c>
      <c r="H120" s="122">
        <f t="shared" si="0"/>
        <v>27</v>
      </c>
      <c r="I120" s="109"/>
      <c r="J120" s="109"/>
      <c r="K120" s="109"/>
      <c r="L120" s="109"/>
      <c r="M120" s="109"/>
      <c r="N120" s="123"/>
      <c r="O120" s="124"/>
      <c r="P120" s="124"/>
      <c r="Q120" s="122">
        <f t="shared" si="1"/>
        <v>0</v>
      </c>
      <c r="R120" s="109"/>
      <c r="S120" s="109"/>
      <c r="T120" s="109"/>
    </row>
    <row r="121" spans="1:20" ht="15.75" customHeight="1" x14ac:dyDescent="0.25">
      <c r="A121" s="108">
        <f t="shared" si="2"/>
        <v>118</v>
      </c>
      <c r="B121" s="125" t="s">
        <v>381</v>
      </c>
      <c r="C121" s="125" t="s">
        <v>257</v>
      </c>
      <c r="D121" s="109" t="s">
        <v>235</v>
      </c>
      <c r="E121" s="123" t="s">
        <v>243</v>
      </c>
      <c r="F121" s="124">
        <v>45961</v>
      </c>
      <c r="G121" s="124">
        <v>45967</v>
      </c>
      <c r="H121" s="122">
        <f t="shared" si="0"/>
        <v>6</v>
      </c>
      <c r="I121" s="109"/>
      <c r="J121" s="109"/>
      <c r="K121" s="109"/>
      <c r="L121" s="109"/>
      <c r="M121" s="109" t="s">
        <v>235</v>
      </c>
      <c r="N121" s="120" t="s">
        <v>243</v>
      </c>
      <c r="O121" s="121">
        <v>46068</v>
      </c>
      <c r="P121" s="124">
        <v>46134</v>
      </c>
      <c r="Q121" s="122">
        <f t="shared" si="1"/>
        <v>66</v>
      </c>
      <c r="R121" s="109"/>
      <c r="S121" s="109"/>
      <c r="T121" s="109"/>
    </row>
    <row r="122" spans="1:20" ht="15.75" customHeight="1" x14ac:dyDescent="0.25">
      <c r="A122" s="108">
        <f t="shared" si="2"/>
        <v>119</v>
      </c>
      <c r="B122" s="125" t="s">
        <v>382</v>
      </c>
      <c r="C122" s="125" t="s">
        <v>231</v>
      </c>
      <c r="D122" s="109" t="s">
        <v>235</v>
      </c>
      <c r="E122" s="123"/>
      <c r="F122" s="124"/>
      <c r="G122" s="124"/>
      <c r="H122" s="122">
        <f t="shared" si="0"/>
        <v>0</v>
      </c>
      <c r="I122" s="109"/>
      <c r="J122" s="109"/>
      <c r="K122" s="109"/>
      <c r="L122" s="109"/>
      <c r="M122" s="109"/>
      <c r="N122" s="120" t="s">
        <v>241</v>
      </c>
      <c r="O122" s="121">
        <v>46068</v>
      </c>
      <c r="P122" s="124"/>
      <c r="Q122" s="122">
        <f t="shared" si="1"/>
        <v>-46068</v>
      </c>
      <c r="R122" s="109"/>
      <c r="S122" s="109"/>
      <c r="T122" s="109"/>
    </row>
    <row r="123" spans="1:20" ht="15.75" customHeight="1" x14ac:dyDescent="0.25">
      <c r="A123" s="108">
        <f t="shared" si="2"/>
        <v>120</v>
      </c>
      <c r="B123" s="125" t="s">
        <v>383</v>
      </c>
      <c r="C123" s="125" t="s">
        <v>231</v>
      </c>
      <c r="D123" s="109" t="s">
        <v>235</v>
      </c>
      <c r="E123" s="123"/>
      <c r="F123" s="124"/>
      <c r="G123" s="124"/>
      <c r="H123" s="122">
        <f t="shared" si="0"/>
        <v>0</v>
      </c>
      <c r="I123" s="109"/>
      <c r="J123" s="109"/>
      <c r="K123" s="109"/>
      <c r="L123" s="109"/>
      <c r="M123" s="109"/>
      <c r="N123" s="120" t="s">
        <v>241</v>
      </c>
      <c r="O123" s="121">
        <v>46068</v>
      </c>
      <c r="P123" s="124"/>
      <c r="Q123" s="122">
        <f t="shared" si="1"/>
        <v>-46068</v>
      </c>
      <c r="R123" s="109"/>
      <c r="S123" s="109"/>
      <c r="T123" s="109"/>
    </row>
    <row r="124" spans="1:20" ht="15.75" customHeight="1" x14ac:dyDescent="0.25">
      <c r="A124" s="108">
        <f t="shared" si="2"/>
        <v>121</v>
      </c>
      <c r="B124" s="125" t="s">
        <v>384</v>
      </c>
      <c r="C124" s="125" t="s">
        <v>385</v>
      </c>
      <c r="D124" s="109" t="s">
        <v>235</v>
      </c>
      <c r="E124" s="123"/>
      <c r="F124" s="124"/>
      <c r="G124" s="124"/>
      <c r="H124" s="122">
        <f t="shared" si="0"/>
        <v>0</v>
      </c>
      <c r="I124" s="109"/>
      <c r="J124" s="109"/>
      <c r="K124" s="109"/>
      <c r="L124" s="109"/>
      <c r="M124" s="109"/>
      <c r="N124" s="123"/>
      <c r="O124" s="124"/>
      <c r="P124" s="124"/>
      <c r="Q124" s="122">
        <f t="shared" si="1"/>
        <v>0</v>
      </c>
      <c r="R124" s="109"/>
      <c r="S124" s="109"/>
      <c r="T124" s="109"/>
    </row>
    <row r="125" spans="1:20" ht="15.75" customHeight="1" x14ac:dyDescent="0.25">
      <c r="A125" s="108">
        <f t="shared" si="2"/>
        <v>122</v>
      </c>
      <c r="B125" s="125" t="s">
        <v>386</v>
      </c>
      <c r="C125" s="125" t="s">
        <v>385</v>
      </c>
      <c r="D125" s="109" t="s">
        <v>235</v>
      </c>
      <c r="E125" s="123"/>
      <c r="F125" s="124"/>
      <c r="G125" s="124"/>
      <c r="H125" s="122">
        <f t="shared" si="0"/>
        <v>0</v>
      </c>
      <c r="I125" s="109"/>
      <c r="J125" s="109"/>
      <c r="K125" s="109"/>
      <c r="L125" s="109"/>
      <c r="M125" s="109"/>
      <c r="N125" s="123"/>
      <c r="O125" s="124"/>
      <c r="P125" s="124"/>
      <c r="Q125" s="122">
        <f t="shared" si="1"/>
        <v>0</v>
      </c>
      <c r="R125" s="109"/>
      <c r="S125" s="109"/>
      <c r="T125" s="109"/>
    </row>
    <row r="126" spans="1:20" ht="15.75" customHeight="1" x14ac:dyDescent="0.25">
      <c r="A126" s="108">
        <f t="shared" si="2"/>
        <v>123</v>
      </c>
      <c r="B126" s="125" t="s">
        <v>387</v>
      </c>
      <c r="C126" s="125" t="s">
        <v>245</v>
      </c>
      <c r="D126" s="109" t="s">
        <v>235</v>
      </c>
      <c r="E126" s="123"/>
      <c r="F126" s="124"/>
      <c r="G126" s="124"/>
      <c r="H126" s="122">
        <f t="shared" si="0"/>
        <v>0</v>
      </c>
      <c r="I126" s="109"/>
      <c r="J126" s="109"/>
      <c r="K126" s="109"/>
      <c r="L126" s="109"/>
      <c r="M126" s="109" t="s">
        <v>235</v>
      </c>
      <c r="N126" s="123"/>
      <c r="O126" s="124"/>
      <c r="P126" s="124"/>
      <c r="Q126" s="122">
        <f t="shared" si="1"/>
        <v>0</v>
      </c>
      <c r="R126" s="109"/>
      <c r="S126" s="109"/>
      <c r="T126" s="109"/>
    </row>
    <row r="127" spans="1:20" ht="15.75" customHeight="1" x14ac:dyDescent="0.25">
      <c r="A127" s="108">
        <f t="shared" si="2"/>
        <v>124</v>
      </c>
      <c r="B127" s="125" t="s">
        <v>388</v>
      </c>
      <c r="C127" s="125" t="s">
        <v>257</v>
      </c>
      <c r="D127" s="109" t="s">
        <v>235</v>
      </c>
      <c r="E127" s="123" t="s">
        <v>243</v>
      </c>
      <c r="F127" s="124">
        <v>45733</v>
      </c>
      <c r="G127" s="124">
        <v>45944</v>
      </c>
      <c r="H127" s="122">
        <f t="shared" si="0"/>
        <v>211</v>
      </c>
      <c r="I127" s="126" t="s">
        <v>389</v>
      </c>
      <c r="J127" s="126" t="s">
        <v>358</v>
      </c>
      <c r="K127" s="109">
        <v>9001457191</v>
      </c>
      <c r="L127" s="109"/>
      <c r="M127" s="109" t="s">
        <v>235</v>
      </c>
      <c r="N127" s="123"/>
      <c r="O127" s="124"/>
      <c r="P127" s="124"/>
      <c r="Q127" s="122">
        <f t="shared" si="1"/>
        <v>0</v>
      </c>
      <c r="R127" s="126"/>
      <c r="S127" s="126"/>
      <c r="T127" s="109"/>
    </row>
    <row r="128" spans="1:20" ht="15.75" customHeight="1" x14ac:dyDescent="0.25">
      <c r="A128" s="108">
        <f t="shared" si="2"/>
        <v>125</v>
      </c>
      <c r="B128" s="125" t="s">
        <v>390</v>
      </c>
      <c r="C128" s="125" t="s">
        <v>245</v>
      </c>
      <c r="D128" s="109" t="s">
        <v>235</v>
      </c>
      <c r="E128" s="123"/>
      <c r="F128" s="124"/>
      <c r="G128" s="124"/>
      <c r="H128" s="122">
        <f t="shared" si="0"/>
        <v>0</v>
      </c>
      <c r="I128" s="109"/>
      <c r="J128" s="109"/>
      <c r="K128" s="109"/>
      <c r="L128" s="109"/>
      <c r="M128" s="109" t="s">
        <v>235</v>
      </c>
      <c r="N128" s="123" t="s">
        <v>243</v>
      </c>
      <c r="O128" s="124">
        <v>45893</v>
      </c>
      <c r="P128" s="124">
        <v>45984</v>
      </c>
      <c r="Q128" s="122">
        <f t="shared" si="1"/>
        <v>91</v>
      </c>
      <c r="R128" s="109"/>
      <c r="S128" s="109"/>
      <c r="T128" s="109"/>
    </row>
    <row r="129" spans="1:20" ht="15.75" customHeight="1" x14ac:dyDescent="0.25">
      <c r="A129" s="108">
        <f t="shared" si="2"/>
        <v>126</v>
      </c>
      <c r="B129" s="125" t="s">
        <v>391</v>
      </c>
      <c r="C129" s="125" t="s">
        <v>245</v>
      </c>
      <c r="D129" s="109" t="s">
        <v>235</v>
      </c>
      <c r="E129" s="123"/>
      <c r="F129" s="124"/>
      <c r="G129" s="124"/>
      <c r="H129" s="122">
        <f t="shared" si="0"/>
        <v>0</v>
      </c>
      <c r="I129" s="109"/>
      <c r="J129" s="109"/>
      <c r="K129" s="109"/>
      <c r="L129" s="109"/>
      <c r="M129" s="109" t="s">
        <v>235</v>
      </c>
      <c r="N129" s="123" t="s">
        <v>243</v>
      </c>
      <c r="O129" s="124">
        <v>45893</v>
      </c>
      <c r="P129" s="124">
        <v>45977</v>
      </c>
      <c r="Q129" s="122">
        <f t="shared" si="1"/>
        <v>84</v>
      </c>
      <c r="R129" s="109"/>
      <c r="S129" s="109"/>
      <c r="T129" s="109"/>
    </row>
    <row r="130" spans="1:20" ht="15.75" customHeight="1" x14ac:dyDescent="0.25">
      <c r="A130" s="108">
        <f t="shared" si="2"/>
        <v>127</v>
      </c>
      <c r="B130" s="125" t="s">
        <v>392</v>
      </c>
      <c r="C130" s="125" t="s">
        <v>231</v>
      </c>
      <c r="D130" s="109" t="s">
        <v>235</v>
      </c>
      <c r="E130" s="123"/>
      <c r="F130" s="124"/>
      <c r="G130" s="124"/>
      <c r="H130" s="122">
        <f t="shared" si="0"/>
        <v>0</v>
      </c>
      <c r="I130" s="109"/>
      <c r="J130" s="109"/>
      <c r="K130" s="109"/>
      <c r="L130" s="109"/>
      <c r="M130" s="109" t="s">
        <v>235</v>
      </c>
      <c r="N130" s="123"/>
      <c r="O130" s="124"/>
      <c r="P130" s="124"/>
      <c r="Q130" s="122">
        <f t="shared" si="1"/>
        <v>0</v>
      </c>
      <c r="R130" s="109"/>
      <c r="S130" s="109"/>
      <c r="T130" s="109"/>
    </row>
    <row r="131" spans="1:20" ht="15.75" customHeight="1" x14ac:dyDescent="0.25">
      <c r="A131" s="108">
        <f t="shared" si="2"/>
        <v>128</v>
      </c>
      <c r="B131" s="125" t="s">
        <v>393</v>
      </c>
      <c r="C131" s="125" t="s">
        <v>367</v>
      </c>
      <c r="D131" s="109" t="s">
        <v>235</v>
      </c>
      <c r="E131" s="123"/>
      <c r="F131" s="124"/>
      <c r="G131" s="124"/>
      <c r="H131" s="122">
        <f t="shared" si="0"/>
        <v>0</v>
      </c>
      <c r="I131" s="109"/>
      <c r="J131" s="109"/>
      <c r="K131" s="109"/>
      <c r="L131" s="109"/>
      <c r="M131" s="109" t="s">
        <v>235</v>
      </c>
      <c r="N131" s="123"/>
      <c r="O131" s="124"/>
      <c r="P131" s="124"/>
      <c r="Q131" s="122">
        <f t="shared" si="1"/>
        <v>0</v>
      </c>
      <c r="R131" s="109"/>
      <c r="S131" s="109"/>
      <c r="T131" s="109"/>
    </row>
    <row r="132" spans="1:20" ht="15.75" customHeight="1" x14ac:dyDescent="0.25">
      <c r="A132" s="108">
        <f t="shared" si="2"/>
        <v>129</v>
      </c>
      <c r="B132" s="125" t="s">
        <v>394</v>
      </c>
      <c r="C132" s="125" t="s">
        <v>257</v>
      </c>
      <c r="D132" s="109" t="s">
        <v>235</v>
      </c>
      <c r="E132" s="123"/>
      <c r="F132" s="124"/>
      <c r="G132" s="124"/>
      <c r="H132" s="122">
        <f t="shared" si="0"/>
        <v>0</v>
      </c>
      <c r="I132" s="109"/>
      <c r="J132" s="109"/>
      <c r="K132" s="109"/>
      <c r="L132" s="109"/>
      <c r="M132" s="109" t="s">
        <v>235</v>
      </c>
      <c r="N132" s="123" t="s">
        <v>243</v>
      </c>
      <c r="O132" s="124">
        <v>45899</v>
      </c>
      <c r="P132" s="124">
        <v>45901</v>
      </c>
      <c r="Q132" s="122">
        <f t="shared" si="1"/>
        <v>2</v>
      </c>
      <c r="R132" s="109"/>
      <c r="S132" s="109"/>
      <c r="T132" s="109"/>
    </row>
    <row r="133" spans="1:20" ht="15.75" customHeight="1" x14ac:dyDescent="0.25">
      <c r="A133" s="108">
        <f t="shared" si="2"/>
        <v>130</v>
      </c>
      <c r="B133" s="125" t="s">
        <v>395</v>
      </c>
      <c r="C133" s="125" t="s">
        <v>245</v>
      </c>
      <c r="D133" s="109" t="s">
        <v>235</v>
      </c>
      <c r="E133" s="123"/>
      <c r="F133" s="124"/>
      <c r="G133" s="124"/>
      <c r="H133" s="122">
        <f t="shared" si="0"/>
        <v>0</v>
      </c>
      <c r="I133" s="109"/>
      <c r="J133" s="109"/>
      <c r="K133" s="109"/>
      <c r="L133" s="109"/>
      <c r="M133" s="109" t="s">
        <v>235</v>
      </c>
      <c r="N133" s="123"/>
      <c r="O133" s="124"/>
      <c r="P133" s="124"/>
      <c r="Q133" s="122">
        <f t="shared" si="1"/>
        <v>0</v>
      </c>
      <c r="R133" s="109"/>
      <c r="S133" s="109"/>
      <c r="T133" s="109"/>
    </row>
    <row r="134" spans="1:20" ht="15.75" customHeight="1" x14ac:dyDescent="0.25">
      <c r="A134" s="108">
        <f t="shared" si="2"/>
        <v>131</v>
      </c>
      <c r="B134" s="125" t="s">
        <v>396</v>
      </c>
      <c r="C134" s="125" t="s">
        <v>237</v>
      </c>
      <c r="D134" s="109" t="s">
        <v>235</v>
      </c>
      <c r="E134" s="123"/>
      <c r="F134" s="124"/>
      <c r="G134" s="124"/>
      <c r="H134" s="122">
        <f t="shared" si="0"/>
        <v>0</v>
      </c>
      <c r="I134" s="109"/>
      <c r="J134" s="109"/>
      <c r="K134" s="109"/>
      <c r="L134" s="109"/>
      <c r="M134" s="109" t="s">
        <v>235</v>
      </c>
      <c r="N134" s="123"/>
      <c r="O134" s="124"/>
      <c r="P134" s="124"/>
      <c r="Q134" s="122">
        <f t="shared" si="1"/>
        <v>0</v>
      </c>
      <c r="R134" s="109"/>
      <c r="S134" s="109"/>
      <c r="T134" s="109"/>
    </row>
    <row r="135" spans="1:20" ht="15.75" customHeight="1" x14ac:dyDescent="0.25">
      <c r="A135" s="108">
        <f t="shared" si="2"/>
        <v>132</v>
      </c>
      <c r="B135" s="125" t="s">
        <v>397</v>
      </c>
      <c r="C135" s="125" t="s">
        <v>247</v>
      </c>
      <c r="D135" s="109" t="s">
        <v>235</v>
      </c>
      <c r="E135" s="123"/>
      <c r="F135" s="124"/>
      <c r="G135" s="124"/>
      <c r="H135" s="122">
        <f t="shared" si="0"/>
        <v>0</v>
      </c>
      <c r="I135" s="109"/>
      <c r="J135" s="109"/>
      <c r="K135" s="109"/>
      <c r="L135" s="109"/>
      <c r="M135" s="109" t="s">
        <v>235</v>
      </c>
      <c r="N135" s="123"/>
      <c r="O135" s="124"/>
      <c r="P135" s="124"/>
      <c r="Q135" s="122">
        <f t="shared" si="1"/>
        <v>0</v>
      </c>
      <c r="R135" s="109"/>
      <c r="S135" s="109"/>
      <c r="T135" s="109"/>
    </row>
    <row r="136" spans="1:20" ht="15.75" customHeight="1" x14ac:dyDescent="0.25">
      <c r="A136" s="108">
        <f t="shared" si="2"/>
        <v>133</v>
      </c>
      <c r="B136" s="125" t="s">
        <v>398</v>
      </c>
      <c r="C136" s="125" t="s">
        <v>257</v>
      </c>
      <c r="D136" s="109" t="s">
        <v>235</v>
      </c>
      <c r="E136" s="123"/>
      <c r="F136" s="124"/>
      <c r="G136" s="124"/>
      <c r="H136" s="122">
        <f t="shared" si="0"/>
        <v>0</v>
      </c>
      <c r="I136" s="109"/>
      <c r="J136" s="109"/>
      <c r="K136" s="109"/>
      <c r="L136" s="109"/>
      <c r="M136" s="109" t="s">
        <v>235</v>
      </c>
      <c r="N136" s="123"/>
      <c r="O136" s="124"/>
      <c r="P136" s="124"/>
      <c r="Q136" s="122">
        <f t="shared" si="1"/>
        <v>0</v>
      </c>
      <c r="R136" s="109"/>
      <c r="S136" s="109"/>
      <c r="T136" s="109"/>
    </row>
    <row r="137" spans="1:20" ht="15.75" customHeight="1" x14ac:dyDescent="0.25">
      <c r="A137" s="108">
        <f t="shared" si="2"/>
        <v>134</v>
      </c>
      <c r="B137" s="125" t="s">
        <v>399</v>
      </c>
      <c r="C137" s="125" t="s">
        <v>257</v>
      </c>
      <c r="D137" s="109" t="s">
        <v>235</v>
      </c>
      <c r="E137" s="123"/>
      <c r="F137" s="124"/>
      <c r="G137" s="124"/>
      <c r="H137" s="122">
        <f t="shared" si="0"/>
        <v>0</v>
      </c>
      <c r="I137" s="109"/>
      <c r="J137" s="109"/>
      <c r="K137" s="109"/>
      <c r="L137" s="109"/>
      <c r="M137" s="109" t="s">
        <v>235</v>
      </c>
      <c r="N137" s="123"/>
      <c r="O137" s="124"/>
      <c r="P137" s="124"/>
      <c r="Q137" s="122">
        <f t="shared" si="1"/>
        <v>0</v>
      </c>
      <c r="R137" s="109"/>
      <c r="S137" s="109"/>
      <c r="T137" s="109"/>
    </row>
    <row r="138" spans="1:20" ht="15.75" customHeight="1" x14ac:dyDescent="0.25">
      <c r="A138" s="108">
        <f t="shared" si="2"/>
        <v>135</v>
      </c>
      <c r="B138" s="125" t="s">
        <v>400</v>
      </c>
      <c r="C138" s="125" t="s">
        <v>245</v>
      </c>
      <c r="D138" s="109" t="s">
        <v>235</v>
      </c>
      <c r="E138" s="123"/>
      <c r="F138" s="124"/>
      <c r="G138" s="124"/>
      <c r="H138" s="122">
        <f t="shared" si="0"/>
        <v>0</v>
      </c>
      <c r="I138" s="109"/>
      <c r="J138" s="109"/>
      <c r="K138" s="109"/>
      <c r="L138" s="109"/>
      <c r="M138" s="109" t="s">
        <v>235</v>
      </c>
      <c r="N138" s="123"/>
      <c r="O138" s="124"/>
      <c r="P138" s="124"/>
      <c r="Q138" s="122">
        <f t="shared" si="1"/>
        <v>0</v>
      </c>
      <c r="R138" s="109"/>
      <c r="S138" s="109"/>
      <c r="T138" s="109"/>
    </row>
    <row r="139" spans="1:20" ht="15.75" customHeight="1" x14ac:dyDescent="0.25">
      <c r="A139" s="108">
        <f t="shared" si="2"/>
        <v>136</v>
      </c>
      <c r="B139" s="125" t="s">
        <v>401</v>
      </c>
      <c r="C139" s="125" t="s">
        <v>402</v>
      </c>
      <c r="D139" s="109" t="s">
        <v>235</v>
      </c>
      <c r="E139" s="123"/>
      <c r="F139" s="124"/>
      <c r="G139" s="124"/>
      <c r="H139" s="122">
        <f t="shared" si="0"/>
        <v>0</v>
      </c>
      <c r="I139" s="109"/>
      <c r="J139" s="109"/>
      <c r="K139" s="109"/>
      <c r="L139" s="109"/>
      <c r="M139" s="109" t="s">
        <v>235</v>
      </c>
      <c r="N139" s="123"/>
      <c r="O139" s="124"/>
      <c r="P139" s="124"/>
      <c r="Q139" s="122">
        <f t="shared" si="1"/>
        <v>0</v>
      </c>
      <c r="R139" s="109"/>
      <c r="S139" s="109"/>
      <c r="T139" s="109"/>
    </row>
    <row r="140" spans="1:20" ht="15.75" customHeight="1" x14ac:dyDescent="0.25">
      <c r="A140" s="108">
        <f t="shared" si="2"/>
        <v>137</v>
      </c>
      <c r="B140" s="125" t="s">
        <v>403</v>
      </c>
      <c r="C140" s="125" t="s">
        <v>245</v>
      </c>
      <c r="D140" s="109" t="s">
        <v>235</v>
      </c>
      <c r="E140" s="123"/>
      <c r="F140" s="124"/>
      <c r="G140" s="124"/>
      <c r="H140" s="122">
        <f t="shared" si="0"/>
        <v>0</v>
      </c>
      <c r="I140" s="109"/>
      <c r="J140" s="109"/>
      <c r="K140" s="109"/>
      <c r="L140" s="109"/>
      <c r="M140" s="109" t="s">
        <v>235</v>
      </c>
      <c r="N140" s="123"/>
      <c r="O140" s="124"/>
      <c r="P140" s="124"/>
      <c r="Q140" s="122">
        <f t="shared" si="1"/>
        <v>0</v>
      </c>
      <c r="R140" s="109"/>
      <c r="S140" s="109"/>
      <c r="T140" s="109"/>
    </row>
    <row r="141" spans="1:20" ht="15.75" customHeight="1" x14ac:dyDescent="0.25">
      <c r="A141" s="108">
        <f t="shared" si="2"/>
        <v>138</v>
      </c>
      <c r="B141" s="125" t="s">
        <v>404</v>
      </c>
      <c r="C141" s="125" t="s">
        <v>245</v>
      </c>
      <c r="D141" s="109" t="s">
        <v>235</v>
      </c>
      <c r="E141" s="123"/>
      <c r="F141" s="124"/>
      <c r="G141" s="124"/>
      <c r="H141" s="122">
        <f t="shared" si="0"/>
        <v>0</v>
      </c>
      <c r="I141" s="109"/>
      <c r="J141" s="109"/>
      <c r="K141" s="109"/>
      <c r="L141" s="109"/>
      <c r="M141" s="109" t="s">
        <v>235</v>
      </c>
      <c r="N141" s="123"/>
      <c r="O141" s="124"/>
      <c r="P141" s="124"/>
      <c r="Q141" s="122">
        <f t="shared" si="1"/>
        <v>0</v>
      </c>
      <c r="R141" s="109"/>
      <c r="S141" s="109"/>
      <c r="T141" s="109"/>
    </row>
    <row r="142" spans="1:20" ht="15.75" customHeight="1" x14ac:dyDescent="0.25">
      <c r="A142" s="108">
        <f t="shared" si="2"/>
        <v>139</v>
      </c>
      <c r="B142" s="125" t="s">
        <v>405</v>
      </c>
      <c r="C142" s="125" t="s">
        <v>240</v>
      </c>
      <c r="D142" s="109" t="s">
        <v>235</v>
      </c>
      <c r="E142" s="123"/>
      <c r="F142" s="124"/>
      <c r="G142" s="124"/>
      <c r="H142" s="122">
        <f t="shared" si="0"/>
        <v>0</v>
      </c>
      <c r="I142" s="109"/>
      <c r="J142" s="109"/>
      <c r="K142" s="109"/>
      <c r="L142" s="109"/>
      <c r="M142" s="109" t="s">
        <v>235</v>
      </c>
      <c r="N142" s="123"/>
      <c r="O142" s="124"/>
      <c r="P142" s="124"/>
      <c r="Q142" s="122">
        <f t="shared" si="1"/>
        <v>0</v>
      </c>
      <c r="R142" s="109"/>
      <c r="S142" s="109"/>
      <c r="T142" s="109"/>
    </row>
    <row r="143" spans="1:20" ht="15.75" customHeight="1" x14ac:dyDescent="0.25">
      <c r="A143" s="108">
        <f t="shared" si="2"/>
        <v>140</v>
      </c>
      <c r="B143" s="125" t="s">
        <v>406</v>
      </c>
      <c r="C143" s="125" t="s">
        <v>231</v>
      </c>
      <c r="D143" s="109" t="s">
        <v>235</v>
      </c>
      <c r="E143" s="123" t="s">
        <v>243</v>
      </c>
      <c r="F143" s="124">
        <v>45733</v>
      </c>
      <c r="G143" s="124">
        <v>45926</v>
      </c>
      <c r="H143" s="122">
        <f t="shared" si="0"/>
        <v>193</v>
      </c>
      <c r="I143" s="126" t="s">
        <v>389</v>
      </c>
      <c r="J143" s="126" t="s">
        <v>358</v>
      </c>
      <c r="K143" s="109">
        <v>9001457191</v>
      </c>
      <c r="L143" s="109"/>
      <c r="M143" s="109" t="s">
        <v>235</v>
      </c>
      <c r="N143" s="123"/>
      <c r="O143" s="124"/>
      <c r="P143" s="124"/>
      <c r="Q143" s="122">
        <f t="shared" si="1"/>
        <v>0</v>
      </c>
      <c r="R143" s="126"/>
      <c r="S143" s="126"/>
      <c r="T143" s="109"/>
    </row>
    <row r="144" spans="1:20" ht="15.75" customHeight="1" x14ac:dyDescent="0.25">
      <c r="A144" s="108">
        <f t="shared" si="2"/>
        <v>141</v>
      </c>
      <c r="B144" s="125" t="s">
        <v>407</v>
      </c>
      <c r="C144" s="125" t="s">
        <v>231</v>
      </c>
      <c r="D144" s="109" t="s">
        <v>235</v>
      </c>
      <c r="E144" s="123"/>
      <c r="F144" s="124"/>
      <c r="G144" s="124"/>
      <c r="H144" s="122">
        <f t="shared" si="0"/>
        <v>0</v>
      </c>
      <c r="I144" s="109"/>
      <c r="J144" s="109"/>
      <c r="K144" s="109"/>
      <c r="L144" s="109"/>
      <c r="M144" s="109" t="s">
        <v>235</v>
      </c>
      <c r="N144" s="123"/>
      <c r="O144" s="124"/>
      <c r="P144" s="124"/>
      <c r="Q144" s="122">
        <f t="shared" si="1"/>
        <v>0</v>
      </c>
      <c r="R144" s="109"/>
      <c r="S144" s="109"/>
      <c r="T144" s="109"/>
    </row>
    <row r="145" spans="1:20" ht="15.75" customHeight="1" x14ac:dyDescent="0.25">
      <c r="A145" s="108">
        <f t="shared" si="2"/>
        <v>142</v>
      </c>
      <c r="B145" s="125" t="s">
        <v>408</v>
      </c>
      <c r="C145" s="125" t="s">
        <v>247</v>
      </c>
      <c r="D145" s="109" t="s">
        <v>235</v>
      </c>
      <c r="E145" s="123"/>
      <c r="F145" s="124"/>
      <c r="G145" s="124"/>
      <c r="H145" s="122">
        <f t="shared" si="0"/>
        <v>0</v>
      </c>
      <c r="I145" s="109"/>
      <c r="J145" s="109"/>
      <c r="K145" s="109"/>
      <c r="L145" s="109"/>
      <c r="M145" s="109" t="s">
        <v>235</v>
      </c>
      <c r="N145" s="123"/>
      <c r="O145" s="124"/>
      <c r="P145" s="124"/>
      <c r="Q145" s="122">
        <f t="shared" si="1"/>
        <v>0</v>
      </c>
      <c r="R145" s="109"/>
      <c r="S145" s="109"/>
      <c r="T145" s="109"/>
    </row>
    <row r="146" spans="1:20" ht="15.75" customHeight="1" x14ac:dyDescent="0.25">
      <c r="A146" s="108">
        <f t="shared" si="2"/>
        <v>143</v>
      </c>
      <c r="B146" s="125" t="s">
        <v>409</v>
      </c>
      <c r="C146" s="125" t="s">
        <v>231</v>
      </c>
      <c r="D146" s="109" t="s">
        <v>235</v>
      </c>
      <c r="E146" s="123"/>
      <c r="F146" s="124"/>
      <c r="G146" s="124"/>
      <c r="H146" s="122">
        <f t="shared" si="0"/>
        <v>0</v>
      </c>
      <c r="I146" s="109"/>
      <c r="J146" s="109"/>
      <c r="K146" s="109"/>
      <c r="L146" s="109"/>
      <c r="M146" s="109" t="s">
        <v>235</v>
      </c>
      <c r="N146" s="123"/>
      <c r="O146" s="124"/>
      <c r="P146" s="124"/>
      <c r="Q146" s="122">
        <f t="shared" si="1"/>
        <v>0</v>
      </c>
      <c r="R146" s="109"/>
      <c r="S146" s="109"/>
      <c r="T146" s="109"/>
    </row>
    <row r="147" spans="1:20" ht="15.75" customHeight="1" x14ac:dyDescent="0.25">
      <c r="A147" s="108">
        <f t="shared" si="2"/>
        <v>144</v>
      </c>
      <c r="B147" s="125" t="s">
        <v>410</v>
      </c>
      <c r="C147" s="125" t="s">
        <v>411</v>
      </c>
      <c r="D147" s="108" t="s">
        <v>235</v>
      </c>
      <c r="E147" s="123"/>
      <c r="F147" s="124"/>
      <c r="G147" s="124"/>
      <c r="H147" s="122">
        <f t="shared" si="0"/>
        <v>0</v>
      </c>
      <c r="I147" s="109"/>
      <c r="J147" s="109"/>
      <c r="K147" s="109"/>
      <c r="L147" s="109"/>
      <c r="M147" s="109"/>
      <c r="N147" s="123"/>
      <c r="O147" s="124"/>
      <c r="P147" s="124"/>
      <c r="Q147" s="122">
        <f t="shared" si="1"/>
        <v>0</v>
      </c>
      <c r="R147" s="109"/>
      <c r="S147" s="109"/>
      <c r="T147" s="109"/>
    </row>
    <row r="148" spans="1:20" ht="15.75" customHeight="1" x14ac:dyDescent="0.25">
      <c r="A148" s="108">
        <f t="shared" si="2"/>
        <v>145</v>
      </c>
      <c r="B148" s="125" t="s">
        <v>412</v>
      </c>
      <c r="C148" s="125" t="s">
        <v>413</v>
      </c>
      <c r="D148" s="109" t="s">
        <v>235</v>
      </c>
      <c r="E148" s="123"/>
      <c r="F148" s="124"/>
      <c r="G148" s="124"/>
      <c r="H148" s="122">
        <f t="shared" si="0"/>
        <v>0</v>
      </c>
      <c r="I148" s="109"/>
      <c r="J148" s="109"/>
      <c r="K148" s="109"/>
      <c r="L148" s="109"/>
      <c r="M148" s="109"/>
      <c r="N148" s="123"/>
      <c r="O148" s="124"/>
      <c r="P148" s="124"/>
      <c r="Q148" s="122">
        <f t="shared" si="1"/>
        <v>0</v>
      </c>
      <c r="R148" s="109"/>
      <c r="S148" s="109"/>
      <c r="T148" s="109"/>
    </row>
    <row r="149" spans="1:20" ht="15.75" customHeight="1" x14ac:dyDescent="0.25">
      <c r="A149" s="108">
        <f t="shared" si="2"/>
        <v>146</v>
      </c>
      <c r="B149" s="125" t="s">
        <v>414</v>
      </c>
      <c r="C149" s="125" t="s">
        <v>415</v>
      </c>
      <c r="D149" s="109" t="s">
        <v>235</v>
      </c>
      <c r="E149" s="123"/>
      <c r="F149" s="124"/>
      <c r="G149" s="124"/>
      <c r="H149" s="122">
        <f t="shared" si="0"/>
        <v>0</v>
      </c>
      <c r="I149" s="109"/>
      <c r="J149" s="109"/>
      <c r="K149" s="109"/>
      <c r="L149" s="109"/>
      <c r="M149" s="109"/>
      <c r="N149" s="123"/>
      <c r="O149" s="124"/>
      <c r="P149" s="124"/>
      <c r="Q149" s="122">
        <f t="shared" si="1"/>
        <v>0</v>
      </c>
      <c r="R149" s="109"/>
      <c r="S149" s="109"/>
      <c r="T149" s="109"/>
    </row>
    <row r="150" spans="1:20" ht="15.75" customHeight="1" x14ac:dyDescent="0.25">
      <c r="A150" s="108">
        <f t="shared" si="2"/>
        <v>147</v>
      </c>
      <c r="B150" s="125" t="s">
        <v>416</v>
      </c>
      <c r="C150" s="125" t="s">
        <v>417</v>
      </c>
      <c r="D150" s="108" t="s">
        <v>235</v>
      </c>
      <c r="E150" s="123"/>
      <c r="F150" s="124"/>
      <c r="G150" s="124"/>
      <c r="H150" s="122">
        <f t="shared" si="0"/>
        <v>0</v>
      </c>
      <c r="I150" s="109"/>
      <c r="J150" s="109"/>
      <c r="K150" s="109"/>
      <c r="L150" s="109"/>
      <c r="M150" s="109" t="s">
        <v>232</v>
      </c>
      <c r="N150" s="123"/>
      <c r="O150" s="124"/>
      <c r="P150" s="124"/>
      <c r="Q150" s="122">
        <f t="shared" si="1"/>
        <v>0</v>
      </c>
      <c r="R150" s="109"/>
      <c r="S150" s="109"/>
      <c r="T150" s="109"/>
    </row>
    <row r="151" spans="1:20" ht="15.75" customHeight="1" x14ac:dyDescent="0.25">
      <c r="A151" s="108">
        <f t="shared" si="2"/>
        <v>148</v>
      </c>
      <c r="B151" s="125" t="s">
        <v>418</v>
      </c>
      <c r="C151" s="125" t="s">
        <v>237</v>
      </c>
      <c r="D151" s="109" t="s">
        <v>235</v>
      </c>
      <c r="E151" s="123"/>
      <c r="F151" s="124"/>
      <c r="G151" s="124"/>
      <c r="H151" s="122">
        <f t="shared" si="0"/>
        <v>0</v>
      </c>
      <c r="I151" s="109"/>
      <c r="J151" s="109"/>
      <c r="K151" s="109"/>
      <c r="L151" s="109"/>
      <c r="M151" s="109" t="s">
        <v>235</v>
      </c>
      <c r="N151" s="123"/>
      <c r="O151" s="124"/>
      <c r="P151" s="124"/>
      <c r="Q151" s="122">
        <f t="shared" si="1"/>
        <v>0</v>
      </c>
      <c r="R151" s="109"/>
      <c r="S151" s="109"/>
      <c r="T151" s="109"/>
    </row>
    <row r="152" spans="1:20" ht="15.75" customHeight="1" x14ac:dyDescent="0.25">
      <c r="A152" s="108">
        <f t="shared" si="2"/>
        <v>149</v>
      </c>
      <c r="B152" s="125" t="s">
        <v>419</v>
      </c>
      <c r="C152" s="125" t="s">
        <v>257</v>
      </c>
      <c r="D152" s="109" t="s">
        <v>235</v>
      </c>
      <c r="E152" s="123"/>
      <c r="F152" s="124"/>
      <c r="G152" s="124"/>
      <c r="H152" s="122">
        <f t="shared" si="0"/>
        <v>0</v>
      </c>
      <c r="I152" s="126"/>
      <c r="J152" s="126"/>
      <c r="K152" s="109"/>
      <c r="L152" s="109"/>
      <c r="M152" s="109" t="s">
        <v>235</v>
      </c>
      <c r="N152" s="123"/>
      <c r="O152" s="124"/>
      <c r="P152" s="124"/>
      <c r="Q152" s="122">
        <f t="shared" si="1"/>
        <v>0</v>
      </c>
      <c r="R152" s="126"/>
      <c r="S152" s="126"/>
      <c r="T152" s="109"/>
    </row>
    <row r="153" spans="1:20" ht="15.75" customHeight="1" x14ac:dyDescent="0.25">
      <c r="A153" s="108">
        <f t="shared" si="2"/>
        <v>150</v>
      </c>
      <c r="B153" s="125" t="s">
        <v>420</v>
      </c>
      <c r="C153" s="125" t="s">
        <v>231</v>
      </c>
      <c r="D153" s="109" t="s">
        <v>235</v>
      </c>
      <c r="E153" s="123"/>
      <c r="F153" s="124"/>
      <c r="G153" s="124"/>
      <c r="H153" s="122">
        <f t="shared" si="0"/>
        <v>0</v>
      </c>
      <c r="I153" s="109"/>
      <c r="J153" s="109"/>
      <c r="K153" s="109"/>
      <c r="L153" s="109"/>
      <c r="M153" s="109" t="s">
        <v>235</v>
      </c>
      <c r="N153" s="123"/>
      <c r="O153" s="124"/>
      <c r="P153" s="124"/>
      <c r="Q153" s="122">
        <f t="shared" si="1"/>
        <v>0</v>
      </c>
      <c r="R153" s="109"/>
      <c r="S153" s="109"/>
      <c r="T153" s="109"/>
    </row>
    <row r="154" spans="1:20" ht="15.75" customHeight="1" x14ac:dyDescent="0.25">
      <c r="A154" s="108">
        <f t="shared" si="2"/>
        <v>151</v>
      </c>
      <c r="B154" s="125" t="s">
        <v>421</v>
      </c>
      <c r="C154" s="125" t="s">
        <v>231</v>
      </c>
      <c r="D154" s="109" t="s">
        <v>235</v>
      </c>
      <c r="E154" s="123"/>
      <c r="F154" s="124"/>
      <c r="G154" s="124"/>
      <c r="H154" s="122">
        <f t="shared" si="0"/>
        <v>0</v>
      </c>
      <c r="I154" s="109"/>
      <c r="J154" s="109"/>
      <c r="K154" s="109"/>
      <c r="L154" s="109"/>
      <c r="M154" s="109"/>
      <c r="N154" s="123"/>
      <c r="O154" s="124"/>
      <c r="P154" s="124"/>
      <c r="Q154" s="122">
        <f t="shared" si="1"/>
        <v>0</v>
      </c>
      <c r="R154" s="109"/>
      <c r="S154" s="109"/>
      <c r="T154" s="109"/>
    </row>
    <row r="155" spans="1:20" ht="15.75" customHeight="1" x14ac:dyDescent="0.25">
      <c r="A155" s="108">
        <f t="shared" si="2"/>
        <v>152</v>
      </c>
      <c r="B155" s="125" t="s">
        <v>422</v>
      </c>
      <c r="C155" s="125" t="s">
        <v>367</v>
      </c>
      <c r="D155" s="109" t="s">
        <v>232</v>
      </c>
      <c r="E155" s="123"/>
      <c r="F155" s="124"/>
      <c r="G155" s="124"/>
      <c r="H155" s="122">
        <f t="shared" si="0"/>
        <v>0</v>
      </c>
      <c r="I155" s="109"/>
      <c r="J155" s="109"/>
      <c r="K155" s="109"/>
      <c r="L155" s="109"/>
      <c r="M155" s="109"/>
      <c r="N155" s="123"/>
      <c r="O155" s="124"/>
      <c r="P155" s="124"/>
      <c r="Q155" s="122">
        <f t="shared" si="1"/>
        <v>0</v>
      </c>
      <c r="R155" s="109"/>
      <c r="S155" s="109"/>
      <c r="T155" s="109"/>
    </row>
    <row r="156" spans="1:20" ht="15.75" customHeight="1" x14ac:dyDescent="0.25">
      <c r="A156" s="108">
        <f t="shared" si="2"/>
        <v>153</v>
      </c>
      <c r="B156" s="125" t="s">
        <v>423</v>
      </c>
      <c r="C156" s="125" t="s">
        <v>367</v>
      </c>
      <c r="D156" s="109"/>
      <c r="E156" s="123"/>
      <c r="F156" s="124"/>
      <c r="G156" s="124"/>
      <c r="H156" s="122">
        <f t="shared" si="0"/>
        <v>0</v>
      </c>
      <c r="I156" s="109"/>
      <c r="J156" s="109"/>
      <c r="K156" s="109"/>
      <c r="L156" s="109"/>
      <c r="M156" s="109"/>
      <c r="N156" s="123"/>
      <c r="O156" s="124"/>
      <c r="P156" s="124"/>
      <c r="Q156" s="122">
        <f t="shared" si="1"/>
        <v>0</v>
      </c>
      <c r="R156" s="109"/>
      <c r="S156" s="109"/>
      <c r="T156" s="109"/>
    </row>
    <row r="157" spans="1:20" ht="15.75" customHeight="1" x14ac:dyDescent="0.25">
      <c r="A157" s="108">
        <f t="shared" si="2"/>
        <v>154</v>
      </c>
      <c r="B157" s="125" t="s">
        <v>424</v>
      </c>
      <c r="C157" s="125" t="s">
        <v>247</v>
      </c>
      <c r="D157" s="109" t="s">
        <v>235</v>
      </c>
      <c r="E157" s="123"/>
      <c r="F157" s="124"/>
      <c r="G157" s="124"/>
      <c r="H157" s="122">
        <f t="shared" si="0"/>
        <v>0</v>
      </c>
      <c r="I157" s="109"/>
      <c r="J157" s="109"/>
      <c r="K157" s="109"/>
      <c r="L157" s="109"/>
      <c r="M157" s="109"/>
      <c r="N157" s="123"/>
      <c r="O157" s="124"/>
      <c r="P157" s="124"/>
      <c r="Q157" s="122">
        <f t="shared" si="1"/>
        <v>0</v>
      </c>
      <c r="R157" s="109"/>
      <c r="S157" s="109"/>
      <c r="T157" s="109"/>
    </row>
    <row r="158" spans="1:20" ht="15.75" customHeight="1" x14ac:dyDescent="0.25">
      <c r="A158" s="108">
        <f t="shared" si="2"/>
        <v>155</v>
      </c>
      <c r="B158" s="125" t="s">
        <v>425</v>
      </c>
      <c r="C158" s="125" t="s">
        <v>426</v>
      </c>
      <c r="D158" s="109" t="s">
        <v>235</v>
      </c>
      <c r="E158" s="123" t="s">
        <v>243</v>
      </c>
      <c r="F158" s="124">
        <v>46140</v>
      </c>
      <c r="G158" s="124">
        <v>46163</v>
      </c>
      <c r="H158" s="122">
        <f t="shared" si="0"/>
        <v>23</v>
      </c>
      <c r="I158" s="109"/>
      <c r="J158" s="109"/>
      <c r="K158" s="109"/>
      <c r="L158" s="109"/>
      <c r="M158" s="109"/>
      <c r="N158" s="123"/>
      <c r="O158" s="124"/>
      <c r="P158" s="124"/>
      <c r="Q158" s="122">
        <f t="shared" si="1"/>
        <v>0</v>
      </c>
      <c r="R158" s="109"/>
      <c r="S158" s="109"/>
      <c r="T158" s="109"/>
    </row>
    <row r="159" spans="1:20" ht="15.75" customHeight="1" x14ac:dyDescent="0.25">
      <c r="A159" s="108">
        <f t="shared" si="2"/>
        <v>156</v>
      </c>
      <c r="B159" s="125" t="s">
        <v>427</v>
      </c>
      <c r="C159" s="125" t="s">
        <v>426</v>
      </c>
      <c r="D159" s="109" t="s">
        <v>235</v>
      </c>
      <c r="E159" s="123" t="s">
        <v>243</v>
      </c>
      <c r="F159" s="124">
        <v>46140</v>
      </c>
      <c r="G159" s="124">
        <v>46144</v>
      </c>
      <c r="H159" s="122">
        <f t="shared" si="0"/>
        <v>4</v>
      </c>
      <c r="I159" s="109"/>
      <c r="J159" s="109"/>
      <c r="K159" s="109"/>
      <c r="L159" s="109"/>
      <c r="M159" s="109"/>
      <c r="N159" s="123"/>
      <c r="O159" s="124"/>
      <c r="P159" s="124"/>
      <c r="Q159" s="122">
        <f t="shared" si="1"/>
        <v>0</v>
      </c>
      <c r="R159" s="109"/>
      <c r="S159" s="109"/>
      <c r="T159" s="109"/>
    </row>
    <row r="160" spans="1:20" ht="15.75" customHeight="1" x14ac:dyDescent="0.25">
      <c r="A160" s="108">
        <f t="shared" si="2"/>
        <v>157</v>
      </c>
      <c r="B160" s="125" t="s">
        <v>428</v>
      </c>
      <c r="C160" s="125" t="s">
        <v>263</v>
      </c>
      <c r="D160" s="109" t="s">
        <v>235</v>
      </c>
      <c r="E160" s="123"/>
      <c r="F160" s="124"/>
      <c r="G160" s="124"/>
      <c r="H160" s="122">
        <f t="shared" si="0"/>
        <v>0</v>
      </c>
      <c r="I160" s="109"/>
      <c r="J160" s="109"/>
      <c r="K160" s="109"/>
      <c r="L160" s="109"/>
      <c r="M160" s="109"/>
      <c r="N160" s="120" t="s">
        <v>243</v>
      </c>
      <c r="O160" s="124">
        <v>46068</v>
      </c>
      <c r="P160" s="124">
        <v>46134</v>
      </c>
      <c r="Q160" s="122">
        <f t="shared" si="1"/>
        <v>66</v>
      </c>
      <c r="R160" s="109"/>
      <c r="S160" s="109"/>
      <c r="T160" s="109"/>
    </row>
    <row r="161" spans="1:20" ht="15.75" customHeight="1" x14ac:dyDescent="0.25">
      <c r="A161" s="108">
        <f t="shared" si="2"/>
        <v>158</v>
      </c>
      <c r="B161" s="125" t="s">
        <v>429</v>
      </c>
      <c r="C161" s="125" t="s">
        <v>237</v>
      </c>
      <c r="D161" s="109" t="s">
        <v>235</v>
      </c>
      <c r="E161" s="123" t="s">
        <v>243</v>
      </c>
      <c r="F161" s="124">
        <v>45753</v>
      </c>
      <c r="G161" s="124">
        <v>45819</v>
      </c>
      <c r="H161" s="122">
        <f t="shared" si="0"/>
        <v>66</v>
      </c>
      <c r="I161" s="126" t="s">
        <v>430</v>
      </c>
      <c r="J161" s="126" t="s">
        <v>431</v>
      </c>
      <c r="K161" s="109">
        <v>8290384169</v>
      </c>
      <c r="L161" s="109"/>
      <c r="M161" s="109"/>
      <c r="N161" s="120" t="s">
        <v>241</v>
      </c>
      <c r="O161" s="124">
        <v>46068</v>
      </c>
      <c r="P161" s="124"/>
      <c r="Q161" s="122">
        <f t="shared" si="1"/>
        <v>-46068</v>
      </c>
      <c r="R161" s="126"/>
      <c r="S161" s="126"/>
      <c r="T161" s="109"/>
    </row>
    <row r="162" spans="1:20" ht="15.75" customHeight="1" x14ac:dyDescent="0.25">
      <c r="A162" s="108">
        <f t="shared" si="2"/>
        <v>159</v>
      </c>
      <c r="B162" s="125" t="s">
        <v>432</v>
      </c>
      <c r="C162" s="125" t="s">
        <v>240</v>
      </c>
      <c r="D162" s="109" t="s">
        <v>235</v>
      </c>
      <c r="E162" s="123"/>
      <c r="F162" s="124"/>
      <c r="G162" s="124"/>
      <c r="H162" s="122">
        <f t="shared" si="0"/>
        <v>0</v>
      </c>
      <c r="I162" s="126"/>
      <c r="J162" s="126"/>
      <c r="K162" s="108"/>
      <c r="L162" s="109"/>
      <c r="M162" s="109"/>
      <c r="N162" s="120" t="s">
        <v>241</v>
      </c>
      <c r="O162" s="124">
        <v>46068</v>
      </c>
      <c r="P162" s="124"/>
      <c r="Q162" s="122">
        <f t="shared" si="1"/>
        <v>-46068</v>
      </c>
      <c r="R162" s="126"/>
      <c r="S162" s="126"/>
      <c r="T162" s="108"/>
    </row>
    <row r="163" spans="1:20" ht="15.75" customHeight="1" x14ac:dyDescent="0.25">
      <c r="A163" s="108">
        <f t="shared" si="2"/>
        <v>160</v>
      </c>
      <c r="B163" s="125" t="s">
        <v>433</v>
      </c>
      <c r="C163" s="125" t="s">
        <v>275</v>
      </c>
      <c r="D163" s="109" t="s">
        <v>235</v>
      </c>
      <c r="E163" s="123"/>
      <c r="F163" s="124"/>
      <c r="G163" s="124"/>
      <c r="H163" s="122">
        <f t="shared" si="0"/>
        <v>0</v>
      </c>
      <c r="I163" s="109"/>
      <c r="J163" s="109"/>
      <c r="K163" s="109"/>
      <c r="L163" s="109"/>
      <c r="M163" s="109" t="s">
        <v>235</v>
      </c>
      <c r="N163" s="123" t="s">
        <v>243</v>
      </c>
      <c r="O163" s="124">
        <v>46051</v>
      </c>
      <c r="P163" s="124">
        <v>46068</v>
      </c>
      <c r="Q163" s="122">
        <f t="shared" si="1"/>
        <v>17</v>
      </c>
      <c r="R163" s="109"/>
      <c r="S163" s="109"/>
      <c r="T163" s="109"/>
    </row>
    <row r="164" spans="1:20" ht="15.75" customHeight="1" x14ac:dyDescent="0.25">
      <c r="A164" s="108">
        <f t="shared" si="2"/>
        <v>161</v>
      </c>
      <c r="B164" s="125" t="s">
        <v>434</v>
      </c>
      <c r="C164" s="125" t="s">
        <v>245</v>
      </c>
      <c r="D164" s="109" t="s">
        <v>235</v>
      </c>
      <c r="E164" s="123"/>
      <c r="F164" s="124"/>
      <c r="G164" s="124"/>
      <c r="H164" s="122">
        <f t="shared" si="0"/>
        <v>0</v>
      </c>
      <c r="I164" s="109"/>
      <c r="J164" s="109"/>
      <c r="K164" s="109"/>
      <c r="L164" s="109"/>
      <c r="M164" s="109" t="s">
        <v>235</v>
      </c>
      <c r="N164" s="123" t="s">
        <v>243</v>
      </c>
      <c r="O164" s="124">
        <v>45911</v>
      </c>
      <c r="P164" s="124">
        <v>45924</v>
      </c>
      <c r="Q164" s="122">
        <f t="shared" si="1"/>
        <v>13</v>
      </c>
      <c r="R164" s="109"/>
      <c r="S164" s="109"/>
      <c r="T164" s="109"/>
    </row>
    <row r="165" spans="1:20" ht="15.75" customHeight="1" x14ac:dyDescent="0.25">
      <c r="A165" s="108">
        <f t="shared" si="2"/>
        <v>162</v>
      </c>
      <c r="B165" s="125" t="s">
        <v>435</v>
      </c>
      <c r="C165" s="125" t="s">
        <v>257</v>
      </c>
      <c r="D165" s="109" t="s">
        <v>235</v>
      </c>
      <c r="E165" s="123"/>
      <c r="F165" s="124"/>
      <c r="G165" s="124"/>
      <c r="H165" s="122">
        <f t="shared" si="0"/>
        <v>0</v>
      </c>
      <c r="I165" s="109"/>
      <c r="J165" s="109"/>
      <c r="K165" s="109"/>
      <c r="L165" s="109"/>
      <c r="M165" s="109" t="s">
        <v>235</v>
      </c>
      <c r="N165" s="123" t="s">
        <v>243</v>
      </c>
      <c r="O165" s="124">
        <v>45911</v>
      </c>
      <c r="P165" s="124">
        <v>45943</v>
      </c>
      <c r="Q165" s="122">
        <f t="shared" si="1"/>
        <v>32</v>
      </c>
      <c r="R165" s="109"/>
      <c r="S165" s="109"/>
      <c r="T165" s="109"/>
    </row>
    <row r="166" spans="1:20" ht="15.75" customHeight="1" x14ac:dyDescent="0.25">
      <c r="A166" s="108">
        <f t="shared" si="2"/>
        <v>163</v>
      </c>
      <c r="B166" s="125" t="s">
        <v>436</v>
      </c>
      <c r="C166" s="125" t="s">
        <v>231</v>
      </c>
      <c r="D166" s="109" t="s">
        <v>235</v>
      </c>
      <c r="E166" s="123" t="s">
        <v>243</v>
      </c>
      <c r="F166" s="124">
        <v>45743</v>
      </c>
      <c r="G166" s="124">
        <v>45808</v>
      </c>
      <c r="H166" s="122">
        <f t="shared" si="0"/>
        <v>65</v>
      </c>
      <c r="I166" s="126" t="s">
        <v>437</v>
      </c>
      <c r="J166" s="126" t="s">
        <v>438</v>
      </c>
      <c r="K166" s="109">
        <v>9825157515</v>
      </c>
      <c r="L166" s="109"/>
      <c r="M166" s="109" t="s">
        <v>235</v>
      </c>
      <c r="N166" s="123" t="s">
        <v>243</v>
      </c>
      <c r="O166" s="124">
        <v>45911</v>
      </c>
      <c r="P166" s="124">
        <v>46055</v>
      </c>
      <c r="Q166" s="122">
        <f t="shared" si="1"/>
        <v>144</v>
      </c>
      <c r="R166" s="126"/>
      <c r="S166" s="126"/>
      <c r="T166" s="109"/>
    </row>
    <row r="167" spans="1:20" ht="15.75" customHeight="1" x14ac:dyDescent="0.25">
      <c r="A167" s="108">
        <f t="shared" si="2"/>
        <v>164</v>
      </c>
      <c r="B167" s="125" t="s">
        <v>439</v>
      </c>
      <c r="C167" s="125" t="s">
        <v>231</v>
      </c>
      <c r="D167" s="109" t="s">
        <v>235</v>
      </c>
      <c r="E167" s="123"/>
      <c r="F167" s="124"/>
      <c r="G167" s="124"/>
      <c r="H167" s="122">
        <f t="shared" si="0"/>
        <v>0</v>
      </c>
      <c r="I167" s="109"/>
      <c r="J167" s="109"/>
      <c r="K167" s="109"/>
      <c r="L167" s="109"/>
      <c r="M167" s="109" t="s">
        <v>235</v>
      </c>
      <c r="N167" s="123" t="s">
        <v>243</v>
      </c>
      <c r="O167" s="124">
        <v>45911</v>
      </c>
      <c r="P167" s="124">
        <v>45962</v>
      </c>
      <c r="Q167" s="122">
        <f t="shared" si="1"/>
        <v>51</v>
      </c>
      <c r="R167" s="109"/>
      <c r="S167" s="109"/>
      <c r="T167" s="109"/>
    </row>
    <row r="168" spans="1:20" ht="15.75" customHeight="1" x14ac:dyDescent="0.25">
      <c r="A168" s="108">
        <f t="shared" si="2"/>
        <v>165</v>
      </c>
      <c r="B168" s="125" t="s">
        <v>440</v>
      </c>
      <c r="C168" s="125" t="s">
        <v>231</v>
      </c>
      <c r="D168" s="109" t="s">
        <v>235</v>
      </c>
      <c r="E168" s="123" t="s">
        <v>243</v>
      </c>
      <c r="F168" s="124">
        <v>45742</v>
      </c>
      <c r="G168" s="124">
        <v>45813</v>
      </c>
      <c r="H168" s="122">
        <f t="shared" si="0"/>
        <v>71</v>
      </c>
      <c r="I168" s="126"/>
      <c r="J168" s="126" t="s">
        <v>438</v>
      </c>
      <c r="K168" s="109"/>
      <c r="L168" s="109"/>
      <c r="M168" s="109" t="s">
        <v>235</v>
      </c>
      <c r="N168" s="123" t="s">
        <v>243</v>
      </c>
      <c r="O168" s="124">
        <v>45911</v>
      </c>
      <c r="P168" s="124">
        <v>45933</v>
      </c>
      <c r="Q168" s="122">
        <f t="shared" si="1"/>
        <v>22</v>
      </c>
      <c r="R168" s="126"/>
      <c r="S168" s="126"/>
      <c r="T168" s="109"/>
    </row>
    <row r="169" spans="1:20" ht="15.75" customHeight="1" x14ac:dyDescent="0.25">
      <c r="A169" s="108">
        <f t="shared" si="2"/>
        <v>166</v>
      </c>
      <c r="B169" s="125" t="s">
        <v>441</v>
      </c>
      <c r="C169" s="125" t="s">
        <v>231</v>
      </c>
      <c r="D169" s="109" t="s">
        <v>235</v>
      </c>
      <c r="E169" s="123" t="s">
        <v>243</v>
      </c>
      <c r="F169" s="124">
        <v>45744</v>
      </c>
      <c r="G169" s="124">
        <v>45804</v>
      </c>
      <c r="H169" s="122">
        <f t="shared" si="0"/>
        <v>60</v>
      </c>
      <c r="I169" s="126" t="s">
        <v>442</v>
      </c>
      <c r="J169" s="126" t="s">
        <v>438</v>
      </c>
      <c r="K169" s="109"/>
      <c r="L169" s="109"/>
      <c r="M169" s="109" t="s">
        <v>235</v>
      </c>
      <c r="N169" s="123" t="s">
        <v>243</v>
      </c>
      <c r="O169" s="124">
        <v>45911</v>
      </c>
      <c r="P169" s="124">
        <v>45966</v>
      </c>
      <c r="Q169" s="122">
        <f t="shared" si="1"/>
        <v>55</v>
      </c>
      <c r="R169" s="126"/>
      <c r="S169" s="126"/>
      <c r="T169" s="109"/>
    </row>
    <row r="170" spans="1:20" ht="15.75" customHeight="1" x14ac:dyDescent="0.25">
      <c r="A170" s="108">
        <f t="shared" si="2"/>
        <v>167</v>
      </c>
      <c r="B170" s="125" t="s">
        <v>443</v>
      </c>
      <c r="C170" s="125" t="s">
        <v>245</v>
      </c>
      <c r="D170" s="109" t="s">
        <v>235</v>
      </c>
      <c r="E170" s="123"/>
      <c r="F170" s="124"/>
      <c r="G170" s="124"/>
      <c r="H170" s="122">
        <f t="shared" si="0"/>
        <v>0</v>
      </c>
      <c r="I170" s="109"/>
      <c r="J170" s="109"/>
      <c r="K170" s="109"/>
      <c r="L170" s="109"/>
      <c r="M170" s="109" t="s">
        <v>235</v>
      </c>
      <c r="N170" s="123" t="s">
        <v>243</v>
      </c>
      <c r="O170" s="124">
        <v>45911</v>
      </c>
      <c r="P170" s="124">
        <v>45956</v>
      </c>
      <c r="Q170" s="122">
        <f t="shared" si="1"/>
        <v>45</v>
      </c>
      <c r="R170" s="109"/>
      <c r="S170" s="109"/>
      <c r="T170" s="109"/>
    </row>
    <row r="171" spans="1:20" ht="15.75" customHeight="1" x14ac:dyDescent="0.25">
      <c r="A171" s="108">
        <f t="shared" si="2"/>
        <v>168</v>
      </c>
      <c r="B171" s="125" t="s">
        <v>444</v>
      </c>
      <c r="C171" s="125" t="s">
        <v>275</v>
      </c>
      <c r="D171" s="109" t="s">
        <v>235</v>
      </c>
      <c r="E171" s="123"/>
      <c r="F171" s="124"/>
      <c r="G171" s="124"/>
      <c r="H171" s="122">
        <f t="shared" si="0"/>
        <v>0</v>
      </c>
      <c r="I171" s="109"/>
      <c r="J171" s="109"/>
      <c r="K171" s="109"/>
      <c r="L171" s="109"/>
      <c r="M171" s="109" t="s">
        <v>235</v>
      </c>
      <c r="N171" s="123"/>
      <c r="O171" s="124"/>
      <c r="P171" s="124"/>
      <c r="Q171" s="122">
        <f t="shared" si="1"/>
        <v>0</v>
      </c>
      <c r="R171" s="109"/>
      <c r="S171" s="109"/>
      <c r="T171" s="109"/>
    </row>
    <row r="172" spans="1:20" ht="15.75" customHeight="1" x14ac:dyDescent="0.25">
      <c r="A172" s="108">
        <f t="shared" si="2"/>
        <v>169</v>
      </c>
      <c r="B172" s="125" t="s">
        <v>445</v>
      </c>
      <c r="C172" s="125" t="s">
        <v>245</v>
      </c>
      <c r="D172" s="109" t="s">
        <v>235</v>
      </c>
      <c r="E172" s="123" t="s">
        <v>243</v>
      </c>
      <c r="F172" s="124">
        <v>45748</v>
      </c>
      <c r="G172" s="124">
        <v>45826</v>
      </c>
      <c r="H172" s="122">
        <f t="shared" si="0"/>
        <v>78</v>
      </c>
      <c r="I172" s="126" t="s">
        <v>446</v>
      </c>
      <c r="J172" s="126" t="s">
        <v>438</v>
      </c>
      <c r="K172" s="109">
        <v>9830281543</v>
      </c>
      <c r="L172" s="109"/>
      <c r="M172" s="109" t="s">
        <v>235</v>
      </c>
      <c r="N172" s="123"/>
      <c r="O172" s="124"/>
      <c r="P172" s="124"/>
      <c r="Q172" s="122">
        <f t="shared" si="1"/>
        <v>0</v>
      </c>
      <c r="R172" s="126"/>
      <c r="S172" s="126"/>
      <c r="T172" s="109"/>
    </row>
    <row r="173" spans="1:20" ht="15.75" customHeight="1" x14ac:dyDescent="0.25">
      <c r="A173" s="108">
        <f t="shared" si="2"/>
        <v>170</v>
      </c>
      <c r="B173" s="125" t="s">
        <v>447</v>
      </c>
      <c r="C173" s="125" t="s">
        <v>257</v>
      </c>
      <c r="D173" s="109" t="s">
        <v>235</v>
      </c>
      <c r="E173" s="123"/>
      <c r="F173" s="124"/>
      <c r="G173" s="124"/>
      <c r="H173" s="122">
        <f t="shared" si="0"/>
        <v>0</v>
      </c>
      <c r="I173" s="109"/>
      <c r="J173" s="109"/>
      <c r="K173" s="109"/>
      <c r="L173" s="109"/>
      <c r="M173" s="109" t="s">
        <v>235</v>
      </c>
      <c r="N173" s="123"/>
      <c r="O173" s="124"/>
      <c r="P173" s="124"/>
      <c r="Q173" s="122">
        <f t="shared" si="1"/>
        <v>0</v>
      </c>
      <c r="R173" s="109"/>
      <c r="S173" s="109"/>
      <c r="T173" s="109"/>
    </row>
    <row r="174" spans="1:20" ht="15.75" customHeight="1" x14ac:dyDescent="0.25">
      <c r="A174" s="108">
        <f t="shared" si="2"/>
        <v>171</v>
      </c>
      <c r="B174" s="125" t="s">
        <v>448</v>
      </c>
      <c r="C174" s="125" t="s">
        <v>245</v>
      </c>
      <c r="D174" s="109" t="s">
        <v>235</v>
      </c>
      <c r="E174" s="123"/>
      <c r="F174" s="124"/>
      <c r="G174" s="124"/>
      <c r="H174" s="122">
        <f t="shared" si="0"/>
        <v>0</v>
      </c>
      <c r="I174" s="109"/>
      <c r="J174" s="109"/>
      <c r="K174" s="109"/>
      <c r="L174" s="109"/>
      <c r="M174" s="109" t="s">
        <v>235</v>
      </c>
      <c r="N174" s="123"/>
      <c r="O174" s="124"/>
      <c r="P174" s="124"/>
      <c r="Q174" s="122">
        <f t="shared" si="1"/>
        <v>0</v>
      </c>
      <c r="R174" s="109"/>
      <c r="S174" s="109"/>
      <c r="T174" s="109"/>
    </row>
    <row r="175" spans="1:20" ht="15.75" customHeight="1" x14ac:dyDescent="0.25">
      <c r="A175" s="108">
        <f t="shared" si="2"/>
        <v>172</v>
      </c>
      <c r="B175" s="125" t="s">
        <v>449</v>
      </c>
      <c r="C175" s="125" t="s">
        <v>231</v>
      </c>
      <c r="D175" s="109" t="s">
        <v>235</v>
      </c>
      <c r="E175" s="123" t="s">
        <v>243</v>
      </c>
      <c r="F175" s="124">
        <v>45748</v>
      </c>
      <c r="G175" s="124">
        <v>45838</v>
      </c>
      <c r="H175" s="122">
        <f t="shared" si="0"/>
        <v>90</v>
      </c>
      <c r="I175" s="126" t="s">
        <v>450</v>
      </c>
      <c r="J175" s="126" t="s">
        <v>451</v>
      </c>
      <c r="K175" s="109">
        <v>9680269112</v>
      </c>
      <c r="L175" s="109"/>
      <c r="M175" s="109" t="s">
        <v>235</v>
      </c>
      <c r="N175" s="123"/>
      <c r="O175" s="124"/>
      <c r="P175" s="124"/>
      <c r="Q175" s="122">
        <f t="shared" si="1"/>
        <v>0</v>
      </c>
      <c r="R175" s="126"/>
      <c r="S175" s="126"/>
      <c r="T175" s="109"/>
    </row>
    <row r="176" spans="1:20" ht="30.75" customHeight="1" x14ac:dyDescent="0.25">
      <c r="A176" s="108">
        <f t="shared" si="2"/>
        <v>173</v>
      </c>
      <c r="B176" s="125" t="s">
        <v>452</v>
      </c>
      <c r="C176" s="125" t="s">
        <v>257</v>
      </c>
      <c r="D176" s="109" t="s">
        <v>235</v>
      </c>
      <c r="E176" s="123" t="s">
        <v>243</v>
      </c>
      <c r="F176" s="124">
        <v>45749</v>
      </c>
      <c r="G176" s="124">
        <v>45848</v>
      </c>
      <c r="H176" s="122">
        <f t="shared" si="0"/>
        <v>99</v>
      </c>
      <c r="I176" s="8" t="s">
        <v>453</v>
      </c>
      <c r="J176" s="126" t="s">
        <v>438</v>
      </c>
      <c r="K176" s="109"/>
      <c r="L176" s="109"/>
      <c r="M176" s="109" t="s">
        <v>235</v>
      </c>
      <c r="N176" s="123"/>
      <c r="O176" s="124"/>
      <c r="P176" s="124"/>
      <c r="Q176" s="122">
        <f t="shared" si="1"/>
        <v>0</v>
      </c>
      <c r="R176" s="8"/>
      <c r="S176" s="126"/>
      <c r="T176" s="109"/>
    </row>
    <row r="177" spans="1:20" ht="15.75" customHeight="1" x14ac:dyDescent="0.25">
      <c r="A177" s="108">
        <f t="shared" si="2"/>
        <v>174</v>
      </c>
      <c r="B177" s="125" t="s">
        <v>454</v>
      </c>
      <c r="C177" s="125" t="s">
        <v>231</v>
      </c>
      <c r="D177" s="109" t="s">
        <v>235</v>
      </c>
      <c r="E177" s="123" t="s">
        <v>243</v>
      </c>
      <c r="F177" s="124">
        <v>45749</v>
      </c>
      <c r="G177" s="124">
        <v>45834</v>
      </c>
      <c r="H177" s="122">
        <f t="shared" si="0"/>
        <v>85</v>
      </c>
      <c r="I177" s="126" t="s">
        <v>455</v>
      </c>
      <c r="J177" s="126" t="s">
        <v>438</v>
      </c>
      <c r="K177" s="109"/>
      <c r="L177" s="109"/>
      <c r="M177" s="109" t="s">
        <v>235</v>
      </c>
      <c r="N177" s="123"/>
      <c r="O177" s="124"/>
      <c r="P177" s="124"/>
      <c r="Q177" s="122">
        <f t="shared" si="1"/>
        <v>0</v>
      </c>
      <c r="R177" s="126"/>
      <c r="S177" s="126"/>
      <c r="T177" s="109"/>
    </row>
    <row r="178" spans="1:20" ht="15.75" customHeight="1" x14ac:dyDescent="0.25">
      <c r="A178" s="108">
        <f t="shared" si="2"/>
        <v>175</v>
      </c>
      <c r="B178" s="125" t="s">
        <v>456</v>
      </c>
      <c r="C178" s="125" t="s">
        <v>245</v>
      </c>
      <c r="D178" s="109" t="s">
        <v>235</v>
      </c>
      <c r="E178" s="123"/>
      <c r="F178" s="124"/>
      <c r="G178" s="124"/>
      <c r="H178" s="122">
        <f t="shared" si="0"/>
        <v>0</v>
      </c>
      <c r="I178" s="109"/>
      <c r="J178" s="109"/>
      <c r="K178" s="109"/>
      <c r="L178" s="109"/>
      <c r="M178" s="109" t="s">
        <v>235</v>
      </c>
      <c r="N178" s="123"/>
      <c r="O178" s="124"/>
      <c r="P178" s="124"/>
      <c r="Q178" s="122">
        <f t="shared" si="1"/>
        <v>0</v>
      </c>
      <c r="R178" s="109"/>
      <c r="S178" s="109"/>
      <c r="T178" s="109"/>
    </row>
    <row r="179" spans="1:20" ht="15.75" customHeight="1" x14ac:dyDescent="0.25">
      <c r="A179" s="108">
        <f t="shared" si="2"/>
        <v>176</v>
      </c>
      <c r="B179" s="125" t="s">
        <v>457</v>
      </c>
      <c r="C179" s="125" t="s">
        <v>231</v>
      </c>
      <c r="D179" s="109" t="s">
        <v>235</v>
      </c>
      <c r="E179" s="123" t="s">
        <v>243</v>
      </c>
      <c r="F179" s="124">
        <v>45750</v>
      </c>
      <c r="G179" s="124">
        <v>45845</v>
      </c>
      <c r="H179" s="122">
        <f t="shared" si="0"/>
        <v>95</v>
      </c>
      <c r="I179" s="126" t="s">
        <v>458</v>
      </c>
      <c r="J179" s="126" t="s">
        <v>438</v>
      </c>
      <c r="K179" s="109">
        <v>9509760995</v>
      </c>
      <c r="L179" s="109"/>
      <c r="M179" s="109" t="s">
        <v>235</v>
      </c>
      <c r="N179" s="123"/>
      <c r="O179" s="124"/>
      <c r="P179" s="124"/>
      <c r="Q179" s="122">
        <f t="shared" si="1"/>
        <v>0</v>
      </c>
      <c r="R179" s="126"/>
      <c r="S179" s="126"/>
      <c r="T179" s="109"/>
    </row>
    <row r="180" spans="1:20" ht="15.75" customHeight="1" x14ac:dyDescent="0.25">
      <c r="A180" s="108">
        <f t="shared" si="2"/>
        <v>177</v>
      </c>
      <c r="B180" s="125" t="s">
        <v>459</v>
      </c>
      <c r="C180" s="125" t="s">
        <v>231</v>
      </c>
      <c r="D180" s="109" t="s">
        <v>235</v>
      </c>
      <c r="E180" s="123" t="s">
        <v>243</v>
      </c>
      <c r="F180" s="124">
        <v>45750</v>
      </c>
      <c r="G180" s="124">
        <v>45853</v>
      </c>
      <c r="H180" s="122">
        <f t="shared" si="0"/>
        <v>103</v>
      </c>
      <c r="I180" s="126" t="s">
        <v>460</v>
      </c>
      <c r="J180" s="126" t="s">
        <v>438</v>
      </c>
      <c r="K180" s="109"/>
      <c r="L180" s="109"/>
      <c r="M180" s="109" t="s">
        <v>235</v>
      </c>
      <c r="N180" s="123"/>
      <c r="O180" s="124"/>
      <c r="P180" s="124"/>
      <c r="Q180" s="122">
        <f t="shared" si="1"/>
        <v>0</v>
      </c>
      <c r="R180" s="126"/>
      <c r="S180" s="126"/>
      <c r="T180" s="109"/>
    </row>
    <row r="181" spans="1:20" ht="15.75" customHeight="1" x14ac:dyDescent="0.25">
      <c r="A181" s="108">
        <f t="shared" si="2"/>
        <v>178</v>
      </c>
      <c r="B181" s="125" t="s">
        <v>461</v>
      </c>
      <c r="C181" s="125" t="s">
        <v>231</v>
      </c>
      <c r="D181" s="109" t="s">
        <v>235</v>
      </c>
      <c r="E181" s="123" t="s">
        <v>243</v>
      </c>
      <c r="F181" s="124">
        <v>45750</v>
      </c>
      <c r="G181" s="124">
        <v>45856</v>
      </c>
      <c r="H181" s="122">
        <f t="shared" si="0"/>
        <v>106</v>
      </c>
      <c r="I181" s="126" t="s">
        <v>462</v>
      </c>
      <c r="J181" s="126" t="s">
        <v>438</v>
      </c>
      <c r="K181" s="109">
        <v>8010007741</v>
      </c>
      <c r="L181" s="109"/>
      <c r="M181" s="109" t="s">
        <v>235</v>
      </c>
      <c r="N181" s="123"/>
      <c r="O181" s="124"/>
      <c r="P181" s="124"/>
      <c r="Q181" s="122">
        <f t="shared" si="1"/>
        <v>0</v>
      </c>
      <c r="R181" s="126"/>
      <c r="S181" s="126"/>
      <c r="T181" s="109"/>
    </row>
    <row r="182" spans="1:20" ht="15.75" customHeight="1" x14ac:dyDescent="0.25">
      <c r="A182" s="108">
        <f t="shared" si="2"/>
        <v>179</v>
      </c>
      <c r="B182" s="125" t="s">
        <v>463</v>
      </c>
      <c r="C182" s="125" t="s">
        <v>231</v>
      </c>
      <c r="D182" s="109" t="s">
        <v>235</v>
      </c>
      <c r="E182" s="123"/>
      <c r="F182" s="124"/>
      <c r="G182" s="124"/>
      <c r="H182" s="122">
        <f t="shared" si="0"/>
        <v>0</v>
      </c>
      <c r="I182" s="109"/>
      <c r="J182" s="109"/>
      <c r="K182" s="109"/>
      <c r="L182" s="109"/>
      <c r="M182" s="109" t="s">
        <v>235</v>
      </c>
      <c r="N182" s="123"/>
      <c r="O182" s="124"/>
      <c r="P182" s="124"/>
      <c r="Q182" s="122">
        <f t="shared" si="1"/>
        <v>0</v>
      </c>
      <c r="R182" s="109"/>
      <c r="S182" s="109"/>
      <c r="T182" s="109"/>
    </row>
    <row r="183" spans="1:20" ht="15.75" customHeight="1" x14ac:dyDescent="0.25">
      <c r="A183" s="108">
        <f t="shared" si="2"/>
        <v>180</v>
      </c>
      <c r="B183" s="125" t="s">
        <v>464</v>
      </c>
      <c r="C183" s="125" t="s">
        <v>283</v>
      </c>
      <c r="D183" s="109" t="s">
        <v>235</v>
      </c>
      <c r="E183" s="123" t="s">
        <v>243</v>
      </c>
      <c r="F183" s="124">
        <v>45751</v>
      </c>
      <c r="G183" s="124">
        <v>45863</v>
      </c>
      <c r="H183" s="122">
        <f t="shared" si="0"/>
        <v>112</v>
      </c>
      <c r="I183" s="126" t="s">
        <v>465</v>
      </c>
      <c r="J183" s="126" t="s">
        <v>438</v>
      </c>
      <c r="K183" s="109">
        <v>9694151197</v>
      </c>
      <c r="L183" s="109"/>
      <c r="M183" s="108" t="s">
        <v>235</v>
      </c>
      <c r="N183" s="123"/>
      <c r="O183" s="124"/>
      <c r="P183" s="124"/>
      <c r="Q183" s="122">
        <f t="shared" si="1"/>
        <v>0</v>
      </c>
      <c r="R183" s="126"/>
      <c r="S183" s="126"/>
      <c r="T183" s="109"/>
    </row>
    <row r="184" spans="1:20" ht="15.75" customHeight="1" x14ac:dyDescent="0.25">
      <c r="A184" s="108">
        <f t="shared" si="2"/>
        <v>181</v>
      </c>
      <c r="B184" s="125" t="s">
        <v>466</v>
      </c>
      <c r="C184" s="125" t="s">
        <v>231</v>
      </c>
      <c r="D184" s="109" t="s">
        <v>235</v>
      </c>
      <c r="E184" s="123" t="s">
        <v>243</v>
      </c>
      <c r="F184" s="124">
        <v>45870</v>
      </c>
      <c r="G184" s="124">
        <v>45946</v>
      </c>
      <c r="H184" s="122">
        <f t="shared" si="0"/>
        <v>76</v>
      </c>
      <c r="I184" s="109"/>
      <c r="J184" s="109"/>
      <c r="K184" s="109"/>
      <c r="L184" s="109"/>
      <c r="M184" s="109" t="s">
        <v>235</v>
      </c>
      <c r="N184" s="123"/>
      <c r="O184" s="124"/>
      <c r="P184" s="124"/>
      <c r="Q184" s="122">
        <f t="shared" si="1"/>
        <v>0</v>
      </c>
      <c r="R184" s="109"/>
      <c r="S184" s="109"/>
      <c r="T184" s="109"/>
    </row>
    <row r="185" spans="1:20" ht="15.75" customHeight="1" x14ac:dyDescent="0.25">
      <c r="A185" s="108">
        <f t="shared" si="2"/>
        <v>182</v>
      </c>
      <c r="B185" s="125" t="s">
        <v>467</v>
      </c>
      <c r="C185" s="125" t="s">
        <v>231</v>
      </c>
      <c r="D185" s="109" t="s">
        <v>235</v>
      </c>
      <c r="E185" s="123" t="s">
        <v>243</v>
      </c>
      <c r="F185" s="124">
        <v>45870</v>
      </c>
      <c r="G185" s="124">
        <v>45903</v>
      </c>
      <c r="H185" s="122">
        <f t="shared" si="0"/>
        <v>33</v>
      </c>
      <c r="I185" s="109"/>
      <c r="J185" s="109"/>
      <c r="K185" s="109"/>
      <c r="L185" s="109"/>
      <c r="M185" s="109" t="s">
        <v>235</v>
      </c>
      <c r="N185" s="123"/>
      <c r="O185" s="124"/>
      <c r="P185" s="124"/>
      <c r="Q185" s="122">
        <f t="shared" si="1"/>
        <v>0</v>
      </c>
      <c r="R185" s="109"/>
      <c r="S185" s="109"/>
      <c r="T185" s="109"/>
    </row>
    <row r="186" spans="1:20" ht="15.75" customHeight="1" x14ac:dyDescent="0.25">
      <c r="A186" s="108">
        <f t="shared" si="2"/>
        <v>183</v>
      </c>
      <c r="B186" s="125" t="s">
        <v>468</v>
      </c>
      <c r="C186" s="125" t="s">
        <v>231</v>
      </c>
      <c r="D186" s="109" t="s">
        <v>235</v>
      </c>
      <c r="E186" s="123"/>
      <c r="F186" s="124"/>
      <c r="G186" s="124"/>
      <c r="H186" s="122">
        <f t="shared" si="0"/>
        <v>0</v>
      </c>
      <c r="I186" s="109"/>
      <c r="J186" s="109"/>
      <c r="K186" s="109"/>
      <c r="L186" s="109"/>
      <c r="M186" s="109" t="s">
        <v>235</v>
      </c>
      <c r="N186" s="123"/>
      <c r="O186" s="124"/>
      <c r="P186" s="124"/>
      <c r="Q186" s="122">
        <f t="shared" si="1"/>
        <v>0</v>
      </c>
      <c r="R186" s="109"/>
      <c r="S186" s="109"/>
      <c r="T186" s="109"/>
    </row>
    <row r="187" spans="1:20" ht="15.75" customHeight="1" x14ac:dyDescent="0.25">
      <c r="A187" s="108">
        <f t="shared" si="2"/>
        <v>184</v>
      </c>
      <c r="B187" s="125" t="s">
        <v>469</v>
      </c>
      <c r="C187" s="125" t="s">
        <v>231</v>
      </c>
      <c r="D187" s="109" t="s">
        <v>235</v>
      </c>
      <c r="E187" s="123" t="s">
        <v>243</v>
      </c>
      <c r="F187" s="124">
        <v>45870</v>
      </c>
      <c r="G187" s="124">
        <v>45970</v>
      </c>
      <c r="H187" s="122">
        <f t="shared" si="0"/>
        <v>100</v>
      </c>
      <c r="I187" s="109"/>
      <c r="J187" s="109"/>
      <c r="K187" s="109"/>
      <c r="L187" s="109"/>
      <c r="M187" s="109" t="s">
        <v>235</v>
      </c>
      <c r="N187" s="120" t="s">
        <v>243</v>
      </c>
      <c r="O187" s="124">
        <v>46051</v>
      </c>
      <c r="P187" s="124">
        <v>46182</v>
      </c>
      <c r="Q187" s="122">
        <f t="shared" si="1"/>
        <v>131</v>
      </c>
      <c r="R187" s="109"/>
      <c r="S187" s="109"/>
      <c r="T187" s="109"/>
    </row>
    <row r="188" spans="1:20" ht="15.75" customHeight="1" x14ac:dyDescent="0.25">
      <c r="A188" s="108">
        <f t="shared" si="2"/>
        <v>185</v>
      </c>
      <c r="B188" s="125" t="s">
        <v>470</v>
      </c>
      <c r="C188" s="125" t="s">
        <v>231</v>
      </c>
      <c r="D188" s="109" t="s">
        <v>235</v>
      </c>
      <c r="E188" s="123" t="s">
        <v>243</v>
      </c>
      <c r="F188" s="124">
        <v>45870</v>
      </c>
      <c r="G188" s="124">
        <v>45959</v>
      </c>
      <c r="H188" s="122">
        <f t="shared" si="0"/>
        <v>89</v>
      </c>
      <c r="I188" s="109"/>
      <c r="J188" s="109"/>
      <c r="K188" s="109"/>
      <c r="L188" s="109"/>
      <c r="M188" s="109" t="s">
        <v>235</v>
      </c>
      <c r="N188" s="123"/>
      <c r="O188" s="124"/>
      <c r="P188" s="124"/>
      <c r="Q188" s="122">
        <f t="shared" si="1"/>
        <v>0</v>
      </c>
      <c r="R188" s="109"/>
      <c r="S188" s="109"/>
      <c r="T188" s="109"/>
    </row>
    <row r="189" spans="1:20" ht="15.75" customHeight="1" x14ac:dyDescent="0.25">
      <c r="A189" s="108">
        <f t="shared" si="2"/>
        <v>186</v>
      </c>
      <c r="B189" s="125" t="s">
        <v>471</v>
      </c>
      <c r="C189" s="125" t="s">
        <v>257</v>
      </c>
      <c r="D189" s="109" t="s">
        <v>235</v>
      </c>
      <c r="E189" s="123" t="s">
        <v>243</v>
      </c>
      <c r="F189" s="124">
        <v>45870</v>
      </c>
      <c r="G189" s="124">
        <v>45897</v>
      </c>
      <c r="H189" s="122">
        <f t="shared" si="0"/>
        <v>27</v>
      </c>
      <c r="I189" s="109"/>
      <c r="J189" s="109"/>
      <c r="K189" s="109"/>
      <c r="L189" s="109"/>
      <c r="M189" s="109"/>
      <c r="N189" s="120" t="s">
        <v>241</v>
      </c>
      <c r="O189" s="124">
        <v>46051</v>
      </c>
      <c r="P189" s="124"/>
      <c r="Q189" s="122">
        <f t="shared" si="1"/>
        <v>-46051</v>
      </c>
      <c r="R189" s="109"/>
      <c r="S189" s="109"/>
      <c r="T189" s="109"/>
    </row>
    <row r="190" spans="1:20" ht="15.75" customHeight="1" x14ac:dyDescent="0.25">
      <c r="A190" s="108">
        <f t="shared" si="2"/>
        <v>187</v>
      </c>
      <c r="B190" s="125" t="s">
        <v>472</v>
      </c>
      <c r="C190" s="125" t="s">
        <v>257</v>
      </c>
      <c r="D190" s="109" t="s">
        <v>235</v>
      </c>
      <c r="E190" s="123" t="s">
        <v>243</v>
      </c>
      <c r="F190" s="124">
        <v>45870</v>
      </c>
      <c r="G190" s="124">
        <v>45924</v>
      </c>
      <c r="H190" s="122">
        <f t="shared" si="0"/>
        <v>54</v>
      </c>
      <c r="I190" s="109"/>
      <c r="J190" s="109"/>
      <c r="K190" s="109"/>
      <c r="L190" s="109"/>
      <c r="M190" s="109" t="s">
        <v>232</v>
      </c>
      <c r="N190" s="120" t="s">
        <v>243</v>
      </c>
      <c r="O190" s="124">
        <v>46051</v>
      </c>
      <c r="P190" s="124">
        <v>46188</v>
      </c>
      <c r="Q190" s="122">
        <f t="shared" si="1"/>
        <v>137</v>
      </c>
      <c r="R190" s="109"/>
      <c r="S190" s="109"/>
      <c r="T190" s="109"/>
    </row>
    <row r="191" spans="1:20" ht="15.75" customHeight="1" x14ac:dyDescent="0.25">
      <c r="A191" s="108">
        <f t="shared" si="2"/>
        <v>188</v>
      </c>
      <c r="B191" s="125" t="s">
        <v>473</v>
      </c>
      <c r="C191" s="125" t="s">
        <v>231</v>
      </c>
      <c r="D191" s="109" t="s">
        <v>235</v>
      </c>
      <c r="E191" s="123"/>
      <c r="F191" s="124"/>
      <c r="G191" s="124"/>
      <c r="H191" s="122">
        <f t="shared" si="0"/>
        <v>0</v>
      </c>
      <c r="I191" s="109"/>
      <c r="J191" s="109"/>
      <c r="K191" s="109"/>
      <c r="L191" s="109"/>
      <c r="M191" s="109" t="s">
        <v>235</v>
      </c>
      <c r="N191" s="123"/>
      <c r="O191" s="124"/>
      <c r="P191" s="124"/>
      <c r="Q191" s="122">
        <f t="shared" si="1"/>
        <v>0</v>
      </c>
      <c r="R191" s="109"/>
      <c r="S191" s="109"/>
      <c r="T191" s="109"/>
    </row>
    <row r="192" spans="1:20" ht="15.75" customHeight="1" x14ac:dyDescent="0.25">
      <c r="A192" s="108">
        <f t="shared" si="2"/>
        <v>189</v>
      </c>
      <c r="B192" s="125" t="s">
        <v>474</v>
      </c>
      <c r="C192" s="125" t="s">
        <v>257</v>
      </c>
      <c r="D192" s="109" t="s">
        <v>235</v>
      </c>
      <c r="E192" s="123" t="s">
        <v>243</v>
      </c>
      <c r="F192" s="124">
        <v>45870</v>
      </c>
      <c r="G192" s="124">
        <v>45954</v>
      </c>
      <c r="H192" s="122">
        <f t="shared" si="0"/>
        <v>84</v>
      </c>
      <c r="I192" s="109"/>
      <c r="J192" s="109"/>
      <c r="K192" s="109"/>
      <c r="L192" s="109"/>
      <c r="M192" s="109" t="s">
        <v>235</v>
      </c>
      <c r="N192" s="123"/>
      <c r="O192" s="124"/>
      <c r="P192" s="124"/>
      <c r="Q192" s="122">
        <f t="shared" si="1"/>
        <v>0</v>
      </c>
      <c r="R192" s="109"/>
      <c r="S192" s="109"/>
      <c r="T192" s="109"/>
    </row>
    <row r="193" spans="1:20" ht="15.75" customHeight="1" x14ac:dyDescent="0.25">
      <c r="A193" s="108">
        <f t="shared" si="2"/>
        <v>190</v>
      </c>
      <c r="B193" s="125" t="s">
        <v>475</v>
      </c>
      <c r="C193" s="125" t="s">
        <v>257</v>
      </c>
      <c r="D193" s="109" t="s">
        <v>235</v>
      </c>
      <c r="E193" s="123" t="s">
        <v>243</v>
      </c>
      <c r="F193" s="124">
        <v>45870</v>
      </c>
      <c r="G193" s="124">
        <v>46016</v>
      </c>
      <c r="H193" s="122">
        <f t="shared" si="0"/>
        <v>146</v>
      </c>
      <c r="I193" s="109"/>
      <c r="J193" s="109"/>
      <c r="K193" s="109"/>
      <c r="L193" s="109"/>
      <c r="M193" s="109" t="s">
        <v>235</v>
      </c>
      <c r="N193" s="123"/>
      <c r="O193" s="124"/>
      <c r="P193" s="124"/>
      <c r="Q193" s="122">
        <f t="shared" si="1"/>
        <v>0</v>
      </c>
      <c r="R193" s="109"/>
      <c r="S193" s="109"/>
      <c r="T193" s="109"/>
    </row>
    <row r="194" spans="1:20" ht="15.75" customHeight="1" x14ac:dyDescent="0.25">
      <c r="A194" s="108">
        <f t="shared" si="2"/>
        <v>191</v>
      </c>
      <c r="B194" s="125" t="s">
        <v>476</v>
      </c>
      <c r="C194" s="125" t="s">
        <v>275</v>
      </c>
      <c r="D194" s="109" t="s">
        <v>235</v>
      </c>
      <c r="E194" s="123" t="s">
        <v>243</v>
      </c>
      <c r="F194" s="124">
        <v>45870</v>
      </c>
      <c r="G194" s="124">
        <v>45934</v>
      </c>
      <c r="H194" s="122">
        <f t="shared" si="0"/>
        <v>64</v>
      </c>
      <c r="I194" s="109"/>
      <c r="J194" s="109"/>
      <c r="K194" s="109"/>
      <c r="L194" s="109"/>
      <c r="M194" s="109"/>
      <c r="N194" s="120" t="s">
        <v>241</v>
      </c>
      <c r="O194" s="124">
        <v>46051</v>
      </c>
      <c r="P194" s="124"/>
      <c r="Q194" s="122">
        <f t="shared" si="1"/>
        <v>-46051</v>
      </c>
      <c r="R194" s="109"/>
      <c r="S194" s="109"/>
      <c r="T194" s="109"/>
    </row>
    <row r="195" spans="1:20" ht="15.75" customHeight="1" x14ac:dyDescent="0.25">
      <c r="A195" s="108">
        <f t="shared" si="2"/>
        <v>192</v>
      </c>
      <c r="B195" s="125" t="s">
        <v>477</v>
      </c>
      <c r="C195" s="125" t="s">
        <v>257</v>
      </c>
      <c r="D195" s="109" t="s">
        <v>235</v>
      </c>
      <c r="E195" s="123" t="s">
        <v>243</v>
      </c>
      <c r="F195" s="124">
        <v>45751</v>
      </c>
      <c r="G195" s="124">
        <v>45971</v>
      </c>
      <c r="H195" s="122">
        <f t="shared" si="0"/>
        <v>220</v>
      </c>
      <c r="I195" s="126"/>
      <c r="J195" s="126"/>
      <c r="K195" s="109"/>
      <c r="L195" s="109"/>
      <c r="M195" s="109"/>
      <c r="N195" s="120" t="s">
        <v>241</v>
      </c>
      <c r="O195" s="124">
        <v>46051</v>
      </c>
      <c r="P195" s="124"/>
      <c r="Q195" s="122">
        <f t="shared" si="1"/>
        <v>-46051</v>
      </c>
      <c r="R195" s="126"/>
      <c r="S195" s="126"/>
      <c r="T195" s="109"/>
    </row>
    <row r="196" spans="1:20" ht="15.75" customHeight="1" x14ac:dyDescent="0.25">
      <c r="A196" s="108">
        <f t="shared" si="2"/>
        <v>193</v>
      </c>
      <c r="B196" s="125" t="s">
        <v>478</v>
      </c>
      <c r="C196" s="125" t="s">
        <v>245</v>
      </c>
      <c r="D196" s="109" t="s">
        <v>235</v>
      </c>
      <c r="E196" s="123" t="s">
        <v>243</v>
      </c>
      <c r="F196" s="124">
        <v>45752</v>
      </c>
      <c r="G196" s="124">
        <v>45870</v>
      </c>
      <c r="H196" s="122">
        <f t="shared" si="0"/>
        <v>118</v>
      </c>
      <c r="I196" s="126"/>
      <c r="J196" s="126"/>
      <c r="K196" s="109"/>
      <c r="L196" s="109"/>
      <c r="M196" s="109" t="s">
        <v>235</v>
      </c>
      <c r="N196" s="123"/>
      <c r="O196" s="124"/>
      <c r="P196" s="124"/>
      <c r="Q196" s="122">
        <f t="shared" si="1"/>
        <v>0</v>
      </c>
      <c r="R196" s="126"/>
      <c r="S196" s="126"/>
      <c r="T196" s="109"/>
    </row>
    <row r="197" spans="1:20" ht="15.75" customHeight="1" x14ac:dyDescent="0.25">
      <c r="A197" s="108">
        <f t="shared" si="2"/>
        <v>194</v>
      </c>
      <c r="B197" s="125" t="s">
        <v>479</v>
      </c>
      <c r="C197" s="125" t="s">
        <v>231</v>
      </c>
      <c r="D197" s="109" t="s">
        <v>235</v>
      </c>
      <c r="E197" s="123" t="s">
        <v>243</v>
      </c>
      <c r="F197" s="124">
        <v>45752</v>
      </c>
      <c r="G197" s="124">
        <v>45985</v>
      </c>
      <c r="H197" s="122">
        <f t="shared" si="0"/>
        <v>233</v>
      </c>
      <c r="I197" s="126"/>
      <c r="J197" s="126"/>
      <c r="K197" s="109"/>
      <c r="L197" s="109"/>
      <c r="M197" s="109" t="s">
        <v>235</v>
      </c>
      <c r="N197" s="123"/>
      <c r="O197" s="124"/>
      <c r="P197" s="124"/>
      <c r="Q197" s="122">
        <f t="shared" si="1"/>
        <v>0</v>
      </c>
      <c r="R197" s="126"/>
      <c r="S197" s="126"/>
      <c r="T197" s="109"/>
    </row>
    <row r="198" spans="1:20" ht="15.75" customHeight="1" x14ac:dyDescent="0.25">
      <c r="A198" s="108">
        <f t="shared" si="2"/>
        <v>195</v>
      </c>
      <c r="B198" s="125" t="s">
        <v>480</v>
      </c>
      <c r="C198" s="125" t="s">
        <v>257</v>
      </c>
      <c r="D198" s="109" t="s">
        <v>235</v>
      </c>
      <c r="E198" s="123"/>
      <c r="F198" s="124"/>
      <c r="G198" s="124"/>
      <c r="H198" s="122">
        <f t="shared" si="0"/>
        <v>0</v>
      </c>
      <c r="I198" s="109"/>
      <c r="J198" s="109"/>
      <c r="K198" s="109"/>
      <c r="L198" s="109"/>
      <c r="M198" s="109" t="s">
        <v>235</v>
      </c>
      <c r="N198" s="123" t="s">
        <v>243</v>
      </c>
      <c r="O198" s="124">
        <v>45911</v>
      </c>
      <c r="P198" s="124">
        <v>46042</v>
      </c>
      <c r="Q198" s="122">
        <f t="shared" si="1"/>
        <v>131</v>
      </c>
      <c r="R198" s="109"/>
      <c r="S198" s="109"/>
      <c r="T198" s="109"/>
    </row>
    <row r="199" spans="1:20" ht="15.75" customHeight="1" x14ac:dyDescent="0.25">
      <c r="A199" s="108">
        <f t="shared" si="2"/>
        <v>196</v>
      </c>
      <c r="B199" s="125" t="s">
        <v>481</v>
      </c>
      <c r="C199" s="125" t="s">
        <v>257</v>
      </c>
      <c r="D199" s="109" t="s">
        <v>235</v>
      </c>
      <c r="E199" s="123"/>
      <c r="F199" s="124"/>
      <c r="G199" s="124"/>
      <c r="H199" s="122">
        <f t="shared" si="0"/>
        <v>0</v>
      </c>
      <c r="I199" s="109"/>
      <c r="J199" s="109"/>
      <c r="K199" s="109"/>
      <c r="L199" s="109"/>
      <c r="M199" s="109" t="s">
        <v>235</v>
      </c>
      <c r="N199" s="123" t="s">
        <v>243</v>
      </c>
      <c r="O199" s="124">
        <v>45911</v>
      </c>
      <c r="P199" s="124">
        <v>46033</v>
      </c>
      <c r="Q199" s="122">
        <f t="shared" si="1"/>
        <v>122</v>
      </c>
      <c r="R199" s="109"/>
      <c r="S199" s="109"/>
      <c r="T199" s="109"/>
    </row>
    <row r="200" spans="1:20" ht="15.75" customHeight="1" x14ac:dyDescent="0.25">
      <c r="A200" s="108">
        <f t="shared" si="2"/>
        <v>197</v>
      </c>
      <c r="B200" s="125" t="s">
        <v>482</v>
      </c>
      <c r="C200" s="125" t="s">
        <v>231</v>
      </c>
      <c r="D200" s="109" t="s">
        <v>235</v>
      </c>
      <c r="E200" s="123"/>
      <c r="F200" s="124"/>
      <c r="G200" s="124"/>
      <c r="H200" s="122">
        <f t="shared" si="0"/>
        <v>0</v>
      </c>
      <c r="I200" s="109"/>
      <c r="J200" s="109"/>
      <c r="K200" s="109"/>
      <c r="L200" s="109"/>
      <c r="M200" s="109" t="s">
        <v>235</v>
      </c>
      <c r="N200" s="123" t="s">
        <v>243</v>
      </c>
      <c r="O200" s="124">
        <v>45911</v>
      </c>
      <c r="P200" s="124">
        <v>46024</v>
      </c>
      <c r="Q200" s="122">
        <f t="shared" si="1"/>
        <v>113</v>
      </c>
      <c r="R200" s="109"/>
      <c r="S200" s="109"/>
      <c r="T200" s="109"/>
    </row>
    <row r="201" spans="1:20" ht="15.75" customHeight="1" x14ac:dyDescent="0.25">
      <c r="A201" s="108">
        <f t="shared" si="2"/>
        <v>198</v>
      </c>
      <c r="B201" s="125" t="s">
        <v>483</v>
      </c>
      <c r="C201" s="125" t="s">
        <v>257</v>
      </c>
      <c r="D201" s="109" t="s">
        <v>235</v>
      </c>
      <c r="E201" s="123"/>
      <c r="F201" s="124"/>
      <c r="G201" s="124"/>
      <c r="H201" s="122">
        <f t="shared" si="0"/>
        <v>0</v>
      </c>
      <c r="I201" s="109"/>
      <c r="J201" s="109"/>
      <c r="K201" s="109"/>
      <c r="L201" s="109"/>
      <c r="M201" s="109" t="s">
        <v>235</v>
      </c>
      <c r="N201" s="123" t="s">
        <v>243</v>
      </c>
      <c r="O201" s="124">
        <v>45911</v>
      </c>
      <c r="P201" s="124">
        <v>45926</v>
      </c>
      <c r="Q201" s="122">
        <f t="shared" si="1"/>
        <v>15</v>
      </c>
      <c r="R201" s="109"/>
      <c r="S201" s="109"/>
      <c r="T201" s="109"/>
    </row>
    <row r="202" spans="1:20" ht="15.75" customHeight="1" x14ac:dyDescent="0.25">
      <c r="A202" s="108">
        <f t="shared" si="2"/>
        <v>199</v>
      </c>
      <c r="B202" s="125" t="s">
        <v>484</v>
      </c>
      <c r="C202" s="125" t="s">
        <v>257</v>
      </c>
      <c r="D202" s="109" t="s">
        <v>235</v>
      </c>
      <c r="E202" s="123"/>
      <c r="F202" s="124"/>
      <c r="G202" s="124"/>
      <c r="H202" s="122">
        <f t="shared" si="0"/>
        <v>0</v>
      </c>
      <c r="I202" s="109"/>
      <c r="J202" s="109"/>
      <c r="K202" s="109"/>
      <c r="L202" s="109"/>
      <c r="M202" s="109" t="s">
        <v>235</v>
      </c>
      <c r="N202" s="123" t="s">
        <v>243</v>
      </c>
      <c r="O202" s="124">
        <v>45911</v>
      </c>
      <c r="P202" s="124">
        <v>46015</v>
      </c>
      <c r="Q202" s="122">
        <f t="shared" si="1"/>
        <v>104</v>
      </c>
      <c r="R202" s="109"/>
      <c r="S202" s="109"/>
      <c r="T202" s="109"/>
    </row>
    <row r="203" spans="1:20" ht="15.75" customHeight="1" x14ac:dyDescent="0.25">
      <c r="A203" s="108">
        <f t="shared" si="2"/>
        <v>200</v>
      </c>
      <c r="B203" s="125" t="s">
        <v>485</v>
      </c>
      <c r="C203" s="125" t="s">
        <v>283</v>
      </c>
      <c r="D203" s="109" t="s">
        <v>235</v>
      </c>
      <c r="E203" s="123" t="s">
        <v>243</v>
      </c>
      <c r="F203" s="124">
        <v>45753</v>
      </c>
      <c r="G203" s="124">
        <v>45803</v>
      </c>
      <c r="H203" s="122">
        <f t="shared" si="0"/>
        <v>50</v>
      </c>
      <c r="I203" s="126" t="s">
        <v>486</v>
      </c>
      <c r="J203" s="126" t="s">
        <v>487</v>
      </c>
      <c r="K203" s="109">
        <v>9950511787</v>
      </c>
      <c r="L203" s="109"/>
      <c r="M203" s="109" t="s">
        <v>235</v>
      </c>
      <c r="N203" s="123" t="s">
        <v>243</v>
      </c>
      <c r="O203" s="124">
        <v>46051</v>
      </c>
      <c r="P203" s="124">
        <v>46074</v>
      </c>
      <c r="Q203" s="122">
        <f t="shared" si="1"/>
        <v>23</v>
      </c>
      <c r="R203" s="126"/>
      <c r="S203" s="126"/>
      <c r="T203" s="109"/>
    </row>
    <row r="204" spans="1:20" ht="15.75" customHeight="1" x14ac:dyDescent="0.25">
      <c r="A204" s="108">
        <f t="shared" si="2"/>
        <v>201</v>
      </c>
      <c r="B204" s="125" t="s">
        <v>488</v>
      </c>
      <c r="C204" s="125" t="s">
        <v>257</v>
      </c>
      <c r="D204" s="109" t="s">
        <v>235</v>
      </c>
      <c r="E204" s="123"/>
      <c r="F204" s="124"/>
      <c r="G204" s="124"/>
      <c r="H204" s="122">
        <f t="shared" si="0"/>
        <v>0</v>
      </c>
      <c r="I204" s="109"/>
      <c r="J204" s="109"/>
      <c r="K204" s="109"/>
      <c r="L204" s="109"/>
      <c r="M204" s="109" t="s">
        <v>235</v>
      </c>
      <c r="N204" s="123" t="s">
        <v>243</v>
      </c>
      <c r="O204" s="124">
        <v>45911</v>
      </c>
      <c r="P204" s="124">
        <v>46005</v>
      </c>
      <c r="Q204" s="122">
        <f t="shared" si="1"/>
        <v>94</v>
      </c>
      <c r="R204" s="109"/>
      <c r="S204" s="109"/>
      <c r="T204" s="109"/>
    </row>
    <row r="205" spans="1:20" ht="15.75" customHeight="1" x14ac:dyDescent="0.25">
      <c r="A205" s="108">
        <f t="shared" si="2"/>
        <v>202</v>
      </c>
      <c r="B205" s="125" t="s">
        <v>489</v>
      </c>
      <c r="C205" s="125" t="s">
        <v>231</v>
      </c>
      <c r="D205" s="109" t="s">
        <v>235</v>
      </c>
      <c r="E205" s="123"/>
      <c r="F205" s="124"/>
      <c r="G205" s="124"/>
      <c r="H205" s="122">
        <f t="shared" si="0"/>
        <v>0</v>
      </c>
      <c r="I205" s="109"/>
      <c r="J205" s="109"/>
      <c r="K205" s="109"/>
      <c r="L205" s="109"/>
      <c r="M205" s="109" t="s">
        <v>235</v>
      </c>
      <c r="N205" s="123" t="s">
        <v>243</v>
      </c>
      <c r="O205" s="124">
        <v>45911</v>
      </c>
      <c r="P205" s="124">
        <v>46066</v>
      </c>
      <c r="Q205" s="122">
        <f t="shared" si="1"/>
        <v>155</v>
      </c>
      <c r="R205" s="109"/>
      <c r="S205" s="109"/>
      <c r="T205" s="109"/>
    </row>
    <row r="206" spans="1:20" ht="15.75" customHeight="1" x14ac:dyDescent="0.25">
      <c r="A206" s="108">
        <f t="shared" si="2"/>
        <v>203</v>
      </c>
      <c r="B206" s="125" t="s">
        <v>490</v>
      </c>
      <c r="C206" s="125" t="s">
        <v>245</v>
      </c>
      <c r="D206" s="109" t="s">
        <v>235</v>
      </c>
      <c r="E206" s="123"/>
      <c r="F206" s="124"/>
      <c r="G206" s="124"/>
      <c r="H206" s="122">
        <f t="shared" si="0"/>
        <v>0</v>
      </c>
      <c r="I206" s="109"/>
      <c r="J206" s="109"/>
      <c r="K206" s="109"/>
      <c r="L206" s="109"/>
      <c r="M206" s="109" t="s">
        <v>235</v>
      </c>
      <c r="N206" s="123" t="s">
        <v>243</v>
      </c>
      <c r="O206" s="124">
        <v>45911</v>
      </c>
      <c r="P206" s="124">
        <v>45994</v>
      </c>
      <c r="Q206" s="122">
        <f t="shared" si="1"/>
        <v>83</v>
      </c>
      <c r="R206" s="109"/>
      <c r="S206" s="109"/>
      <c r="T206" s="109"/>
    </row>
    <row r="207" spans="1:20" ht="15.75" customHeight="1" x14ac:dyDescent="0.25">
      <c r="A207" s="108">
        <f t="shared" si="2"/>
        <v>204</v>
      </c>
      <c r="B207" s="125" t="s">
        <v>491</v>
      </c>
      <c r="C207" s="125" t="s">
        <v>245</v>
      </c>
      <c r="D207" s="109" t="s">
        <v>235</v>
      </c>
      <c r="E207" s="123"/>
      <c r="F207" s="124"/>
      <c r="G207" s="124"/>
      <c r="H207" s="122">
        <f t="shared" si="0"/>
        <v>0</v>
      </c>
      <c r="I207" s="109"/>
      <c r="J207" s="109"/>
      <c r="K207" s="109"/>
      <c r="L207" s="109"/>
      <c r="M207" s="109" t="s">
        <v>235</v>
      </c>
      <c r="N207" s="123" t="s">
        <v>243</v>
      </c>
      <c r="O207" s="124">
        <v>45911</v>
      </c>
      <c r="P207" s="124">
        <v>46060</v>
      </c>
      <c r="Q207" s="122">
        <f t="shared" si="1"/>
        <v>149</v>
      </c>
      <c r="R207" s="109"/>
      <c r="S207" s="109"/>
      <c r="T207" s="109"/>
    </row>
    <row r="208" spans="1:20" ht="15.75" customHeight="1" x14ac:dyDescent="0.25">
      <c r="A208" s="108">
        <f t="shared" si="2"/>
        <v>205</v>
      </c>
      <c r="B208" s="125" t="s">
        <v>492</v>
      </c>
      <c r="C208" s="125" t="s">
        <v>257</v>
      </c>
      <c r="D208" s="109" t="s">
        <v>235</v>
      </c>
      <c r="E208" s="123"/>
      <c r="F208" s="124"/>
      <c r="G208" s="124"/>
      <c r="H208" s="122">
        <f t="shared" si="0"/>
        <v>0</v>
      </c>
      <c r="I208" s="109"/>
      <c r="J208" s="109"/>
      <c r="K208" s="109"/>
      <c r="L208" s="109"/>
      <c r="M208" s="109" t="s">
        <v>235</v>
      </c>
      <c r="N208" s="123" t="s">
        <v>243</v>
      </c>
      <c r="O208" s="124">
        <v>45911</v>
      </c>
      <c r="P208" s="124">
        <v>45983</v>
      </c>
      <c r="Q208" s="122">
        <f t="shared" si="1"/>
        <v>72</v>
      </c>
      <c r="R208" s="109"/>
      <c r="S208" s="109"/>
      <c r="T208" s="109"/>
    </row>
    <row r="209" spans="1:20" ht="27.75" customHeight="1" x14ac:dyDescent="0.25">
      <c r="A209" s="108">
        <f t="shared" si="2"/>
        <v>206</v>
      </c>
      <c r="B209" s="125" t="s">
        <v>493</v>
      </c>
      <c r="C209" s="125" t="s">
        <v>257</v>
      </c>
      <c r="D209" s="109"/>
      <c r="E209" s="123" t="s">
        <v>241</v>
      </c>
      <c r="F209" s="124">
        <v>45779</v>
      </c>
      <c r="G209" s="124"/>
      <c r="H209" s="122">
        <f t="shared" si="0"/>
        <v>-45779</v>
      </c>
      <c r="I209" s="126" t="s">
        <v>494</v>
      </c>
      <c r="J209" s="126" t="s">
        <v>487</v>
      </c>
      <c r="K209" s="108" t="s">
        <v>495</v>
      </c>
      <c r="L209" s="109"/>
      <c r="M209" s="109"/>
      <c r="N209" s="123"/>
      <c r="O209" s="124"/>
      <c r="P209" s="124"/>
      <c r="Q209" s="122">
        <f t="shared" si="1"/>
        <v>0</v>
      </c>
      <c r="R209" s="126"/>
      <c r="S209" s="126"/>
      <c r="T209" s="108"/>
    </row>
    <row r="210" spans="1:20" ht="32.25" customHeight="1" x14ac:dyDescent="0.25">
      <c r="A210" s="108">
        <f t="shared" si="2"/>
        <v>207</v>
      </c>
      <c r="B210" s="125" t="s">
        <v>496</v>
      </c>
      <c r="C210" s="125" t="s">
        <v>245</v>
      </c>
      <c r="D210" s="109" t="s">
        <v>235</v>
      </c>
      <c r="E210" s="123" t="s">
        <v>243</v>
      </c>
      <c r="F210" s="124">
        <v>45779</v>
      </c>
      <c r="G210" s="124">
        <v>45883</v>
      </c>
      <c r="H210" s="122">
        <f t="shared" si="0"/>
        <v>104</v>
      </c>
      <c r="I210" s="8" t="s">
        <v>497</v>
      </c>
      <c r="J210" s="126" t="s">
        <v>487</v>
      </c>
      <c r="K210" s="109"/>
      <c r="L210" s="109"/>
      <c r="M210" s="109"/>
      <c r="N210" s="120" t="s">
        <v>241</v>
      </c>
      <c r="O210" s="124">
        <v>45912</v>
      </c>
      <c r="P210" s="124"/>
      <c r="Q210" s="122">
        <f t="shared" si="1"/>
        <v>-45912</v>
      </c>
      <c r="R210" s="8"/>
      <c r="S210" s="126"/>
      <c r="T210" s="109"/>
    </row>
    <row r="211" spans="1:20" ht="35.25" customHeight="1" x14ac:dyDescent="0.25">
      <c r="A211" s="108">
        <f t="shared" si="2"/>
        <v>208</v>
      </c>
      <c r="B211" s="125" t="s">
        <v>498</v>
      </c>
      <c r="C211" s="125" t="s">
        <v>367</v>
      </c>
      <c r="D211" s="109" t="s">
        <v>235</v>
      </c>
      <c r="E211" s="123" t="s">
        <v>243</v>
      </c>
      <c r="F211" s="124">
        <v>45782</v>
      </c>
      <c r="G211" s="124">
        <v>45956</v>
      </c>
      <c r="H211" s="122">
        <f t="shared" si="0"/>
        <v>174</v>
      </c>
      <c r="I211" s="8" t="s">
        <v>499</v>
      </c>
      <c r="J211" s="126" t="s">
        <v>487</v>
      </c>
      <c r="K211" s="108" t="s">
        <v>500</v>
      </c>
      <c r="L211" s="109"/>
      <c r="M211" s="109" t="s">
        <v>235</v>
      </c>
      <c r="N211" s="120" t="s">
        <v>243</v>
      </c>
      <c r="O211" s="124">
        <v>46051</v>
      </c>
      <c r="P211" s="124">
        <v>46088</v>
      </c>
      <c r="Q211" s="122">
        <f t="shared" si="1"/>
        <v>37</v>
      </c>
      <c r="R211" s="8"/>
      <c r="S211" s="126"/>
      <c r="T211" s="108"/>
    </row>
    <row r="212" spans="1:20" ht="15.75" customHeight="1" x14ac:dyDescent="0.25">
      <c r="A212" s="108">
        <f t="shared" si="2"/>
        <v>209</v>
      </c>
      <c r="B212" s="125" t="s">
        <v>501</v>
      </c>
      <c r="C212" s="125" t="s">
        <v>231</v>
      </c>
      <c r="D212" s="109" t="s">
        <v>235</v>
      </c>
      <c r="E212" s="123"/>
      <c r="F212" s="124"/>
      <c r="G212" s="124"/>
      <c r="H212" s="122">
        <f t="shared" si="0"/>
        <v>0</v>
      </c>
      <c r="I212" s="109"/>
      <c r="J212" s="109"/>
      <c r="K212" s="109"/>
      <c r="L212" s="109"/>
      <c r="M212" s="109" t="s">
        <v>235</v>
      </c>
      <c r="N212" s="123" t="s">
        <v>243</v>
      </c>
      <c r="O212" s="124">
        <v>45911</v>
      </c>
      <c r="P212" s="124">
        <v>45920</v>
      </c>
      <c r="Q212" s="122">
        <f t="shared" si="1"/>
        <v>9</v>
      </c>
      <c r="R212" s="109"/>
      <c r="S212" s="109"/>
      <c r="T212" s="109"/>
    </row>
    <row r="213" spans="1:20" ht="15.75" customHeight="1" x14ac:dyDescent="0.25">
      <c r="A213" s="108">
        <f t="shared" si="2"/>
        <v>210</v>
      </c>
      <c r="B213" s="125" t="s">
        <v>502</v>
      </c>
      <c r="C213" s="125" t="s">
        <v>275</v>
      </c>
      <c r="D213" s="109" t="s">
        <v>235</v>
      </c>
      <c r="E213" s="123"/>
      <c r="F213" s="124"/>
      <c r="G213" s="124"/>
      <c r="H213" s="122">
        <f t="shared" si="0"/>
        <v>0</v>
      </c>
      <c r="I213" s="109"/>
      <c r="J213" s="109"/>
      <c r="K213" s="109"/>
      <c r="L213" s="109"/>
      <c r="M213" s="109"/>
      <c r="N213" s="120" t="s">
        <v>241</v>
      </c>
      <c r="O213" s="124">
        <v>46051</v>
      </c>
      <c r="P213" s="124"/>
      <c r="Q213" s="122">
        <f t="shared" si="1"/>
        <v>-46051</v>
      </c>
      <c r="R213" s="109"/>
      <c r="S213" s="109"/>
      <c r="T213" s="109"/>
    </row>
    <row r="214" spans="1:20" ht="15.75" customHeight="1" x14ac:dyDescent="0.25">
      <c r="A214" s="108">
        <f t="shared" si="2"/>
        <v>211</v>
      </c>
      <c r="B214" s="125" t="s">
        <v>503</v>
      </c>
      <c r="C214" s="125" t="s">
        <v>257</v>
      </c>
      <c r="D214" s="109" t="s">
        <v>235</v>
      </c>
      <c r="E214" s="123"/>
      <c r="F214" s="124"/>
      <c r="G214" s="124"/>
      <c r="H214" s="122">
        <f t="shared" si="0"/>
        <v>0</v>
      </c>
      <c r="I214" s="109"/>
      <c r="J214" s="109"/>
      <c r="K214" s="109"/>
      <c r="L214" s="109"/>
      <c r="M214" s="109" t="s">
        <v>235</v>
      </c>
      <c r="N214" s="123"/>
      <c r="O214" s="124"/>
      <c r="P214" s="124"/>
      <c r="Q214" s="122">
        <f t="shared" si="1"/>
        <v>0</v>
      </c>
      <c r="R214" s="109"/>
      <c r="S214" s="109"/>
      <c r="T214" s="109"/>
    </row>
    <row r="215" spans="1:20" ht="15.75" customHeight="1" x14ac:dyDescent="0.25">
      <c r="A215" s="108">
        <f t="shared" si="2"/>
        <v>212</v>
      </c>
      <c r="B215" s="125" t="s">
        <v>504</v>
      </c>
      <c r="C215" s="125" t="s">
        <v>257</v>
      </c>
      <c r="D215" s="109" t="s">
        <v>235</v>
      </c>
      <c r="E215" s="123"/>
      <c r="F215" s="124"/>
      <c r="G215" s="124"/>
      <c r="H215" s="122">
        <f t="shared" si="0"/>
        <v>0</v>
      </c>
      <c r="I215" s="109"/>
      <c r="J215" s="109"/>
      <c r="K215" s="109"/>
      <c r="L215" s="109"/>
      <c r="M215" s="109" t="s">
        <v>235</v>
      </c>
      <c r="N215" s="123"/>
      <c r="O215" s="124"/>
      <c r="P215" s="124"/>
      <c r="Q215" s="122">
        <f t="shared" si="1"/>
        <v>0</v>
      </c>
      <c r="R215" s="109"/>
      <c r="S215" s="109"/>
      <c r="T215" s="109"/>
    </row>
    <row r="216" spans="1:20" ht="15.75" customHeight="1" x14ac:dyDescent="0.25">
      <c r="A216" s="108">
        <f t="shared" si="2"/>
        <v>213</v>
      </c>
      <c r="B216" s="125" t="s">
        <v>505</v>
      </c>
      <c r="C216" s="125" t="s">
        <v>240</v>
      </c>
      <c r="D216" s="109" t="s">
        <v>235</v>
      </c>
      <c r="E216" s="123"/>
      <c r="F216" s="124"/>
      <c r="G216" s="124"/>
      <c r="H216" s="122">
        <f t="shared" si="0"/>
        <v>0</v>
      </c>
      <c r="I216" s="109"/>
      <c r="J216" s="109"/>
      <c r="K216" s="109"/>
      <c r="L216" s="109"/>
      <c r="M216" s="109" t="s">
        <v>235</v>
      </c>
      <c r="N216" s="123"/>
      <c r="O216" s="124"/>
      <c r="P216" s="124"/>
      <c r="Q216" s="122">
        <f t="shared" si="1"/>
        <v>0</v>
      </c>
      <c r="R216" s="109"/>
      <c r="S216" s="109"/>
      <c r="T216" s="109"/>
    </row>
    <row r="217" spans="1:20" ht="15.75" customHeight="1" x14ac:dyDescent="0.25">
      <c r="A217" s="108">
        <f t="shared" si="2"/>
        <v>214</v>
      </c>
      <c r="B217" s="125" t="s">
        <v>506</v>
      </c>
      <c r="C217" s="125" t="s">
        <v>231</v>
      </c>
      <c r="D217" s="109" t="s">
        <v>235</v>
      </c>
      <c r="E217" s="123"/>
      <c r="F217" s="124"/>
      <c r="G217" s="124"/>
      <c r="H217" s="122">
        <f t="shared" si="0"/>
        <v>0</v>
      </c>
      <c r="I217" s="109"/>
      <c r="J217" s="109"/>
      <c r="K217" s="109"/>
      <c r="L217" s="109"/>
      <c r="M217" s="109" t="s">
        <v>235</v>
      </c>
      <c r="N217" s="123" t="s">
        <v>243</v>
      </c>
      <c r="O217" s="124">
        <v>45911</v>
      </c>
      <c r="P217" s="124">
        <v>46061</v>
      </c>
      <c r="Q217" s="122">
        <f t="shared" si="1"/>
        <v>150</v>
      </c>
      <c r="R217" s="109"/>
      <c r="S217" s="109"/>
      <c r="T217" s="109"/>
    </row>
    <row r="218" spans="1:20" ht="15.75" customHeight="1" x14ac:dyDescent="0.25">
      <c r="A218" s="108">
        <f t="shared" si="2"/>
        <v>215</v>
      </c>
      <c r="B218" s="125" t="s">
        <v>507</v>
      </c>
      <c r="C218" s="125" t="s">
        <v>245</v>
      </c>
      <c r="D218" s="109" t="s">
        <v>235</v>
      </c>
      <c r="E218" s="123"/>
      <c r="F218" s="124"/>
      <c r="G218" s="124"/>
      <c r="H218" s="122">
        <f t="shared" si="0"/>
        <v>0</v>
      </c>
      <c r="I218" s="109"/>
      <c r="J218" s="109"/>
      <c r="K218" s="109"/>
      <c r="L218" s="109"/>
      <c r="M218" s="109" t="s">
        <v>235</v>
      </c>
      <c r="N218" s="123" t="s">
        <v>243</v>
      </c>
      <c r="O218" s="124">
        <v>45911</v>
      </c>
      <c r="P218" s="124">
        <v>46033</v>
      </c>
      <c r="Q218" s="122">
        <f t="shared" si="1"/>
        <v>122</v>
      </c>
      <c r="R218" s="109"/>
      <c r="S218" s="109"/>
      <c r="T218" s="109"/>
    </row>
    <row r="219" spans="1:20" ht="15.75" customHeight="1" x14ac:dyDescent="0.25">
      <c r="A219" s="108">
        <f t="shared" si="2"/>
        <v>216</v>
      </c>
      <c r="B219" s="125" t="s">
        <v>508</v>
      </c>
      <c r="C219" s="125" t="s">
        <v>245</v>
      </c>
      <c r="D219" s="109" t="s">
        <v>235</v>
      </c>
      <c r="E219" s="123"/>
      <c r="F219" s="124"/>
      <c r="G219" s="124"/>
      <c r="H219" s="122">
        <f t="shared" si="0"/>
        <v>0</v>
      </c>
      <c r="I219" s="109"/>
      <c r="J219" s="109"/>
      <c r="K219" s="109"/>
      <c r="L219" s="109"/>
      <c r="M219" s="109" t="s">
        <v>235</v>
      </c>
      <c r="N219" s="123" t="s">
        <v>243</v>
      </c>
      <c r="O219" s="124">
        <v>45911</v>
      </c>
      <c r="P219" s="124">
        <v>46041</v>
      </c>
      <c r="Q219" s="122">
        <f t="shared" si="1"/>
        <v>130</v>
      </c>
      <c r="R219" s="109"/>
      <c r="S219" s="109"/>
      <c r="T219" s="109"/>
    </row>
    <row r="220" spans="1:20" ht="15.75" customHeight="1" x14ac:dyDescent="0.25">
      <c r="A220" s="108">
        <f t="shared" si="2"/>
        <v>217</v>
      </c>
      <c r="B220" s="125" t="s">
        <v>509</v>
      </c>
      <c r="C220" s="125" t="s">
        <v>231</v>
      </c>
      <c r="D220" s="109" t="s">
        <v>235</v>
      </c>
      <c r="E220" s="123"/>
      <c r="F220" s="124"/>
      <c r="G220" s="124"/>
      <c r="H220" s="122">
        <f t="shared" si="0"/>
        <v>0</v>
      </c>
      <c r="I220" s="109"/>
      <c r="J220" s="109"/>
      <c r="K220" s="109"/>
      <c r="L220" s="109"/>
      <c r="M220" s="109" t="s">
        <v>235</v>
      </c>
      <c r="N220" s="123" t="s">
        <v>243</v>
      </c>
      <c r="O220" s="124">
        <v>45911</v>
      </c>
      <c r="P220" s="124">
        <v>46049</v>
      </c>
      <c r="Q220" s="122">
        <f t="shared" si="1"/>
        <v>138</v>
      </c>
      <c r="R220" s="109"/>
      <c r="S220" s="109"/>
      <c r="T220" s="109"/>
    </row>
    <row r="221" spans="1:20" ht="15.75" customHeight="1" x14ac:dyDescent="0.25">
      <c r="A221" s="108">
        <f t="shared" si="2"/>
        <v>218</v>
      </c>
      <c r="B221" s="125" t="s">
        <v>510</v>
      </c>
      <c r="C221" s="125" t="s">
        <v>245</v>
      </c>
      <c r="D221" s="109" t="s">
        <v>235</v>
      </c>
      <c r="E221" s="123"/>
      <c r="F221" s="124"/>
      <c r="G221" s="124"/>
      <c r="H221" s="122">
        <f t="shared" si="0"/>
        <v>0</v>
      </c>
      <c r="I221" s="109"/>
      <c r="J221" s="109"/>
      <c r="K221" s="109"/>
      <c r="L221" s="109"/>
      <c r="M221" s="109" t="s">
        <v>235</v>
      </c>
      <c r="N221" s="123" t="s">
        <v>243</v>
      </c>
      <c r="O221" s="124">
        <v>45911</v>
      </c>
      <c r="P221" s="124">
        <v>46054</v>
      </c>
      <c r="Q221" s="122">
        <f t="shared" si="1"/>
        <v>143</v>
      </c>
      <c r="R221" s="109"/>
      <c r="S221" s="109"/>
      <c r="T221" s="109"/>
    </row>
    <row r="222" spans="1:20" ht="15.75" customHeight="1" x14ac:dyDescent="0.25">
      <c r="A222" s="108">
        <f t="shared" si="2"/>
        <v>219</v>
      </c>
      <c r="B222" s="125" t="s">
        <v>511</v>
      </c>
      <c r="C222" s="125" t="s">
        <v>283</v>
      </c>
      <c r="D222" s="109" t="s">
        <v>235</v>
      </c>
      <c r="E222" s="123"/>
      <c r="F222" s="124"/>
      <c r="G222" s="124"/>
      <c r="H222" s="122">
        <f t="shared" si="0"/>
        <v>0</v>
      </c>
      <c r="I222" s="109"/>
      <c r="J222" s="109"/>
      <c r="K222" s="109"/>
      <c r="L222" s="109"/>
      <c r="M222" s="109" t="s">
        <v>235</v>
      </c>
      <c r="N222" s="123"/>
      <c r="O222" s="124"/>
      <c r="P222" s="124"/>
      <c r="Q222" s="122">
        <f t="shared" si="1"/>
        <v>0</v>
      </c>
      <c r="R222" s="109"/>
      <c r="S222" s="109"/>
      <c r="T222" s="109"/>
    </row>
    <row r="223" spans="1:20" ht="15.75" customHeight="1" x14ac:dyDescent="0.25">
      <c r="A223" s="108">
        <f t="shared" si="2"/>
        <v>220</v>
      </c>
      <c r="B223" s="125" t="s">
        <v>512</v>
      </c>
      <c r="C223" s="125" t="s">
        <v>245</v>
      </c>
      <c r="D223" s="109" t="s">
        <v>235</v>
      </c>
      <c r="E223" s="123" t="s">
        <v>243</v>
      </c>
      <c r="F223" s="124">
        <v>45805</v>
      </c>
      <c r="G223" s="124">
        <v>46144</v>
      </c>
      <c r="H223" s="122">
        <f t="shared" si="0"/>
        <v>339</v>
      </c>
      <c r="I223" s="126" t="s">
        <v>513</v>
      </c>
      <c r="J223" s="126" t="s">
        <v>514</v>
      </c>
      <c r="K223" s="109">
        <v>9057204350</v>
      </c>
      <c r="L223" s="109"/>
      <c r="M223" s="109"/>
      <c r="N223" s="123"/>
      <c r="O223" s="124"/>
      <c r="P223" s="124"/>
      <c r="Q223" s="122">
        <f t="shared" si="1"/>
        <v>0</v>
      </c>
      <c r="R223" s="126"/>
      <c r="S223" s="126"/>
      <c r="T223" s="109"/>
    </row>
    <row r="224" spans="1:20" ht="15.75" customHeight="1" x14ac:dyDescent="0.25">
      <c r="A224" s="108">
        <f t="shared" si="2"/>
        <v>221</v>
      </c>
      <c r="B224" s="125" t="s">
        <v>515</v>
      </c>
      <c r="C224" s="125" t="s">
        <v>245</v>
      </c>
      <c r="D224" s="109" t="s">
        <v>235</v>
      </c>
      <c r="E224" s="123"/>
      <c r="F224" s="124"/>
      <c r="G224" s="124"/>
      <c r="H224" s="122">
        <f t="shared" si="0"/>
        <v>0</v>
      </c>
      <c r="I224" s="109"/>
      <c r="J224" s="109"/>
      <c r="K224" s="109"/>
      <c r="L224" s="109"/>
      <c r="M224" s="109"/>
      <c r="N224" s="120" t="s">
        <v>241</v>
      </c>
      <c r="O224" s="124">
        <v>45911</v>
      </c>
      <c r="P224" s="124"/>
      <c r="Q224" s="122">
        <f t="shared" si="1"/>
        <v>-45911</v>
      </c>
      <c r="R224" s="109"/>
      <c r="S224" s="109"/>
      <c r="T224" s="109"/>
    </row>
    <row r="225" spans="1:20" ht="15.75" customHeight="1" x14ac:dyDescent="0.25">
      <c r="A225" s="108">
        <f t="shared" si="2"/>
        <v>222</v>
      </c>
      <c r="B225" s="125" t="s">
        <v>516</v>
      </c>
      <c r="C225" s="125" t="s">
        <v>245</v>
      </c>
      <c r="D225" s="109" t="s">
        <v>235</v>
      </c>
      <c r="E225" s="123"/>
      <c r="F225" s="124"/>
      <c r="G225" s="124"/>
      <c r="H225" s="122">
        <f t="shared" si="0"/>
        <v>0</v>
      </c>
      <c r="I225" s="109"/>
      <c r="J225" s="109"/>
      <c r="K225" s="109"/>
      <c r="L225" s="109"/>
      <c r="M225" s="109" t="s">
        <v>235</v>
      </c>
      <c r="N225" s="123" t="s">
        <v>243</v>
      </c>
      <c r="O225" s="124">
        <v>45911</v>
      </c>
      <c r="P225" s="124">
        <v>46066</v>
      </c>
      <c r="Q225" s="122">
        <f t="shared" si="1"/>
        <v>155</v>
      </c>
      <c r="R225" s="109"/>
      <c r="S225" s="109"/>
      <c r="T225" s="109"/>
    </row>
    <row r="226" spans="1:20" ht="15.75" customHeight="1" x14ac:dyDescent="0.25">
      <c r="A226" s="108">
        <f t="shared" si="2"/>
        <v>223</v>
      </c>
      <c r="B226" s="125" t="s">
        <v>517</v>
      </c>
      <c r="C226" s="125" t="s">
        <v>231</v>
      </c>
      <c r="D226" s="109" t="s">
        <v>235</v>
      </c>
      <c r="E226" s="123"/>
      <c r="F226" s="124"/>
      <c r="G226" s="124"/>
      <c r="H226" s="122">
        <f t="shared" si="0"/>
        <v>0</v>
      </c>
      <c r="I226" s="109"/>
      <c r="J226" s="109"/>
      <c r="K226" s="109"/>
      <c r="L226" s="109"/>
      <c r="M226" s="109" t="s">
        <v>235</v>
      </c>
      <c r="N226" s="123" t="s">
        <v>243</v>
      </c>
      <c r="O226" s="124">
        <v>45912</v>
      </c>
      <c r="P226" s="124">
        <v>46060</v>
      </c>
      <c r="Q226" s="122">
        <f t="shared" si="1"/>
        <v>148</v>
      </c>
      <c r="R226" s="109"/>
      <c r="S226" s="109"/>
      <c r="T226" s="109"/>
    </row>
    <row r="227" spans="1:20" ht="15.75" customHeight="1" x14ac:dyDescent="0.25">
      <c r="A227" s="108">
        <f t="shared" si="2"/>
        <v>224</v>
      </c>
      <c r="B227" s="125" t="s">
        <v>518</v>
      </c>
      <c r="C227" s="125" t="s">
        <v>257</v>
      </c>
      <c r="D227" s="109" t="s">
        <v>235</v>
      </c>
      <c r="E227" s="123"/>
      <c r="F227" s="124"/>
      <c r="G227" s="124"/>
      <c r="H227" s="122">
        <f t="shared" si="0"/>
        <v>0</v>
      </c>
      <c r="I227" s="109"/>
      <c r="J227" s="109"/>
      <c r="K227" s="109"/>
      <c r="L227" s="109"/>
      <c r="M227" s="109" t="s">
        <v>235</v>
      </c>
      <c r="N227" s="123"/>
      <c r="O227" s="124"/>
      <c r="P227" s="124"/>
      <c r="Q227" s="122">
        <f t="shared" si="1"/>
        <v>0</v>
      </c>
      <c r="R227" s="109"/>
      <c r="S227" s="109"/>
      <c r="T227" s="109"/>
    </row>
    <row r="228" spans="1:20" ht="15.75" customHeight="1" x14ac:dyDescent="0.25">
      <c r="A228" s="108">
        <f t="shared" si="2"/>
        <v>225</v>
      </c>
      <c r="B228" s="125" t="s">
        <v>519</v>
      </c>
      <c r="C228" s="125" t="s">
        <v>247</v>
      </c>
      <c r="D228" s="109" t="s">
        <v>235</v>
      </c>
      <c r="E228" s="123"/>
      <c r="F228" s="124"/>
      <c r="G228" s="124"/>
      <c r="H228" s="122">
        <f t="shared" si="0"/>
        <v>0</v>
      </c>
      <c r="I228" s="109"/>
      <c r="J228" s="109"/>
      <c r="K228" s="109"/>
      <c r="L228" s="109"/>
      <c r="M228" s="109" t="s">
        <v>235</v>
      </c>
      <c r="N228" s="123"/>
      <c r="O228" s="124"/>
      <c r="P228" s="124"/>
      <c r="Q228" s="122">
        <f t="shared" si="1"/>
        <v>0</v>
      </c>
      <c r="R228" s="109"/>
      <c r="S228" s="109"/>
      <c r="T228" s="109"/>
    </row>
    <row r="229" spans="1:20" ht="15.75" customHeight="1" x14ac:dyDescent="0.25">
      <c r="A229" s="108">
        <f t="shared" si="2"/>
        <v>226</v>
      </c>
      <c r="B229" s="125" t="s">
        <v>520</v>
      </c>
      <c r="C229" s="125" t="s">
        <v>245</v>
      </c>
      <c r="D229" s="109" t="s">
        <v>235</v>
      </c>
      <c r="E229" s="123" t="s">
        <v>243</v>
      </c>
      <c r="F229" s="124">
        <v>45863</v>
      </c>
      <c r="G229" s="124">
        <v>45869</v>
      </c>
      <c r="H229" s="122">
        <f t="shared" si="0"/>
        <v>6</v>
      </c>
      <c r="I229" s="109"/>
      <c r="J229" s="109"/>
      <c r="K229" s="109"/>
      <c r="L229" s="109"/>
      <c r="M229" s="109" t="s">
        <v>235</v>
      </c>
      <c r="N229" s="123"/>
      <c r="O229" s="124"/>
      <c r="P229" s="124"/>
      <c r="Q229" s="122">
        <f t="shared" si="1"/>
        <v>0</v>
      </c>
      <c r="R229" s="109"/>
      <c r="S229" s="109"/>
      <c r="T229" s="109"/>
    </row>
    <row r="230" spans="1:20" ht="15.75" customHeight="1" x14ac:dyDescent="0.25">
      <c r="A230" s="108">
        <f t="shared" si="2"/>
        <v>227</v>
      </c>
      <c r="B230" s="125" t="s">
        <v>521</v>
      </c>
      <c r="C230" s="125" t="s">
        <v>247</v>
      </c>
      <c r="D230" s="109" t="s">
        <v>235</v>
      </c>
      <c r="E230" s="123"/>
      <c r="F230" s="124"/>
      <c r="G230" s="124"/>
      <c r="H230" s="122">
        <f t="shared" si="0"/>
        <v>0</v>
      </c>
      <c r="I230" s="109"/>
      <c r="J230" s="109"/>
      <c r="K230" s="109"/>
      <c r="L230" s="109"/>
      <c r="M230" s="109" t="s">
        <v>235</v>
      </c>
      <c r="N230" s="123"/>
      <c r="O230" s="124"/>
      <c r="P230" s="124"/>
      <c r="Q230" s="122">
        <f t="shared" si="1"/>
        <v>0</v>
      </c>
      <c r="R230" s="109"/>
      <c r="S230" s="109"/>
      <c r="T230" s="109"/>
    </row>
    <row r="231" spans="1:20" ht="15.75" customHeight="1" x14ac:dyDescent="0.25">
      <c r="A231" s="108">
        <f t="shared" si="2"/>
        <v>228</v>
      </c>
      <c r="B231" s="125" t="s">
        <v>522</v>
      </c>
      <c r="C231" s="125" t="s">
        <v>263</v>
      </c>
      <c r="D231" s="109" t="s">
        <v>235</v>
      </c>
      <c r="E231" s="123"/>
      <c r="F231" s="124"/>
      <c r="G231" s="124"/>
      <c r="H231" s="122">
        <f t="shared" si="0"/>
        <v>0</v>
      </c>
      <c r="I231" s="109"/>
      <c r="J231" s="109"/>
      <c r="K231" s="109"/>
      <c r="L231" s="109"/>
      <c r="M231" s="109" t="s">
        <v>235</v>
      </c>
      <c r="N231" s="123"/>
      <c r="O231" s="124"/>
      <c r="P231" s="124"/>
      <c r="Q231" s="122">
        <f t="shared" si="1"/>
        <v>0</v>
      </c>
      <c r="R231" s="109"/>
      <c r="S231" s="109"/>
      <c r="T231" s="109"/>
    </row>
    <row r="232" spans="1:20" ht="15.75" customHeight="1" x14ac:dyDescent="0.25">
      <c r="A232" s="108">
        <f t="shared" si="2"/>
        <v>229</v>
      </c>
      <c r="B232" s="125" t="s">
        <v>523</v>
      </c>
      <c r="C232" s="125" t="s">
        <v>257</v>
      </c>
      <c r="D232" s="109" t="s">
        <v>235</v>
      </c>
      <c r="E232" s="123"/>
      <c r="F232" s="124"/>
      <c r="G232" s="124"/>
      <c r="H232" s="122">
        <f t="shared" si="0"/>
        <v>0</v>
      </c>
      <c r="I232" s="109"/>
      <c r="J232" s="109"/>
      <c r="K232" s="109"/>
      <c r="L232" s="109"/>
      <c r="M232" s="109" t="s">
        <v>235</v>
      </c>
      <c r="N232" s="120" t="s">
        <v>243</v>
      </c>
      <c r="O232" s="124">
        <v>46068</v>
      </c>
      <c r="P232" s="124">
        <v>46083</v>
      </c>
      <c r="Q232" s="122">
        <f t="shared" si="1"/>
        <v>15</v>
      </c>
      <c r="R232" s="109"/>
      <c r="S232" s="109"/>
      <c r="T232" s="109"/>
    </row>
    <row r="233" spans="1:20" ht="15.75" customHeight="1" x14ac:dyDescent="0.25">
      <c r="A233" s="108">
        <f t="shared" si="2"/>
        <v>230</v>
      </c>
      <c r="B233" s="125" t="s">
        <v>524</v>
      </c>
      <c r="C233" s="125" t="s">
        <v>237</v>
      </c>
      <c r="D233" s="109" t="s">
        <v>235</v>
      </c>
      <c r="E233" s="123"/>
      <c r="F233" s="124"/>
      <c r="G233" s="124"/>
      <c r="H233" s="122">
        <f t="shared" si="0"/>
        <v>0</v>
      </c>
      <c r="I233" s="109"/>
      <c r="J233" s="109"/>
      <c r="K233" s="109"/>
      <c r="L233" s="109"/>
      <c r="M233" s="109" t="s">
        <v>235</v>
      </c>
      <c r="N233" s="123"/>
      <c r="O233" s="124"/>
      <c r="P233" s="124"/>
      <c r="Q233" s="122">
        <f t="shared" si="1"/>
        <v>0</v>
      </c>
      <c r="R233" s="109"/>
      <c r="S233" s="109"/>
      <c r="T233" s="109"/>
    </row>
    <row r="234" spans="1:20" ht="15.75" customHeight="1" x14ac:dyDescent="0.25">
      <c r="A234" s="108">
        <f t="shared" si="2"/>
        <v>231</v>
      </c>
      <c r="B234" s="125" t="s">
        <v>525</v>
      </c>
      <c r="C234" s="125" t="s">
        <v>257</v>
      </c>
      <c r="D234" s="109" t="s">
        <v>235</v>
      </c>
      <c r="E234" s="123"/>
      <c r="F234" s="124"/>
      <c r="G234" s="124"/>
      <c r="H234" s="122">
        <f t="shared" si="0"/>
        <v>0</v>
      </c>
      <c r="I234" s="109"/>
      <c r="J234" s="109"/>
      <c r="K234" s="109"/>
      <c r="L234" s="109"/>
      <c r="M234" s="109"/>
      <c r="N234" s="120" t="s">
        <v>241</v>
      </c>
      <c r="O234" s="124">
        <v>46068</v>
      </c>
      <c r="P234" s="124"/>
      <c r="Q234" s="122">
        <f t="shared" si="1"/>
        <v>-46068</v>
      </c>
      <c r="R234" s="109"/>
      <c r="S234" s="109"/>
      <c r="T234" s="109"/>
    </row>
    <row r="235" spans="1:20" ht="15.75" customHeight="1" x14ac:dyDescent="0.25">
      <c r="A235" s="108">
        <f t="shared" si="2"/>
        <v>232</v>
      </c>
      <c r="B235" s="125" t="s">
        <v>526</v>
      </c>
      <c r="C235" s="125" t="s">
        <v>245</v>
      </c>
      <c r="D235" s="109" t="s">
        <v>235</v>
      </c>
      <c r="E235" s="123"/>
      <c r="F235" s="124"/>
      <c r="G235" s="124"/>
      <c r="H235" s="122">
        <f t="shared" si="0"/>
        <v>0</v>
      </c>
      <c r="I235" s="109"/>
      <c r="J235" s="109"/>
      <c r="K235" s="109"/>
      <c r="L235" s="109"/>
      <c r="M235" s="109"/>
      <c r="N235" s="120" t="s">
        <v>241</v>
      </c>
      <c r="O235" s="124">
        <v>46068</v>
      </c>
      <c r="P235" s="124"/>
      <c r="Q235" s="122">
        <f t="shared" si="1"/>
        <v>-46068</v>
      </c>
      <c r="R235" s="109"/>
      <c r="S235" s="109"/>
      <c r="T235" s="109"/>
    </row>
    <row r="236" spans="1:20" ht="15.75" customHeight="1" x14ac:dyDescent="0.25">
      <c r="A236" s="108">
        <f t="shared" si="2"/>
        <v>233</v>
      </c>
      <c r="B236" s="125" t="s">
        <v>527</v>
      </c>
      <c r="C236" s="125" t="s">
        <v>245</v>
      </c>
      <c r="D236" s="109" t="s">
        <v>235</v>
      </c>
      <c r="E236" s="123" t="s">
        <v>243</v>
      </c>
      <c r="F236" s="124">
        <v>45863</v>
      </c>
      <c r="G236" s="124">
        <v>45868</v>
      </c>
      <c r="H236" s="122">
        <f t="shared" si="0"/>
        <v>5</v>
      </c>
      <c r="I236" s="109"/>
      <c r="J236" s="109"/>
      <c r="K236" s="109"/>
      <c r="L236" s="109"/>
      <c r="M236" s="109" t="s">
        <v>235</v>
      </c>
      <c r="N236" s="120" t="s">
        <v>243</v>
      </c>
      <c r="O236" s="124">
        <v>46068</v>
      </c>
      <c r="P236" s="124">
        <v>46095</v>
      </c>
      <c r="Q236" s="122">
        <f t="shared" si="1"/>
        <v>27</v>
      </c>
      <c r="R236" s="109"/>
      <c r="S236" s="109"/>
      <c r="T236" s="109"/>
    </row>
    <row r="237" spans="1:20" ht="15.75" customHeight="1" x14ac:dyDescent="0.25">
      <c r="A237" s="108">
        <f t="shared" si="2"/>
        <v>234</v>
      </c>
      <c r="B237" s="125" t="s">
        <v>528</v>
      </c>
      <c r="C237" s="125" t="s">
        <v>247</v>
      </c>
      <c r="D237" s="109" t="s">
        <v>235</v>
      </c>
      <c r="E237" s="123"/>
      <c r="F237" s="124"/>
      <c r="G237" s="124"/>
      <c r="H237" s="122">
        <f t="shared" si="0"/>
        <v>0</v>
      </c>
      <c r="I237" s="109"/>
      <c r="J237" s="109"/>
      <c r="K237" s="109"/>
      <c r="L237" s="109"/>
      <c r="M237" s="109"/>
      <c r="N237" s="120" t="s">
        <v>241</v>
      </c>
      <c r="O237" s="124">
        <v>46068</v>
      </c>
      <c r="P237" s="124"/>
      <c r="Q237" s="122">
        <f t="shared" si="1"/>
        <v>-46068</v>
      </c>
      <c r="R237" s="109"/>
      <c r="S237" s="109"/>
      <c r="T237" s="109"/>
    </row>
    <row r="238" spans="1:20" ht="15.75" customHeight="1" x14ac:dyDescent="0.25">
      <c r="A238" s="108">
        <f t="shared" si="2"/>
        <v>235</v>
      </c>
      <c r="B238" s="125" t="s">
        <v>529</v>
      </c>
      <c r="C238" s="125" t="s">
        <v>240</v>
      </c>
      <c r="D238" s="109" t="s">
        <v>235</v>
      </c>
      <c r="E238" s="123" t="s">
        <v>243</v>
      </c>
      <c r="F238" s="124">
        <v>45863</v>
      </c>
      <c r="G238" s="124">
        <v>45966</v>
      </c>
      <c r="H238" s="122">
        <f t="shared" si="0"/>
        <v>103</v>
      </c>
      <c r="I238" s="109"/>
      <c r="J238" s="109"/>
      <c r="K238" s="109"/>
      <c r="L238" s="109"/>
      <c r="M238" s="109" t="s">
        <v>235</v>
      </c>
      <c r="N238" s="120" t="s">
        <v>243</v>
      </c>
      <c r="O238" s="124">
        <v>46068</v>
      </c>
      <c r="P238" s="124">
        <v>46102</v>
      </c>
      <c r="Q238" s="122">
        <f t="shared" si="1"/>
        <v>34</v>
      </c>
      <c r="R238" s="109"/>
      <c r="S238" s="109"/>
      <c r="T238" s="109"/>
    </row>
    <row r="239" spans="1:20" ht="15.75" customHeight="1" x14ac:dyDescent="0.25">
      <c r="A239" s="108">
        <f t="shared" si="2"/>
        <v>236</v>
      </c>
      <c r="B239" s="125" t="s">
        <v>530</v>
      </c>
      <c r="C239" s="125" t="s">
        <v>257</v>
      </c>
      <c r="D239" s="109" t="s">
        <v>235</v>
      </c>
      <c r="E239" s="123"/>
      <c r="F239" s="124"/>
      <c r="G239" s="124"/>
      <c r="H239" s="122">
        <f t="shared" si="0"/>
        <v>0</v>
      </c>
      <c r="I239" s="109"/>
      <c r="J239" s="109"/>
      <c r="K239" s="109"/>
      <c r="L239" s="109"/>
      <c r="M239" s="109" t="s">
        <v>235</v>
      </c>
      <c r="N239" s="123"/>
      <c r="O239" s="124"/>
      <c r="P239" s="124"/>
      <c r="Q239" s="122">
        <f t="shared" si="1"/>
        <v>0</v>
      </c>
      <c r="R239" s="109"/>
      <c r="S239" s="109"/>
      <c r="T239" s="109"/>
    </row>
    <row r="240" spans="1:20" ht="15.75" customHeight="1" x14ac:dyDescent="0.25">
      <c r="A240" s="108">
        <f t="shared" si="2"/>
        <v>237</v>
      </c>
      <c r="B240" s="125" t="s">
        <v>531</v>
      </c>
      <c r="C240" s="125" t="s">
        <v>257</v>
      </c>
      <c r="D240" s="109" t="s">
        <v>235</v>
      </c>
      <c r="E240" s="123" t="s">
        <v>243</v>
      </c>
      <c r="F240" s="124">
        <v>45863</v>
      </c>
      <c r="G240" s="124">
        <v>45971</v>
      </c>
      <c r="H240" s="122">
        <f t="shared" si="0"/>
        <v>108</v>
      </c>
      <c r="I240" s="109"/>
      <c r="J240" s="109"/>
      <c r="K240" s="109"/>
      <c r="L240" s="109"/>
      <c r="M240" s="109" t="s">
        <v>235</v>
      </c>
      <c r="N240" s="123" t="s">
        <v>243</v>
      </c>
      <c r="O240" s="124">
        <v>46041</v>
      </c>
      <c r="P240" s="124">
        <v>46043</v>
      </c>
      <c r="Q240" s="122">
        <f t="shared" si="1"/>
        <v>2</v>
      </c>
      <c r="R240" s="109"/>
      <c r="S240" s="109"/>
      <c r="T240" s="109"/>
    </row>
    <row r="241" spans="1:20" ht="15.75" customHeight="1" x14ac:dyDescent="0.25">
      <c r="A241" s="108">
        <f t="shared" si="2"/>
        <v>238</v>
      </c>
      <c r="B241" s="125" t="s">
        <v>532</v>
      </c>
      <c r="C241" s="125" t="s">
        <v>253</v>
      </c>
      <c r="D241" s="109" t="s">
        <v>235</v>
      </c>
      <c r="E241" s="123"/>
      <c r="F241" s="124"/>
      <c r="G241" s="124"/>
      <c r="H241" s="122">
        <f t="shared" si="0"/>
        <v>0</v>
      </c>
      <c r="I241" s="109"/>
      <c r="J241" s="109"/>
      <c r="K241" s="109"/>
      <c r="L241" s="109"/>
      <c r="M241" s="109"/>
      <c r="N241" s="120" t="s">
        <v>241</v>
      </c>
      <c r="O241" s="124">
        <v>46052</v>
      </c>
      <c r="P241" s="124"/>
      <c r="Q241" s="122">
        <f t="shared" si="1"/>
        <v>-46052</v>
      </c>
      <c r="R241" s="109"/>
      <c r="S241" s="109"/>
      <c r="T241" s="109"/>
    </row>
    <row r="242" spans="1:20" ht="15.75" customHeight="1" x14ac:dyDescent="0.25">
      <c r="A242" s="108">
        <f t="shared" si="2"/>
        <v>239</v>
      </c>
      <c r="B242" s="125" t="s">
        <v>533</v>
      </c>
      <c r="C242" s="125" t="s">
        <v>247</v>
      </c>
      <c r="D242" s="109" t="s">
        <v>235</v>
      </c>
      <c r="E242" s="123"/>
      <c r="F242" s="124"/>
      <c r="G242" s="124"/>
      <c r="H242" s="122">
        <f t="shared" si="0"/>
        <v>0</v>
      </c>
      <c r="I242" s="109"/>
      <c r="J242" s="109"/>
      <c r="K242" s="109"/>
      <c r="L242" s="109"/>
      <c r="M242" s="109"/>
      <c r="N242" s="120" t="s">
        <v>241</v>
      </c>
      <c r="O242" s="124">
        <v>46052</v>
      </c>
      <c r="P242" s="124"/>
      <c r="Q242" s="122">
        <f t="shared" si="1"/>
        <v>-46052</v>
      </c>
      <c r="R242" s="109"/>
      <c r="S242" s="109"/>
      <c r="T242" s="109"/>
    </row>
    <row r="243" spans="1:20" ht="15.75" customHeight="1" x14ac:dyDescent="0.25">
      <c r="A243" s="108">
        <f t="shared" si="2"/>
        <v>240</v>
      </c>
      <c r="B243" s="125" t="s">
        <v>534</v>
      </c>
      <c r="C243" s="125" t="s">
        <v>257</v>
      </c>
      <c r="D243" s="109" t="s">
        <v>235</v>
      </c>
      <c r="E243" s="123" t="s">
        <v>243</v>
      </c>
      <c r="F243" s="124">
        <v>46011</v>
      </c>
      <c r="G243" s="124">
        <v>46093</v>
      </c>
      <c r="H243" s="122">
        <f t="shared" si="0"/>
        <v>82</v>
      </c>
      <c r="I243" s="109"/>
      <c r="J243" s="109"/>
      <c r="K243" s="109"/>
      <c r="L243" s="109"/>
      <c r="M243" s="109" t="s">
        <v>235</v>
      </c>
      <c r="N243" s="120" t="s">
        <v>243</v>
      </c>
      <c r="O243" s="124">
        <v>46110</v>
      </c>
      <c r="P243" s="124">
        <v>46116</v>
      </c>
      <c r="Q243" s="122">
        <f t="shared" si="1"/>
        <v>6</v>
      </c>
      <c r="R243" s="109"/>
      <c r="S243" s="109"/>
      <c r="T243" s="109"/>
    </row>
    <row r="244" spans="1:20" ht="15.75" customHeight="1" x14ac:dyDescent="0.25">
      <c r="A244" s="108">
        <f t="shared" si="2"/>
        <v>241</v>
      </c>
      <c r="B244" s="125" t="s">
        <v>535</v>
      </c>
      <c r="C244" s="125" t="s">
        <v>247</v>
      </c>
      <c r="D244" s="108" t="s">
        <v>235</v>
      </c>
      <c r="E244" s="123"/>
      <c r="F244" s="124"/>
      <c r="G244" s="124"/>
      <c r="H244" s="122">
        <f t="shared" si="0"/>
        <v>0</v>
      </c>
      <c r="I244" s="109"/>
      <c r="J244" s="109"/>
      <c r="K244" s="109"/>
      <c r="L244" s="109"/>
      <c r="M244" s="109"/>
      <c r="N244" s="120" t="s">
        <v>241</v>
      </c>
      <c r="O244" s="124">
        <v>46052</v>
      </c>
      <c r="P244" s="124"/>
      <c r="Q244" s="122">
        <f t="shared" si="1"/>
        <v>-46052</v>
      </c>
      <c r="R244" s="109"/>
      <c r="S244" s="109"/>
      <c r="T244" s="109"/>
    </row>
    <row r="245" spans="1:20" ht="15.75" customHeight="1" x14ac:dyDescent="0.25">
      <c r="A245" s="108">
        <f t="shared" si="2"/>
        <v>242</v>
      </c>
      <c r="B245" s="125" t="s">
        <v>536</v>
      </c>
      <c r="C245" s="125" t="s">
        <v>245</v>
      </c>
      <c r="D245" s="109" t="s">
        <v>235</v>
      </c>
      <c r="E245" s="123"/>
      <c r="F245" s="124"/>
      <c r="G245" s="124"/>
      <c r="H245" s="122">
        <f t="shared" si="0"/>
        <v>0</v>
      </c>
      <c r="I245" s="109"/>
      <c r="J245" s="109"/>
      <c r="K245" s="109"/>
      <c r="L245" s="109"/>
      <c r="M245" s="109"/>
      <c r="N245" s="120" t="s">
        <v>241</v>
      </c>
      <c r="O245" s="124">
        <v>46052</v>
      </c>
      <c r="P245" s="124"/>
      <c r="Q245" s="122">
        <f t="shared" si="1"/>
        <v>-46052</v>
      </c>
      <c r="R245" s="109"/>
      <c r="S245" s="109"/>
      <c r="T245" s="109"/>
    </row>
    <row r="246" spans="1:20" ht="15.75" customHeight="1" x14ac:dyDescent="0.25">
      <c r="A246" s="108">
        <f t="shared" si="2"/>
        <v>243</v>
      </c>
      <c r="B246" s="125" t="s">
        <v>537</v>
      </c>
      <c r="C246" s="125" t="s">
        <v>231</v>
      </c>
      <c r="D246" s="109" t="s">
        <v>235</v>
      </c>
      <c r="E246" s="123"/>
      <c r="F246" s="124"/>
      <c r="G246" s="124"/>
      <c r="H246" s="122">
        <f t="shared" si="0"/>
        <v>0</v>
      </c>
      <c r="I246" s="109"/>
      <c r="J246" s="109"/>
      <c r="K246" s="109"/>
      <c r="L246" s="109"/>
      <c r="M246" s="109" t="s">
        <v>235</v>
      </c>
      <c r="N246" s="120" t="s">
        <v>243</v>
      </c>
      <c r="O246" s="124">
        <v>46056</v>
      </c>
      <c r="P246" s="124">
        <v>46170</v>
      </c>
      <c r="Q246" s="122">
        <f t="shared" si="1"/>
        <v>114</v>
      </c>
      <c r="R246" s="109"/>
      <c r="S246" s="109"/>
      <c r="T246" s="109"/>
    </row>
    <row r="247" spans="1:20" ht="15.75" customHeight="1" x14ac:dyDescent="0.25">
      <c r="A247" s="108">
        <f t="shared" si="2"/>
        <v>244</v>
      </c>
      <c r="B247" s="125" t="s">
        <v>538</v>
      </c>
      <c r="C247" s="125" t="s">
        <v>257</v>
      </c>
      <c r="D247" s="109" t="s">
        <v>235</v>
      </c>
      <c r="E247" s="123"/>
      <c r="F247" s="124"/>
      <c r="G247" s="124"/>
      <c r="H247" s="122">
        <f t="shared" si="0"/>
        <v>0</v>
      </c>
      <c r="I247" s="109"/>
      <c r="J247" s="109"/>
      <c r="K247" s="109"/>
      <c r="L247" s="109"/>
      <c r="M247" s="109"/>
      <c r="N247" s="120" t="s">
        <v>241</v>
      </c>
      <c r="O247" s="124">
        <v>46052</v>
      </c>
      <c r="P247" s="124"/>
      <c r="Q247" s="122">
        <f t="shared" si="1"/>
        <v>-46052</v>
      </c>
      <c r="R247" s="109"/>
      <c r="S247" s="109"/>
      <c r="T247" s="109"/>
    </row>
    <row r="248" spans="1:20" ht="15.75" customHeight="1" x14ac:dyDescent="0.25">
      <c r="A248" s="108">
        <f t="shared" si="2"/>
        <v>245</v>
      </c>
      <c r="B248" s="125" t="s">
        <v>539</v>
      </c>
      <c r="C248" s="125" t="s">
        <v>245</v>
      </c>
      <c r="D248" s="108" t="s">
        <v>235</v>
      </c>
      <c r="E248" s="123" t="s">
        <v>243</v>
      </c>
      <c r="F248" s="124">
        <v>45994</v>
      </c>
      <c r="G248" s="124">
        <v>45999</v>
      </c>
      <c r="H248" s="122">
        <f t="shared" si="0"/>
        <v>5</v>
      </c>
      <c r="I248" s="109"/>
      <c r="J248" s="109"/>
      <c r="K248" s="109"/>
      <c r="L248" s="109"/>
      <c r="M248" s="109"/>
      <c r="N248" s="120" t="s">
        <v>241</v>
      </c>
      <c r="O248" s="124">
        <v>46052</v>
      </c>
      <c r="P248" s="124"/>
      <c r="Q248" s="122">
        <f t="shared" si="1"/>
        <v>-46052</v>
      </c>
      <c r="R248" s="109"/>
      <c r="S248" s="109"/>
      <c r="T248" s="109"/>
    </row>
    <row r="249" spans="1:20" ht="15.75" customHeight="1" x14ac:dyDescent="0.25">
      <c r="A249" s="108">
        <f t="shared" si="2"/>
        <v>246</v>
      </c>
      <c r="B249" s="125" t="s">
        <v>540</v>
      </c>
      <c r="C249" s="125" t="s">
        <v>245</v>
      </c>
      <c r="D249" s="109" t="s">
        <v>235</v>
      </c>
      <c r="E249" s="123" t="s">
        <v>243</v>
      </c>
      <c r="F249" s="124">
        <v>45994</v>
      </c>
      <c r="G249" s="124">
        <v>46068</v>
      </c>
      <c r="H249" s="122">
        <f t="shared" si="0"/>
        <v>74</v>
      </c>
      <c r="I249" s="109"/>
      <c r="J249" s="109"/>
      <c r="K249" s="109"/>
      <c r="L249" s="109"/>
      <c r="M249" s="109"/>
      <c r="N249" s="123" t="s">
        <v>241</v>
      </c>
      <c r="O249" s="124">
        <v>46181</v>
      </c>
      <c r="P249" s="124"/>
      <c r="Q249" s="122">
        <f t="shared" si="1"/>
        <v>-46181</v>
      </c>
      <c r="R249" s="109"/>
      <c r="S249" s="109"/>
      <c r="T249" s="109"/>
    </row>
    <row r="250" spans="1:20" ht="15.75" customHeight="1" x14ac:dyDescent="0.25">
      <c r="A250" s="108">
        <f t="shared" si="2"/>
        <v>247</v>
      </c>
      <c r="B250" s="125" t="s">
        <v>541</v>
      </c>
      <c r="C250" s="125" t="s">
        <v>247</v>
      </c>
      <c r="D250" s="109" t="s">
        <v>235</v>
      </c>
      <c r="E250" s="123" t="s">
        <v>243</v>
      </c>
      <c r="F250" s="124">
        <v>45994</v>
      </c>
      <c r="G250" s="124">
        <v>46068</v>
      </c>
      <c r="H250" s="122">
        <f t="shared" si="0"/>
        <v>74</v>
      </c>
      <c r="I250" s="109"/>
      <c r="J250" s="109"/>
      <c r="K250" s="109"/>
      <c r="L250" s="109"/>
      <c r="M250" s="109" t="s">
        <v>232</v>
      </c>
      <c r="N250" s="123" t="s">
        <v>243</v>
      </c>
      <c r="O250" s="124">
        <v>46181</v>
      </c>
      <c r="P250" s="124">
        <v>46184</v>
      </c>
      <c r="Q250" s="122">
        <f t="shared" si="1"/>
        <v>3</v>
      </c>
      <c r="R250" s="109"/>
      <c r="S250" s="109"/>
      <c r="T250" s="109"/>
    </row>
    <row r="251" spans="1:20" ht="15.75" customHeight="1" x14ac:dyDescent="0.25">
      <c r="A251" s="108">
        <f t="shared" si="2"/>
        <v>248</v>
      </c>
      <c r="B251" s="125" t="s">
        <v>542</v>
      </c>
      <c r="C251" s="125" t="s">
        <v>247</v>
      </c>
      <c r="D251" s="109"/>
      <c r="E251" s="123" t="s">
        <v>241</v>
      </c>
      <c r="F251" s="124">
        <v>45979</v>
      </c>
      <c r="G251" s="124"/>
      <c r="H251" s="122">
        <f t="shared" si="0"/>
        <v>-45979</v>
      </c>
      <c r="I251" s="109"/>
      <c r="J251" s="109"/>
      <c r="K251" s="109"/>
      <c r="L251" s="109"/>
      <c r="M251" s="109"/>
      <c r="N251" s="123"/>
      <c r="O251" s="124"/>
      <c r="P251" s="124"/>
      <c r="Q251" s="122">
        <f t="shared" si="1"/>
        <v>0</v>
      </c>
      <c r="R251" s="109"/>
      <c r="S251" s="109"/>
      <c r="T251" s="109"/>
    </row>
    <row r="252" spans="1:20" ht="15.75" customHeight="1" x14ac:dyDescent="0.25">
      <c r="A252" s="108">
        <f t="shared" si="2"/>
        <v>249</v>
      </c>
      <c r="B252" s="125" t="s">
        <v>543</v>
      </c>
      <c r="C252" s="125" t="s">
        <v>253</v>
      </c>
      <c r="D252" s="109" t="s">
        <v>235</v>
      </c>
      <c r="E252" s="123" t="s">
        <v>243</v>
      </c>
      <c r="F252" s="124">
        <v>45979</v>
      </c>
      <c r="G252" s="124">
        <v>46077</v>
      </c>
      <c r="H252" s="122">
        <f t="shared" si="0"/>
        <v>98</v>
      </c>
      <c r="I252" s="109"/>
      <c r="J252" s="109"/>
      <c r="K252" s="109"/>
      <c r="L252" s="109"/>
      <c r="M252" s="109" t="s">
        <v>235</v>
      </c>
      <c r="N252" s="123"/>
      <c r="O252" s="124"/>
      <c r="P252" s="124"/>
      <c r="Q252" s="122">
        <f t="shared" si="1"/>
        <v>0</v>
      </c>
      <c r="R252" s="109"/>
      <c r="S252" s="109"/>
      <c r="T252" s="109"/>
    </row>
    <row r="253" spans="1:20" ht="15.75" customHeight="1" x14ac:dyDescent="0.25">
      <c r="A253" s="108">
        <f t="shared" si="2"/>
        <v>250</v>
      </c>
      <c r="B253" s="125" t="s">
        <v>544</v>
      </c>
      <c r="C253" s="125" t="s">
        <v>247</v>
      </c>
      <c r="D253" s="109" t="s">
        <v>235</v>
      </c>
      <c r="E253" s="123" t="s">
        <v>243</v>
      </c>
      <c r="F253" s="124">
        <v>45994</v>
      </c>
      <c r="G253" s="124">
        <v>46050</v>
      </c>
      <c r="H253" s="122">
        <f t="shared" si="0"/>
        <v>56</v>
      </c>
      <c r="I253" s="109"/>
      <c r="J253" s="109"/>
      <c r="K253" s="109"/>
      <c r="L253" s="109"/>
      <c r="M253" s="109"/>
      <c r="N253" s="120" t="s">
        <v>241</v>
      </c>
      <c r="O253" s="121">
        <v>46068</v>
      </c>
      <c r="P253" s="124"/>
      <c r="Q253" s="122">
        <f t="shared" si="1"/>
        <v>-46068</v>
      </c>
      <c r="R253" s="109"/>
      <c r="S253" s="109"/>
      <c r="T253" s="109"/>
    </row>
    <row r="254" spans="1:20" ht="15.75" customHeight="1" x14ac:dyDescent="0.25">
      <c r="A254" s="108">
        <f t="shared" si="2"/>
        <v>251</v>
      </c>
      <c r="B254" s="125" t="s">
        <v>545</v>
      </c>
      <c r="C254" s="125" t="s">
        <v>257</v>
      </c>
      <c r="D254" s="109" t="s">
        <v>235</v>
      </c>
      <c r="E254" s="123" t="s">
        <v>243</v>
      </c>
      <c r="F254" s="124">
        <v>45994</v>
      </c>
      <c r="G254" s="124">
        <v>46002</v>
      </c>
      <c r="H254" s="122">
        <f t="shared" si="0"/>
        <v>8</v>
      </c>
      <c r="I254" s="109"/>
      <c r="J254" s="109"/>
      <c r="K254" s="109"/>
      <c r="L254" s="109"/>
      <c r="M254" s="109" t="s">
        <v>235</v>
      </c>
      <c r="N254" s="120" t="s">
        <v>243</v>
      </c>
      <c r="O254" s="121">
        <v>46068</v>
      </c>
      <c r="P254" s="124">
        <v>46080</v>
      </c>
      <c r="Q254" s="122">
        <f t="shared" si="1"/>
        <v>12</v>
      </c>
      <c r="R254" s="109"/>
      <c r="S254" s="109"/>
      <c r="T254" s="109"/>
    </row>
    <row r="255" spans="1:20" ht="15.75" customHeight="1" x14ac:dyDescent="0.25">
      <c r="A255" s="108">
        <f t="shared" si="2"/>
        <v>252</v>
      </c>
      <c r="B255" s="125" t="s">
        <v>546</v>
      </c>
      <c r="C255" s="125" t="s">
        <v>247</v>
      </c>
      <c r="D255" s="109" t="s">
        <v>235</v>
      </c>
      <c r="E255" s="123" t="s">
        <v>243</v>
      </c>
      <c r="F255" s="124">
        <v>45994</v>
      </c>
      <c r="G255" s="124">
        <v>46037</v>
      </c>
      <c r="H255" s="122">
        <f t="shared" si="0"/>
        <v>43</v>
      </c>
      <c r="I255" s="109"/>
      <c r="J255" s="109"/>
      <c r="K255" s="109"/>
      <c r="L255" s="109"/>
      <c r="M255" s="109" t="s">
        <v>235</v>
      </c>
      <c r="N255" s="120" t="s">
        <v>243</v>
      </c>
      <c r="O255" s="121">
        <v>46068</v>
      </c>
      <c r="P255" s="124">
        <v>46130</v>
      </c>
      <c r="Q255" s="122">
        <f t="shared" si="1"/>
        <v>62</v>
      </c>
      <c r="R255" s="109"/>
      <c r="S255" s="109"/>
      <c r="T255" s="109"/>
    </row>
    <row r="256" spans="1:20" ht="15.75" customHeight="1" x14ac:dyDescent="0.25">
      <c r="A256" s="108">
        <f t="shared" si="2"/>
        <v>253</v>
      </c>
      <c r="B256" s="125" t="s">
        <v>547</v>
      </c>
      <c r="C256" s="125" t="s">
        <v>247</v>
      </c>
      <c r="D256" s="109" t="s">
        <v>235</v>
      </c>
      <c r="E256" s="123" t="s">
        <v>243</v>
      </c>
      <c r="F256" s="124">
        <v>45994</v>
      </c>
      <c r="G256" s="124">
        <v>46011</v>
      </c>
      <c r="H256" s="122">
        <f t="shared" si="0"/>
        <v>17</v>
      </c>
      <c r="I256" s="109"/>
      <c r="J256" s="109"/>
      <c r="K256" s="109"/>
      <c r="L256" s="109"/>
      <c r="M256" s="109" t="s">
        <v>235</v>
      </c>
      <c r="N256" s="120" t="s">
        <v>243</v>
      </c>
      <c r="O256" s="121">
        <v>46068</v>
      </c>
      <c r="P256" s="124">
        <v>46136</v>
      </c>
      <c r="Q256" s="122">
        <f t="shared" si="1"/>
        <v>68</v>
      </c>
      <c r="R256" s="109"/>
      <c r="S256" s="109"/>
      <c r="T256" s="109"/>
    </row>
    <row r="257" spans="1:20" ht="15.75" customHeight="1" x14ac:dyDescent="0.25">
      <c r="A257" s="108">
        <f t="shared" si="2"/>
        <v>254</v>
      </c>
      <c r="B257" s="125" t="s">
        <v>548</v>
      </c>
      <c r="C257" s="125" t="s">
        <v>367</v>
      </c>
      <c r="D257" s="109" t="s">
        <v>235</v>
      </c>
      <c r="E257" s="123" t="s">
        <v>243</v>
      </c>
      <c r="F257" s="124">
        <v>45994</v>
      </c>
      <c r="G257" s="124">
        <v>46021</v>
      </c>
      <c r="H257" s="122">
        <f t="shared" si="0"/>
        <v>27</v>
      </c>
      <c r="I257" s="109"/>
      <c r="J257" s="109"/>
      <c r="K257" s="109"/>
      <c r="L257" s="109"/>
      <c r="M257" s="109"/>
      <c r="N257" s="120" t="s">
        <v>243</v>
      </c>
      <c r="O257" s="121">
        <v>46068</v>
      </c>
      <c r="P257" s="124">
        <v>46186</v>
      </c>
      <c r="Q257" s="122">
        <f t="shared" si="1"/>
        <v>118</v>
      </c>
      <c r="R257" s="109"/>
      <c r="S257" s="109"/>
      <c r="T257" s="109"/>
    </row>
    <row r="258" spans="1:20" ht="15.75" customHeight="1" x14ac:dyDescent="0.25">
      <c r="A258" s="108">
        <f t="shared" si="2"/>
        <v>255</v>
      </c>
      <c r="B258" s="125" t="s">
        <v>549</v>
      </c>
      <c r="C258" s="125" t="s">
        <v>411</v>
      </c>
      <c r="D258" s="109" t="s">
        <v>235</v>
      </c>
      <c r="E258" s="123" t="s">
        <v>243</v>
      </c>
      <c r="F258" s="124">
        <v>45994</v>
      </c>
      <c r="G258" s="124">
        <v>46026</v>
      </c>
      <c r="H258" s="122">
        <f t="shared" si="0"/>
        <v>32</v>
      </c>
      <c r="I258" s="109"/>
      <c r="J258" s="109"/>
      <c r="K258" s="109"/>
      <c r="L258" s="109"/>
      <c r="M258" s="109"/>
      <c r="N258" s="120" t="s">
        <v>241</v>
      </c>
      <c r="O258" s="121">
        <v>46068</v>
      </c>
      <c r="P258" s="124"/>
      <c r="Q258" s="122">
        <f t="shared" si="1"/>
        <v>-46068</v>
      </c>
      <c r="R258" s="109"/>
      <c r="S258" s="109"/>
      <c r="T258" s="109"/>
    </row>
    <row r="259" spans="1:20" ht="15.75" customHeight="1" x14ac:dyDescent="0.25">
      <c r="A259" s="108">
        <f t="shared" si="2"/>
        <v>256</v>
      </c>
      <c r="B259" s="125" t="s">
        <v>550</v>
      </c>
      <c r="C259" s="125" t="s">
        <v>245</v>
      </c>
      <c r="D259" s="109" t="s">
        <v>235</v>
      </c>
      <c r="E259" s="123" t="s">
        <v>243</v>
      </c>
      <c r="F259" s="124">
        <v>45832</v>
      </c>
      <c r="G259" s="124">
        <v>46126</v>
      </c>
      <c r="H259" s="122">
        <f t="shared" ref="H259:H322" si="3">G259-F259</f>
        <v>294</v>
      </c>
      <c r="I259" s="109"/>
      <c r="J259" s="109"/>
      <c r="K259" s="109"/>
      <c r="L259" s="109"/>
      <c r="M259" s="109"/>
      <c r="N259" s="120" t="s">
        <v>241</v>
      </c>
      <c r="O259" s="124">
        <v>46181</v>
      </c>
      <c r="P259" s="124"/>
      <c r="Q259" s="122">
        <f t="shared" ref="Q259:Q322" si="4">P259-O259</f>
        <v>-46181</v>
      </c>
      <c r="R259" s="109"/>
      <c r="S259" s="109"/>
      <c r="T259" s="109"/>
    </row>
    <row r="260" spans="1:20" ht="15.75" customHeight="1" x14ac:dyDescent="0.25">
      <c r="A260" s="108">
        <f t="shared" ref="A260:A322" si="5">A259+1</f>
        <v>257</v>
      </c>
      <c r="B260" s="125" t="s">
        <v>551</v>
      </c>
      <c r="C260" s="125" t="s">
        <v>245</v>
      </c>
      <c r="D260" s="109" t="s">
        <v>235</v>
      </c>
      <c r="E260" s="123" t="s">
        <v>243</v>
      </c>
      <c r="F260" s="124">
        <v>45832</v>
      </c>
      <c r="G260" s="124">
        <v>45870</v>
      </c>
      <c r="H260" s="122">
        <f t="shared" si="3"/>
        <v>38</v>
      </c>
      <c r="I260" s="109"/>
      <c r="J260" s="109"/>
      <c r="K260" s="109"/>
      <c r="L260" s="109"/>
      <c r="M260" s="109" t="s">
        <v>235</v>
      </c>
      <c r="N260" s="123" t="s">
        <v>243</v>
      </c>
      <c r="O260" s="124">
        <v>46142</v>
      </c>
      <c r="P260" s="124">
        <v>46168</v>
      </c>
      <c r="Q260" s="122">
        <f t="shared" si="4"/>
        <v>26</v>
      </c>
      <c r="R260" s="109"/>
      <c r="S260" s="109"/>
      <c r="T260" s="109"/>
    </row>
    <row r="261" spans="1:20" ht="15.75" customHeight="1" x14ac:dyDescent="0.25">
      <c r="A261" s="108">
        <f t="shared" si="5"/>
        <v>258</v>
      </c>
      <c r="B261" s="125" t="s">
        <v>552</v>
      </c>
      <c r="C261" s="125" t="s">
        <v>231</v>
      </c>
      <c r="D261" s="109" t="s">
        <v>235</v>
      </c>
      <c r="E261" s="123" t="s">
        <v>243</v>
      </c>
      <c r="F261" s="124">
        <v>45832</v>
      </c>
      <c r="G261" s="124">
        <v>45870</v>
      </c>
      <c r="H261" s="122">
        <f t="shared" si="3"/>
        <v>38</v>
      </c>
      <c r="I261" s="109"/>
      <c r="J261" s="109"/>
      <c r="K261" s="109"/>
      <c r="L261" s="109"/>
      <c r="M261" s="109" t="s">
        <v>235</v>
      </c>
      <c r="N261" s="123"/>
      <c r="O261" s="124"/>
      <c r="P261" s="124"/>
      <c r="Q261" s="122">
        <f t="shared" si="4"/>
        <v>0</v>
      </c>
      <c r="R261" s="109"/>
      <c r="S261" s="109"/>
      <c r="T261" s="109"/>
    </row>
    <row r="262" spans="1:20" ht="15.75" customHeight="1" x14ac:dyDescent="0.25">
      <c r="A262" s="108">
        <f t="shared" si="5"/>
        <v>259</v>
      </c>
      <c r="B262" s="125" t="s">
        <v>553</v>
      </c>
      <c r="C262" s="125" t="s">
        <v>247</v>
      </c>
      <c r="D262" s="109" t="s">
        <v>235</v>
      </c>
      <c r="E262" s="123"/>
      <c r="F262" s="124"/>
      <c r="G262" s="124"/>
      <c r="H262" s="122">
        <f t="shared" si="3"/>
        <v>0</v>
      </c>
      <c r="I262" s="109"/>
      <c r="J262" s="109"/>
      <c r="K262" s="109"/>
      <c r="L262" s="109"/>
      <c r="M262" s="109" t="s">
        <v>235</v>
      </c>
      <c r="N262" s="123" t="s">
        <v>243</v>
      </c>
      <c r="O262" s="124">
        <v>46142</v>
      </c>
      <c r="P262" s="124">
        <v>46159</v>
      </c>
      <c r="Q262" s="122">
        <f t="shared" si="4"/>
        <v>17</v>
      </c>
      <c r="R262" s="109"/>
      <c r="S262" s="109"/>
      <c r="T262" s="109"/>
    </row>
    <row r="263" spans="1:20" ht="15.75" customHeight="1" x14ac:dyDescent="0.25">
      <c r="A263" s="108">
        <f t="shared" si="5"/>
        <v>260</v>
      </c>
      <c r="B263" s="125" t="s">
        <v>554</v>
      </c>
      <c r="C263" s="125" t="s">
        <v>245</v>
      </c>
      <c r="D263" s="109" t="s">
        <v>235</v>
      </c>
      <c r="E263" s="123" t="s">
        <v>243</v>
      </c>
      <c r="F263" s="124">
        <v>45832</v>
      </c>
      <c r="G263" s="124">
        <v>45851</v>
      </c>
      <c r="H263" s="122">
        <f t="shared" si="3"/>
        <v>19</v>
      </c>
      <c r="I263" s="109"/>
      <c r="J263" s="109"/>
      <c r="K263" s="109"/>
      <c r="L263" s="109"/>
      <c r="M263" s="109" t="s">
        <v>235</v>
      </c>
      <c r="N263" s="123" t="s">
        <v>243</v>
      </c>
      <c r="O263" s="124">
        <v>46142</v>
      </c>
      <c r="P263" s="124">
        <v>46162</v>
      </c>
      <c r="Q263" s="122">
        <f t="shared" si="4"/>
        <v>20</v>
      </c>
      <c r="R263" s="109"/>
      <c r="S263" s="109"/>
      <c r="T263" s="109"/>
    </row>
    <row r="264" spans="1:20" ht="15.75" customHeight="1" x14ac:dyDescent="0.25">
      <c r="A264" s="108">
        <f t="shared" si="5"/>
        <v>261</v>
      </c>
      <c r="B264" s="125" t="s">
        <v>555</v>
      </c>
      <c r="C264" s="125" t="s">
        <v>240</v>
      </c>
      <c r="D264" s="109" t="s">
        <v>235</v>
      </c>
      <c r="E264" s="123" t="s">
        <v>243</v>
      </c>
      <c r="F264" s="124">
        <v>45832</v>
      </c>
      <c r="G264" s="124">
        <v>45851</v>
      </c>
      <c r="H264" s="122">
        <f t="shared" si="3"/>
        <v>19</v>
      </c>
      <c r="I264" s="109"/>
      <c r="J264" s="109"/>
      <c r="K264" s="109"/>
      <c r="L264" s="109"/>
      <c r="M264" s="109" t="s">
        <v>235</v>
      </c>
      <c r="N264" s="123"/>
      <c r="O264" s="124"/>
      <c r="P264" s="124"/>
      <c r="Q264" s="122">
        <f t="shared" si="4"/>
        <v>0</v>
      </c>
      <c r="R264" s="109"/>
      <c r="S264" s="109"/>
      <c r="T264" s="109"/>
    </row>
    <row r="265" spans="1:20" ht="15.75" customHeight="1" x14ac:dyDescent="0.25">
      <c r="A265" s="108">
        <f t="shared" si="5"/>
        <v>262</v>
      </c>
      <c r="B265" s="125" t="s">
        <v>556</v>
      </c>
      <c r="C265" s="125" t="s">
        <v>245</v>
      </c>
      <c r="D265" s="109" t="s">
        <v>235</v>
      </c>
      <c r="E265" s="123" t="s">
        <v>243</v>
      </c>
      <c r="F265" s="124">
        <v>45832</v>
      </c>
      <c r="G265" s="124">
        <v>45885</v>
      </c>
      <c r="H265" s="122">
        <f t="shared" si="3"/>
        <v>53</v>
      </c>
      <c r="I265" s="109"/>
      <c r="J265" s="109"/>
      <c r="K265" s="109"/>
      <c r="L265" s="109"/>
      <c r="M265" s="109" t="s">
        <v>235</v>
      </c>
      <c r="N265" s="123"/>
      <c r="O265" s="124"/>
      <c r="P265" s="124"/>
      <c r="Q265" s="122">
        <f t="shared" si="4"/>
        <v>0</v>
      </c>
      <c r="R265" s="109"/>
      <c r="S265" s="109"/>
      <c r="T265" s="109"/>
    </row>
    <row r="266" spans="1:20" ht="15.75" customHeight="1" x14ac:dyDescent="0.25">
      <c r="A266" s="108">
        <f t="shared" si="5"/>
        <v>263</v>
      </c>
      <c r="B266" s="125" t="s">
        <v>557</v>
      </c>
      <c r="C266" s="125" t="s">
        <v>247</v>
      </c>
      <c r="D266" s="108" t="s">
        <v>235</v>
      </c>
      <c r="E266" s="123" t="s">
        <v>243</v>
      </c>
      <c r="F266" s="124">
        <v>45832</v>
      </c>
      <c r="G266" s="124">
        <v>45982</v>
      </c>
      <c r="H266" s="122">
        <f t="shared" si="3"/>
        <v>150</v>
      </c>
      <c r="I266" s="109"/>
      <c r="J266" s="109"/>
      <c r="K266" s="109"/>
      <c r="L266" s="109"/>
      <c r="M266" s="109" t="s">
        <v>235</v>
      </c>
      <c r="N266" s="123" t="s">
        <v>243</v>
      </c>
      <c r="O266" s="124">
        <v>46142</v>
      </c>
      <c r="P266" s="124">
        <v>46148</v>
      </c>
      <c r="Q266" s="122">
        <f t="shared" si="4"/>
        <v>6</v>
      </c>
      <c r="R266" s="109"/>
      <c r="S266" s="109"/>
      <c r="T266" s="109"/>
    </row>
    <row r="267" spans="1:20" ht="15.75" customHeight="1" x14ac:dyDescent="0.25">
      <c r="A267" s="108">
        <f t="shared" si="5"/>
        <v>264</v>
      </c>
      <c r="B267" s="125" t="s">
        <v>558</v>
      </c>
      <c r="C267" s="125" t="s">
        <v>247</v>
      </c>
      <c r="D267" s="109" t="s">
        <v>235</v>
      </c>
      <c r="E267" s="123" t="s">
        <v>243</v>
      </c>
      <c r="F267" s="124">
        <v>45920</v>
      </c>
      <c r="G267" s="124">
        <v>45928</v>
      </c>
      <c r="H267" s="122">
        <f t="shared" si="3"/>
        <v>8</v>
      </c>
      <c r="I267" s="109"/>
      <c r="J267" s="109"/>
      <c r="K267" s="109"/>
      <c r="L267" s="109"/>
      <c r="M267" s="109" t="s">
        <v>235</v>
      </c>
      <c r="N267" s="123"/>
      <c r="O267" s="124"/>
      <c r="P267" s="124"/>
      <c r="Q267" s="122">
        <f t="shared" si="4"/>
        <v>0</v>
      </c>
      <c r="R267" s="109"/>
      <c r="S267" s="109"/>
      <c r="T267" s="109"/>
    </row>
    <row r="268" spans="1:20" ht="15.75" customHeight="1" x14ac:dyDescent="0.25">
      <c r="A268" s="108">
        <f t="shared" si="5"/>
        <v>265</v>
      </c>
      <c r="B268" s="125" t="s">
        <v>559</v>
      </c>
      <c r="C268" s="125" t="s">
        <v>247</v>
      </c>
      <c r="D268" s="109" t="s">
        <v>235</v>
      </c>
      <c r="E268" s="123"/>
      <c r="F268" s="124"/>
      <c r="G268" s="124"/>
      <c r="H268" s="122">
        <f t="shared" si="3"/>
        <v>0</v>
      </c>
      <c r="I268" s="109"/>
      <c r="J268" s="109"/>
      <c r="K268" s="109"/>
      <c r="L268" s="109"/>
      <c r="M268" s="109" t="s">
        <v>235</v>
      </c>
      <c r="N268" s="123"/>
      <c r="O268" s="124"/>
      <c r="P268" s="124"/>
      <c r="Q268" s="122">
        <f t="shared" si="4"/>
        <v>0</v>
      </c>
      <c r="R268" s="109"/>
      <c r="S268" s="109"/>
      <c r="T268" s="109"/>
    </row>
    <row r="269" spans="1:20" ht="15.75" customHeight="1" x14ac:dyDescent="0.25">
      <c r="A269" s="108">
        <f t="shared" si="5"/>
        <v>266</v>
      </c>
      <c r="B269" s="125" t="s">
        <v>560</v>
      </c>
      <c r="C269" s="125" t="s">
        <v>263</v>
      </c>
      <c r="D269" s="109" t="s">
        <v>235</v>
      </c>
      <c r="E269" s="123" t="s">
        <v>243</v>
      </c>
      <c r="F269" s="124">
        <v>45920</v>
      </c>
      <c r="G269" s="124">
        <v>45926</v>
      </c>
      <c r="H269" s="122">
        <f t="shared" si="3"/>
        <v>6</v>
      </c>
      <c r="I269" s="109"/>
      <c r="J269" s="109"/>
      <c r="K269" s="109"/>
      <c r="L269" s="109"/>
      <c r="M269" s="109" t="s">
        <v>235</v>
      </c>
      <c r="N269" s="123"/>
      <c r="O269" s="124"/>
      <c r="P269" s="124"/>
      <c r="Q269" s="122">
        <f t="shared" si="4"/>
        <v>0</v>
      </c>
      <c r="R269" s="109"/>
      <c r="S269" s="109"/>
      <c r="T269" s="109"/>
    </row>
    <row r="270" spans="1:20" ht="15.75" customHeight="1" x14ac:dyDescent="0.25">
      <c r="A270" s="108">
        <f t="shared" si="5"/>
        <v>267</v>
      </c>
      <c r="B270" s="125" t="s">
        <v>561</v>
      </c>
      <c r="C270" s="125" t="s">
        <v>247</v>
      </c>
      <c r="D270" s="109" t="s">
        <v>235</v>
      </c>
      <c r="E270" s="123"/>
      <c r="F270" s="124"/>
      <c r="G270" s="124"/>
      <c r="H270" s="122">
        <f t="shared" si="3"/>
        <v>0</v>
      </c>
      <c r="I270" s="109"/>
      <c r="J270" s="109"/>
      <c r="K270" s="109"/>
      <c r="L270" s="109"/>
      <c r="M270" s="109" t="s">
        <v>235</v>
      </c>
      <c r="N270" s="123"/>
      <c r="O270" s="124"/>
      <c r="P270" s="124"/>
      <c r="Q270" s="122">
        <f t="shared" si="4"/>
        <v>0</v>
      </c>
      <c r="R270" s="109"/>
      <c r="S270" s="109"/>
      <c r="T270" s="109"/>
    </row>
    <row r="271" spans="1:20" ht="15.75" customHeight="1" x14ac:dyDescent="0.25">
      <c r="A271" s="108">
        <f t="shared" si="5"/>
        <v>268</v>
      </c>
      <c r="B271" s="125" t="s">
        <v>562</v>
      </c>
      <c r="C271" s="125" t="s">
        <v>247</v>
      </c>
      <c r="D271" s="109" t="s">
        <v>235</v>
      </c>
      <c r="E271" s="123"/>
      <c r="F271" s="124"/>
      <c r="G271" s="124"/>
      <c r="H271" s="122">
        <f t="shared" si="3"/>
        <v>0</v>
      </c>
      <c r="I271" s="109"/>
      <c r="J271" s="109"/>
      <c r="K271" s="109"/>
      <c r="L271" s="109"/>
      <c r="M271" s="109" t="s">
        <v>235</v>
      </c>
      <c r="N271" s="123"/>
      <c r="O271" s="124"/>
      <c r="P271" s="124"/>
      <c r="Q271" s="122">
        <f t="shared" si="4"/>
        <v>0</v>
      </c>
      <c r="R271" s="109"/>
      <c r="S271" s="109"/>
      <c r="T271" s="109"/>
    </row>
    <row r="272" spans="1:20" ht="15.75" customHeight="1" x14ac:dyDescent="0.25">
      <c r="A272" s="108">
        <f t="shared" si="5"/>
        <v>269</v>
      </c>
      <c r="B272" s="125" t="s">
        <v>563</v>
      </c>
      <c r="C272" s="125" t="s">
        <v>257</v>
      </c>
      <c r="D272" s="109" t="s">
        <v>235</v>
      </c>
      <c r="E272" s="123"/>
      <c r="F272" s="124"/>
      <c r="G272" s="124"/>
      <c r="H272" s="122">
        <f t="shared" si="3"/>
        <v>0</v>
      </c>
      <c r="I272" s="109"/>
      <c r="J272" s="109"/>
      <c r="K272" s="109"/>
      <c r="L272" s="109"/>
      <c r="M272" s="109" t="s">
        <v>235</v>
      </c>
      <c r="N272" s="123"/>
      <c r="O272" s="124"/>
      <c r="P272" s="124"/>
      <c r="Q272" s="122">
        <f t="shared" si="4"/>
        <v>0</v>
      </c>
      <c r="R272" s="109"/>
      <c r="S272" s="109"/>
      <c r="T272" s="109"/>
    </row>
    <row r="273" spans="1:20" ht="15.75" customHeight="1" x14ac:dyDescent="0.25">
      <c r="A273" s="108">
        <f t="shared" si="5"/>
        <v>270</v>
      </c>
      <c r="B273" s="125" t="s">
        <v>564</v>
      </c>
      <c r="C273" s="125" t="s">
        <v>257</v>
      </c>
      <c r="D273" s="109" t="s">
        <v>235</v>
      </c>
      <c r="E273" s="123" t="s">
        <v>243</v>
      </c>
      <c r="F273" s="124">
        <v>45991</v>
      </c>
      <c r="G273" s="124">
        <v>45994</v>
      </c>
      <c r="H273" s="122">
        <f t="shared" si="3"/>
        <v>3</v>
      </c>
      <c r="I273" s="109"/>
      <c r="J273" s="109"/>
      <c r="K273" s="109"/>
      <c r="L273" s="109"/>
      <c r="M273" s="109" t="s">
        <v>235</v>
      </c>
      <c r="N273" s="123"/>
      <c r="O273" s="124"/>
      <c r="P273" s="124"/>
      <c r="Q273" s="122">
        <f t="shared" si="4"/>
        <v>0</v>
      </c>
      <c r="R273" s="109"/>
      <c r="S273" s="109"/>
      <c r="T273" s="109"/>
    </row>
    <row r="274" spans="1:20" ht="15.75" customHeight="1" x14ac:dyDescent="0.25">
      <c r="A274" s="108">
        <f t="shared" si="5"/>
        <v>271</v>
      </c>
      <c r="B274" s="125" t="s">
        <v>565</v>
      </c>
      <c r="C274" s="125" t="s">
        <v>247</v>
      </c>
      <c r="D274" s="109" t="s">
        <v>235</v>
      </c>
      <c r="E274" s="123"/>
      <c r="F274" s="124"/>
      <c r="G274" s="124"/>
      <c r="H274" s="122">
        <f t="shared" si="3"/>
        <v>0</v>
      </c>
      <c r="I274" s="109"/>
      <c r="J274" s="109"/>
      <c r="K274" s="109"/>
      <c r="L274" s="109"/>
      <c r="M274" s="109" t="s">
        <v>235</v>
      </c>
      <c r="N274" s="123"/>
      <c r="O274" s="124"/>
      <c r="P274" s="124"/>
      <c r="Q274" s="122">
        <f t="shared" si="4"/>
        <v>0</v>
      </c>
      <c r="R274" s="109"/>
      <c r="S274" s="109"/>
      <c r="T274" s="109"/>
    </row>
    <row r="275" spans="1:20" ht="15.75" customHeight="1" x14ac:dyDescent="0.25">
      <c r="A275" s="108">
        <f t="shared" si="5"/>
        <v>272</v>
      </c>
      <c r="B275" s="125" t="s">
        <v>566</v>
      </c>
      <c r="C275" s="125" t="s">
        <v>247</v>
      </c>
      <c r="D275" s="109" t="s">
        <v>235</v>
      </c>
      <c r="E275" s="123"/>
      <c r="F275" s="124"/>
      <c r="G275" s="124"/>
      <c r="H275" s="122">
        <f t="shared" si="3"/>
        <v>0</v>
      </c>
      <c r="I275" s="109"/>
      <c r="J275" s="109"/>
      <c r="K275" s="109"/>
      <c r="L275" s="109"/>
      <c r="M275" s="109" t="s">
        <v>235</v>
      </c>
      <c r="N275" s="123"/>
      <c r="O275" s="124"/>
      <c r="P275" s="124"/>
      <c r="Q275" s="122">
        <f t="shared" si="4"/>
        <v>0</v>
      </c>
      <c r="R275" s="109"/>
      <c r="S275" s="109"/>
      <c r="T275" s="109"/>
    </row>
    <row r="276" spans="1:20" ht="15.75" customHeight="1" x14ac:dyDescent="0.25">
      <c r="A276" s="108">
        <f t="shared" si="5"/>
        <v>273</v>
      </c>
      <c r="B276" s="125" t="s">
        <v>567</v>
      </c>
      <c r="C276" s="125" t="s">
        <v>240</v>
      </c>
      <c r="D276" s="109" t="s">
        <v>235</v>
      </c>
      <c r="E276" s="123"/>
      <c r="F276" s="124"/>
      <c r="G276" s="124"/>
      <c r="H276" s="122">
        <f t="shared" si="3"/>
        <v>0</v>
      </c>
      <c r="I276" s="109"/>
      <c r="J276" s="109"/>
      <c r="K276" s="109"/>
      <c r="L276" s="109"/>
      <c r="M276" s="109" t="s">
        <v>235</v>
      </c>
      <c r="N276" s="123"/>
      <c r="O276" s="124"/>
      <c r="P276" s="124"/>
      <c r="Q276" s="122">
        <f t="shared" si="4"/>
        <v>0</v>
      </c>
      <c r="R276" s="109"/>
      <c r="S276" s="109"/>
      <c r="T276" s="109"/>
    </row>
    <row r="277" spans="1:20" ht="15.75" customHeight="1" x14ac:dyDescent="0.25">
      <c r="A277" s="108">
        <f t="shared" si="5"/>
        <v>274</v>
      </c>
      <c r="B277" s="125" t="s">
        <v>568</v>
      </c>
      <c r="C277" s="125" t="s">
        <v>257</v>
      </c>
      <c r="D277" s="108" t="s">
        <v>235</v>
      </c>
      <c r="E277" s="123"/>
      <c r="F277" s="124"/>
      <c r="G277" s="124"/>
      <c r="H277" s="122">
        <f t="shared" si="3"/>
        <v>0</v>
      </c>
      <c r="I277" s="109"/>
      <c r="J277" s="109"/>
      <c r="K277" s="109"/>
      <c r="L277" s="109"/>
      <c r="M277" s="109" t="s">
        <v>235</v>
      </c>
      <c r="N277" s="123"/>
      <c r="O277" s="124"/>
      <c r="P277" s="124"/>
      <c r="Q277" s="122">
        <f t="shared" si="4"/>
        <v>0</v>
      </c>
      <c r="R277" s="109"/>
      <c r="S277" s="109"/>
      <c r="T277" s="109"/>
    </row>
    <row r="278" spans="1:20" ht="15.75" customHeight="1" x14ac:dyDescent="0.25">
      <c r="A278" s="108">
        <f t="shared" si="5"/>
        <v>275</v>
      </c>
      <c r="B278" s="125" t="s">
        <v>569</v>
      </c>
      <c r="C278" s="125" t="s">
        <v>247</v>
      </c>
      <c r="D278" s="108" t="s">
        <v>235</v>
      </c>
      <c r="E278" s="123"/>
      <c r="F278" s="124"/>
      <c r="G278" s="124"/>
      <c r="H278" s="122">
        <f t="shared" si="3"/>
        <v>0</v>
      </c>
      <c r="I278" s="109"/>
      <c r="J278" s="109"/>
      <c r="K278" s="109"/>
      <c r="L278" s="109"/>
      <c r="M278" s="109" t="s">
        <v>235</v>
      </c>
      <c r="N278" s="123"/>
      <c r="O278" s="124"/>
      <c r="P278" s="124"/>
      <c r="Q278" s="122">
        <f t="shared" si="4"/>
        <v>0</v>
      </c>
      <c r="R278" s="109"/>
      <c r="S278" s="109"/>
      <c r="T278" s="109"/>
    </row>
    <row r="279" spans="1:20" ht="15.75" customHeight="1" x14ac:dyDescent="0.25">
      <c r="A279" s="108">
        <f t="shared" si="5"/>
        <v>276</v>
      </c>
      <c r="B279" s="125" t="s">
        <v>570</v>
      </c>
      <c r="C279" s="125" t="s">
        <v>571</v>
      </c>
      <c r="D279" s="109" t="s">
        <v>235</v>
      </c>
      <c r="E279" s="123" t="s">
        <v>243</v>
      </c>
      <c r="F279" s="124">
        <v>45896</v>
      </c>
      <c r="G279" s="124">
        <v>46011</v>
      </c>
      <c r="H279" s="122">
        <f t="shared" si="3"/>
        <v>115</v>
      </c>
      <c r="I279" s="109"/>
      <c r="J279" s="109"/>
      <c r="K279" s="109"/>
      <c r="L279" s="109"/>
      <c r="M279" s="109"/>
      <c r="N279" s="123" t="s">
        <v>241</v>
      </c>
      <c r="O279" s="124">
        <v>46181</v>
      </c>
      <c r="P279" s="124"/>
      <c r="Q279" s="122">
        <f t="shared" si="4"/>
        <v>-46181</v>
      </c>
      <c r="R279" s="109"/>
      <c r="S279" s="109"/>
      <c r="T279" s="109"/>
    </row>
    <row r="280" spans="1:20" ht="15.75" customHeight="1" x14ac:dyDescent="0.25">
      <c r="A280" s="108">
        <f t="shared" si="5"/>
        <v>277</v>
      </c>
      <c r="B280" s="125" t="s">
        <v>572</v>
      </c>
      <c r="C280" s="109" t="s">
        <v>245</v>
      </c>
      <c r="D280" s="108" t="s">
        <v>235</v>
      </c>
      <c r="E280" s="123" t="s">
        <v>243</v>
      </c>
      <c r="F280" s="124">
        <v>45896</v>
      </c>
      <c r="G280" s="124">
        <v>46017</v>
      </c>
      <c r="H280" s="122">
        <f t="shared" si="3"/>
        <v>121</v>
      </c>
      <c r="I280" s="109"/>
      <c r="J280" s="109"/>
      <c r="K280" s="109"/>
      <c r="L280" s="109"/>
      <c r="M280" s="109"/>
      <c r="N280" s="123" t="s">
        <v>241</v>
      </c>
      <c r="O280" s="124">
        <v>46181</v>
      </c>
      <c r="P280" s="124"/>
      <c r="Q280" s="122">
        <f t="shared" si="4"/>
        <v>-46181</v>
      </c>
      <c r="R280" s="109"/>
      <c r="S280" s="109"/>
      <c r="T280" s="109"/>
    </row>
    <row r="281" spans="1:20" ht="15.75" customHeight="1" x14ac:dyDescent="0.25">
      <c r="A281" s="108">
        <f t="shared" si="5"/>
        <v>278</v>
      </c>
      <c r="B281" s="125" t="s">
        <v>573</v>
      </c>
      <c r="C281" s="127" t="s">
        <v>247</v>
      </c>
      <c r="D281" s="109" t="s">
        <v>235</v>
      </c>
      <c r="E281" s="123" t="s">
        <v>243</v>
      </c>
      <c r="F281" s="124">
        <v>45896</v>
      </c>
      <c r="G281" s="124">
        <v>45926</v>
      </c>
      <c r="H281" s="122">
        <f t="shared" si="3"/>
        <v>30</v>
      </c>
      <c r="I281" s="109"/>
      <c r="J281" s="109"/>
      <c r="K281" s="109"/>
      <c r="L281" s="109"/>
      <c r="M281" s="109"/>
      <c r="N281" s="123"/>
      <c r="O281" s="124"/>
      <c r="P281" s="124"/>
      <c r="Q281" s="122">
        <f t="shared" si="4"/>
        <v>0</v>
      </c>
      <c r="R281" s="109"/>
      <c r="S281" s="109"/>
      <c r="T281" s="109"/>
    </row>
    <row r="282" spans="1:20" ht="15.75" customHeight="1" x14ac:dyDescent="0.25">
      <c r="A282" s="108">
        <f t="shared" si="5"/>
        <v>279</v>
      </c>
      <c r="B282" s="125" t="s">
        <v>574</v>
      </c>
      <c r="C282" s="125" t="s">
        <v>247</v>
      </c>
      <c r="D282" s="109" t="s">
        <v>235</v>
      </c>
      <c r="E282" s="123" t="s">
        <v>243</v>
      </c>
      <c r="F282" s="124">
        <v>45896</v>
      </c>
      <c r="G282" s="124">
        <v>45926</v>
      </c>
      <c r="H282" s="122">
        <f t="shared" si="3"/>
        <v>30</v>
      </c>
      <c r="I282" s="109"/>
      <c r="J282" s="109"/>
      <c r="K282" s="109"/>
      <c r="L282" s="109"/>
      <c r="M282" s="109" t="s">
        <v>235</v>
      </c>
      <c r="N282" s="123"/>
      <c r="O282" s="124"/>
      <c r="P282" s="124"/>
      <c r="Q282" s="122">
        <f t="shared" si="4"/>
        <v>0</v>
      </c>
      <c r="R282" s="109"/>
      <c r="S282" s="109"/>
      <c r="T282" s="109"/>
    </row>
    <row r="283" spans="1:20" ht="15.75" customHeight="1" x14ac:dyDescent="0.25">
      <c r="A283" s="108">
        <f t="shared" si="5"/>
        <v>280</v>
      </c>
      <c r="B283" s="125" t="s">
        <v>575</v>
      </c>
      <c r="C283" s="125" t="s">
        <v>247</v>
      </c>
      <c r="D283" s="109" t="s">
        <v>235</v>
      </c>
      <c r="E283" s="123" t="s">
        <v>243</v>
      </c>
      <c r="F283" s="124">
        <v>45896</v>
      </c>
      <c r="G283" s="124">
        <v>45923</v>
      </c>
      <c r="H283" s="122">
        <f t="shared" si="3"/>
        <v>27</v>
      </c>
      <c r="I283" s="109"/>
      <c r="J283" s="109"/>
      <c r="K283" s="109"/>
      <c r="L283" s="109"/>
      <c r="M283" s="109"/>
      <c r="N283" s="123"/>
      <c r="O283" s="124"/>
      <c r="P283" s="124"/>
      <c r="Q283" s="122">
        <f t="shared" si="4"/>
        <v>0</v>
      </c>
      <c r="R283" s="109"/>
      <c r="S283" s="109"/>
      <c r="T283" s="109"/>
    </row>
    <row r="284" spans="1:20" ht="15.75" customHeight="1" x14ac:dyDescent="0.25">
      <c r="A284" s="108">
        <f t="shared" si="5"/>
        <v>281</v>
      </c>
      <c r="B284" s="125" t="s">
        <v>576</v>
      </c>
      <c r="C284" s="125" t="s">
        <v>245</v>
      </c>
      <c r="D284" s="109" t="s">
        <v>235</v>
      </c>
      <c r="E284" s="123"/>
      <c r="F284" s="124"/>
      <c r="G284" s="124"/>
      <c r="H284" s="122">
        <f t="shared" si="3"/>
        <v>0</v>
      </c>
      <c r="I284" s="109"/>
      <c r="J284" s="109"/>
      <c r="K284" s="109"/>
      <c r="L284" s="109"/>
      <c r="M284" s="109"/>
      <c r="N284" s="123" t="s">
        <v>241</v>
      </c>
      <c r="O284" s="124">
        <v>46181</v>
      </c>
      <c r="P284" s="124"/>
      <c r="Q284" s="122">
        <f t="shared" si="4"/>
        <v>-46181</v>
      </c>
      <c r="R284" s="109"/>
      <c r="S284" s="109"/>
      <c r="T284" s="109"/>
    </row>
    <row r="285" spans="1:20" ht="15.75" customHeight="1" x14ac:dyDescent="0.25">
      <c r="A285" s="108">
        <f t="shared" si="5"/>
        <v>282</v>
      </c>
      <c r="B285" s="125" t="s">
        <v>577</v>
      </c>
      <c r="C285" s="125" t="s">
        <v>247</v>
      </c>
      <c r="D285" s="109" t="s">
        <v>235</v>
      </c>
      <c r="E285" s="123"/>
      <c r="F285" s="124"/>
      <c r="G285" s="124"/>
      <c r="H285" s="122">
        <f t="shared" si="3"/>
        <v>0</v>
      </c>
      <c r="I285" s="109"/>
      <c r="J285" s="109"/>
      <c r="K285" s="109"/>
      <c r="L285" s="109"/>
      <c r="M285" s="109" t="s">
        <v>235</v>
      </c>
      <c r="N285" s="123"/>
      <c r="O285" s="124"/>
      <c r="P285" s="124"/>
      <c r="Q285" s="122">
        <f t="shared" si="4"/>
        <v>0</v>
      </c>
      <c r="R285" s="109"/>
      <c r="S285" s="109"/>
      <c r="T285" s="109"/>
    </row>
    <row r="286" spans="1:20" ht="15.75" customHeight="1" x14ac:dyDescent="0.25">
      <c r="A286" s="108">
        <f t="shared" si="5"/>
        <v>283</v>
      </c>
      <c r="B286" s="125" t="s">
        <v>578</v>
      </c>
      <c r="C286" s="125" t="s">
        <v>257</v>
      </c>
      <c r="D286" s="109" t="s">
        <v>235</v>
      </c>
      <c r="E286" s="123"/>
      <c r="F286" s="124"/>
      <c r="G286" s="124"/>
      <c r="H286" s="122">
        <f t="shared" si="3"/>
        <v>0</v>
      </c>
      <c r="I286" s="109"/>
      <c r="J286" s="109"/>
      <c r="K286" s="109"/>
      <c r="L286" s="109"/>
      <c r="M286" s="109" t="s">
        <v>235</v>
      </c>
      <c r="N286" s="123"/>
      <c r="O286" s="124"/>
      <c r="P286" s="124"/>
      <c r="Q286" s="122">
        <f t="shared" si="4"/>
        <v>0</v>
      </c>
      <c r="R286" s="109"/>
      <c r="S286" s="109"/>
      <c r="T286" s="109"/>
    </row>
    <row r="287" spans="1:20" ht="15.75" customHeight="1" x14ac:dyDescent="0.25">
      <c r="A287" s="108">
        <f t="shared" si="5"/>
        <v>284</v>
      </c>
      <c r="B287" s="125" t="s">
        <v>579</v>
      </c>
      <c r="C287" s="125" t="s">
        <v>257</v>
      </c>
      <c r="D287" s="109" t="s">
        <v>235</v>
      </c>
      <c r="E287" s="123"/>
      <c r="F287" s="124"/>
      <c r="G287" s="124"/>
      <c r="H287" s="122">
        <f t="shared" si="3"/>
        <v>0</v>
      </c>
      <c r="I287" s="109"/>
      <c r="J287" s="109"/>
      <c r="K287" s="109"/>
      <c r="L287" s="109"/>
      <c r="M287" s="109" t="s">
        <v>235</v>
      </c>
      <c r="N287" s="123"/>
      <c r="O287" s="124"/>
      <c r="P287" s="124"/>
      <c r="Q287" s="122">
        <f t="shared" si="4"/>
        <v>0</v>
      </c>
      <c r="R287" s="109"/>
      <c r="S287" s="109"/>
      <c r="T287" s="109"/>
    </row>
    <row r="288" spans="1:20" ht="15.75" customHeight="1" x14ac:dyDescent="0.25">
      <c r="A288" s="108">
        <f t="shared" si="5"/>
        <v>285</v>
      </c>
      <c r="B288" s="125" t="s">
        <v>580</v>
      </c>
      <c r="C288" s="125" t="s">
        <v>245</v>
      </c>
      <c r="D288" s="109" t="s">
        <v>235</v>
      </c>
      <c r="E288" s="123"/>
      <c r="F288" s="124"/>
      <c r="G288" s="124"/>
      <c r="H288" s="122">
        <f t="shared" si="3"/>
        <v>0</v>
      </c>
      <c r="I288" s="109"/>
      <c r="J288" s="109"/>
      <c r="K288" s="109"/>
      <c r="L288" s="109"/>
      <c r="M288" s="109"/>
      <c r="N288" s="123" t="s">
        <v>241</v>
      </c>
      <c r="O288" s="124">
        <v>46181</v>
      </c>
      <c r="P288" s="124"/>
      <c r="Q288" s="122">
        <f t="shared" si="4"/>
        <v>-46181</v>
      </c>
      <c r="R288" s="109"/>
      <c r="S288" s="109"/>
      <c r="T288" s="109"/>
    </row>
    <row r="289" spans="1:20" ht="15.75" customHeight="1" x14ac:dyDescent="0.25">
      <c r="A289" s="108">
        <f t="shared" si="5"/>
        <v>286</v>
      </c>
      <c r="B289" s="125" t="s">
        <v>581</v>
      </c>
      <c r="C289" s="125" t="s">
        <v>283</v>
      </c>
      <c r="D289" s="109" t="s">
        <v>235</v>
      </c>
      <c r="E289" s="123" t="s">
        <v>243</v>
      </c>
      <c r="F289" s="124">
        <v>45896</v>
      </c>
      <c r="G289" s="124">
        <v>45915</v>
      </c>
      <c r="H289" s="122">
        <f t="shared" si="3"/>
        <v>19</v>
      </c>
      <c r="I289" s="109"/>
      <c r="J289" s="109"/>
      <c r="K289" s="109"/>
      <c r="L289" s="109"/>
      <c r="M289" s="109" t="s">
        <v>235</v>
      </c>
      <c r="N289" s="123"/>
      <c r="O289" s="124"/>
      <c r="P289" s="124"/>
      <c r="Q289" s="122">
        <f t="shared" si="4"/>
        <v>0</v>
      </c>
      <c r="R289" s="109"/>
      <c r="S289" s="109"/>
      <c r="T289" s="109"/>
    </row>
    <row r="290" spans="1:20" ht="15.75" customHeight="1" x14ac:dyDescent="0.25">
      <c r="A290" s="108">
        <f t="shared" si="5"/>
        <v>287</v>
      </c>
      <c r="B290" s="125" t="s">
        <v>582</v>
      </c>
      <c r="C290" s="125" t="s">
        <v>231</v>
      </c>
      <c r="D290" s="109" t="s">
        <v>235</v>
      </c>
      <c r="E290" s="123" t="s">
        <v>243</v>
      </c>
      <c r="F290" s="124">
        <v>45896</v>
      </c>
      <c r="G290" s="124">
        <v>45958</v>
      </c>
      <c r="H290" s="122">
        <f t="shared" si="3"/>
        <v>62</v>
      </c>
      <c r="I290" s="109"/>
      <c r="J290" s="109"/>
      <c r="K290" s="109"/>
      <c r="L290" s="109"/>
      <c r="M290" s="109"/>
      <c r="N290" s="123" t="s">
        <v>241</v>
      </c>
      <c r="O290" s="124">
        <v>46181</v>
      </c>
      <c r="P290" s="124"/>
      <c r="Q290" s="122">
        <f t="shared" si="4"/>
        <v>-46181</v>
      </c>
      <c r="R290" s="109"/>
      <c r="S290" s="109"/>
      <c r="T290" s="109"/>
    </row>
    <row r="291" spans="1:20" ht="15.75" customHeight="1" x14ac:dyDescent="0.25">
      <c r="A291" s="108">
        <f t="shared" si="5"/>
        <v>288</v>
      </c>
      <c r="B291" s="125" t="s">
        <v>583</v>
      </c>
      <c r="C291" s="125" t="s">
        <v>257</v>
      </c>
      <c r="D291" s="109" t="s">
        <v>235</v>
      </c>
      <c r="E291" s="123" t="s">
        <v>243</v>
      </c>
      <c r="F291" s="124">
        <v>45896</v>
      </c>
      <c r="G291" s="124">
        <v>45935</v>
      </c>
      <c r="H291" s="122">
        <f t="shared" si="3"/>
        <v>39</v>
      </c>
      <c r="I291" s="109"/>
      <c r="J291" s="109"/>
      <c r="K291" s="109"/>
      <c r="L291" s="109"/>
      <c r="M291" s="109" t="s">
        <v>235</v>
      </c>
      <c r="N291" s="123"/>
      <c r="O291" s="124"/>
      <c r="P291" s="124"/>
      <c r="Q291" s="122">
        <f t="shared" si="4"/>
        <v>0</v>
      </c>
      <c r="R291" s="109"/>
      <c r="S291" s="109"/>
      <c r="T291" s="109"/>
    </row>
    <row r="292" spans="1:20" ht="15.75" customHeight="1" x14ac:dyDescent="0.25">
      <c r="A292" s="108">
        <f t="shared" si="5"/>
        <v>289</v>
      </c>
      <c r="B292" s="125" t="s">
        <v>584</v>
      </c>
      <c r="C292" s="125" t="s">
        <v>257</v>
      </c>
      <c r="D292" s="109" t="s">
        <v>235</v>
      </c>
      <c r="E292" s="123" t="s">
        <v>243</v>
      </c>
      <c r="F292" s="124">
        <v>45896</v>
      </c>
      <c r="G292" s="124">
        <v>45935</v>
      </c>
      <c r="H292" s="122">
        <f t="shared" si="3"/>
        <v>39</v>
      </c>
      <c r="I292" s="109"/>
      <c r="J292" s="109"/>
      <c r="K292" s="109"/>
      <c r="L292" s="109"/>
      <c r="M292" s="109" t="s">
        <v>235</v>
      </c>
      <c r="N292" s="123"/>
      <c r="O292" s="124"/>
      <c r="P292" s="124"/>
      <c r="Q292" s="122">
        <f t="shared" si="4"/>
        <v>0</v>
      </c>
      <c r="R292" s="109"/>
      <c r="S292" s="109"/>
      <c r="T292" s="109"/>
    </row>
    <row r="293" spans="1:20" ht="15.75" customHeight="1" x14ac:dyDescent="0.25">
      <c r="A293" s="108">
        <f t="shared" si="5"/>
        <v>290</v>
      </c>
      <c r="B293" s="125" t="s">
        <v>585</v>
      </c>
      <c r="C293" s="125" t="s">
        <v>257</v>
      </c>
      <c r="D293" s="109" t="s">
        <v>235</v>
      </c>
      <c r="E293" s="123"/>
      <c r="F293" s="124"/>
      <c r="G293" s="124"/>
      <c r="H293" s="122">
        <f t="shared" si="3"/>
        <v>0</v>
      </c>
      <c r="I293" s="109"/>
      <c r="J293" s="109"/>
      <c r="K293" s="109"/>
      <c r="L293" s="109"/>
      <c r="M293" s="109" t="s">
        <v>235</v>
      </c>
      <c r="N293" s="123"/>
      <c r="O293" s="124"/>
      <c r="P293" s="124"/>
      <c r="Q293" s="122">
        <f t="shared" si="4"/>
        <v>0</v>
      </c>
      <c r="R293" s="109"/>
      <c r="S293" s="109"/>
      <c r="T293" s="109"/>
    </row>
    <row r="294" spans="1:20" ht="15.75" customHeight="1" x14ac:dyDescent="0.25">
      <c r="A294" s="108">
        <f t="shared" si="5"/>
        <v>291</v>
      </c>
      <c r="B294" s="125" t="s">
        <v>586</v>
      </c>
      <c r="C294" s="125" t="s">
        <v>245</v>
      </c>
      <c r="D294" s="109" t="s">
        <v>235</v>
      </c>
      <c r="E294" s="123"/>
      <c r="F294" s="124"/>
      <c r="G294" s="124"/>
      <c r="H294" s="122">
        <f t="shared" si="3"/>
        <v>0</v>
      </c>
      <c r="I294" s="109"/>
      <c r="J294" s="109"/>
      <c r="K294" s="109"/>
      <c r="L294" s="109"/>
      <c r="M294" s="109" t="s">
        <v>235</v>
      </c>
      <c r="N294" s="123"/>
      <c r="O294" s="124"/>
      <c r="P294" s="124"/>
      <c r="Q294" s="122">
        <f t="shared" si="4"/>
        <v>0</v>
      </c>
      <c r="R294" s="109"/>
      <c r="S294" s="109"/>
      <c r="T294" s="109"/>
    </row>
    <row r="295" spans="1:20" ht="15.75" customHeight="1" x14ac:dyDescent="0.25">
      <c r="A295" s="108">
        <f t="shared" si="5"/>
        <v>292</v>
      </c>
      <c r="B295" s="125" t="s">
        <v>587</v>
      </c>
      <c r="C295" s="125" t="s">
        <v>245</v>
      </c>
      <c r="D295" s="109" t="s">
        <v>235</v>
      </c>
      <c r="E295" s="123"/>
      <c r="F295" s="124"/>
      <c r="G295" s="124"/>
      <c r="H295" s="122">
        <f t="shared" si="3"/>
        <v>0</v>
      </c>
      <c r="I295" s="109"/>
      <c r="J295" s="109"/>
      <c r="K295" s="109"/>
      <c r="L295" s="109"/>
      <c r="M295" s="109"/>
      <c r="N295" s="123" t="s">
        <v>241</v>
      </c>
      <c r="O295" s="124">
        <v>46181</v>
      </c>
      <c r="P295" s="124"/>
      <c r="Q295" s="122">
        <f t="shared" si="4"/>
        <v>-46181</v>
      </c>
      <c r="R295" s="109"/>
      <c r="S295" s="109"/>
      <c r="T295" s="109"/>
    </row>
    <row r="296" spans="1:20" ht="15.75" customHeight="1" x14ac:dyDescent="0.25">
      <c r="A296" s="108">
        <f t="shared" si="5"/>
        <v>293</v>
      </c>
      <c r="B296" s="125" t="s">
        <v>588</v>
      </c>
      <c r="C296" s="125" t="s">
        <v>240</v>
      </c>
      <c r="D296" s="109" t="s">
        <v>235</v>
      </c>
      <c r="E296" s="123"/>
      <c r="F296" s="124"/>
      <c r="G296" s="124"/>
      <c r="H296" s="122">
        <f t="shared" si="3"/>
        <v>0</v>
      </c>
      <c r="I296" s="109"/>
      <c r="J296" s="109"/>
      <c r="K296" s="109"/>
      <c r="L296" s="109"/>
      <c r="M296" s="109" t="s">
        <v>235</v>
      </c>
      <c r="N296" s="123"/>
      <c r="O296" s="124"/>
      <c r="P296" s="124"/>
      <c r="Q296" s="122">
        <f t="shared" si="4"/>
        <v>0</v>
      </c>
      <c r="R296" s="109"/>
      <c r="S296" s="109"/>
      <c r="T296" s="109"/>
    </row>
    <row r="297" spans="1:20" ht="15.75" customHeight="1" x14ac:dyDescent="0.25">
      <c r="A297" s="108">
        <f t="shared" si="5"/>
        <v>294</v>
      </c>
      <c r="B297" s="125" t="s">
        <v>589</v>
      </c>
      <c r="C297" s="125" t="s">
        <v>247</v>
      </c>
      <c r="D297" s="109" t="s">
        <v>235</v>
      </c>
      <c r="E297" s="123"/>
      <c r="F297" s="124"/>
      <c r="G297" s="124"/>
      <c r="H297" s="122">
        <f t="shared" si="3"/>
        <v>0</v>
      </c>
      <c r="I297" s="109"/>
      <c r="J297" s="109"/>
      <c r="K297" s="109"/>
      <c r="L297" s="109"/>
      <c r="M297" s="109" t="s">
        <v>235</v>
      </c>
      <c r="N297" s="123"/>
      <c r="O297" s="124"/>
      <c r="P297" s="124"/>
      <c r="Q297" s="122">
        <f t="shared" si="4"/>
        <v>0</v>
      </c>
      <c r="R297" s="109"/>
      <c r="S297" s="109"/>
      <c r="T297" s="109"/>
    </row>
    <row r="298" spans="1:20" ht="15.75" customHeight="1" x14ac:dyDescent="0.25">
      <c r="A298" s="108">
        <f t="shared" si="5"/>
        <v>295</v>
      </c>
      <c r="B298" s="125" t="s">
        <v>590</v>
      </c>
      <c r="C298" s="125" t="s">
        <v>240</v>
      </c>
      <c r="D298" s="109" t="s">
        <v>235</v>
      </c>
      <c r="E298" s="123"/>
      <c r="F298" s="124"/>
      <c r="G298" s="124"/>
      <c r="H298" s="122">
        <f t="shared" si="3"/>
        <v>0</v>
      </c>
      <c r="I298" s="109"/>
      <c r="J298" s="109"/>
      <c r="K298" s="109"/>
      <c r="L298" s="109"/>
      <c r="M298" s="109" t="s">
        <v>235</v>
      </c>
      <c r="N298" s="123"/>
      <c r="O298" s="124"/>
      <c r="P298" s="124"/>
      <c r="Q298" s="122">
        <f t="shared" si="4"/>
        <v>0</v>
      </c>
      <c r="R298" s="109"/>
      <c r="S298" s="109"/>
      <c r="T298" s="109"/>
    </row>
    <row r="299" spans="1:20" ht="15.75" customHeight="1" x14ac:dyDescent="0.25">
      <c r="A299" s="108">
        <f t="shared" si="5"/>
        <v>296</v>
      </c>
      <c r="B299" s="125" t="s">
        <v>591</v>
      </c>
      <c r="C299" s="125" t="s">
        <v>245</v>
      </c>
      <c r="D299" s="109" t="s">
        <v>235</v>
      </c>
      <c r="E299" s="123"/>
      <c r="F299" s="124"/>
      <c r="G299" s="124"/>
      <c r="H299" s="122">
        <f t="shared" si="3"/>
        <v>0</v>
      </c>
      <c r="I299" s="109"/>
      <c r="J299" s="109"/>
      <c r="K299" s="109"/>
      <c r="L299" s="109"/>
      <c r="M299" s="109" t="s">
        <v>235</v>
      </c>
      <c r="N299" s="123"/>
      <c r="O299" s="124"/>
      <c r="P299" s="124"/>
      <c r="Q299" s="122">
        <f t="shared" si="4"/>
        <v>0</v>
      </c>
      <c r="R299" s="109"/>
      <c r="S299" s="109"/>
      <c r="T299" s="109"/>
    </row>
    <row r="300" spans="1:20" ht="15.75" customHeight="1" x14ac:dyDescent="0.25">
      <c r="A300" s="108">
        <f t="shared" si="5"/>
        <v>297</v>
      </c>
      <c r="B300" s="125" t="s">
        <v>592</v>
      </c>
      <c r="C300" s="125" t="s">
        <v>275</v>
      </c>
      <c r="D300" s="109" t="s">
        <v>235</v>
      </c>
      <c r="E300" s="123"/>
      <c r="F300" s="124"/>
      <c r="G300" s="124"/>
      <c r="H300" s="122">
        <f t="shared" si="3"/>
        <v>0</v>
      </c>
      <c r="I300" s="109"/>
      <c r="J300" s="109"/>
      <c r="K300" s="109"/>
      <c r="L300" s="109"/>
      <c r="M300" s="109" t="s">
        <v>235</v>
      </c>
      <c r="N300" s="123"/>
      <c r="O300" s="124"/>
      <c r="P300" s="124"/>
      <c r="Q300" s="122">
        <f t="shared" si="4"/>
        <v>0</v>
      </c>
      <c r="R300" s="109"/>
      <c r="S300" s="109"/>
      <c r="T300" s="109"/>
    </row>
    <row r="301" spans="1:20" ht="15.75" customHeight="1" x14ac:dyDescent="0.25">
      <c r="A301" s="108">
        <f t="shared" si="5"/>
        <v>298</v>
      </c>
      <c r="B301" s="125" t="s">
        <v>593</v>
      </c>
      <c r="C301" s="125" t="s">
        <v>231</v>
      </c>
      <c r="D301" s="109" t="s">
        <v>235</v>
      </c>
      <c r="E301" s="123" t="s">
        <v>243</v>
      </c>
      <c r="F301" s="124">
        <v>45977</v>
      </c>
      <c r="G301" s="124">
        <v>45984</v>
      </c>
      <c r="H301" s="122">
        <f t="shared" si="3"/>
        <v>7</v>
      </c>
      <c r="I301" s="109"/>
      <c r="J301" s="109"/>
      <c r="K301" s="109"/>
      <c r="L301" s="109"/>
      <c r="M301" s="109"/>
      <c r="N301" s="123"/>
      <c r="O301" s="124"/>
      <c r="P301" s="124"/>
      <c r="Q301" s="122">
        <f t="shared" si="4"/>
        <v>0</v>
      </c>
      <c r="R301" s="109"/>
      <c r="S301" s="109"/>
      <c r="T301" s="109"/>
    </row>
    <row r="302" spans="1:20" ht="15.75" customHeight="1" x14ac:dyDescent="0.25">
      <c r="A302" s="108">
        <f t="shared" si="5"/>
        <v>299</v>
      </c>
      <c r="B302" s="125" t="s">
        <v>594</v>
      </c>
      <c r="C302" s="125" t="s">
        <v>240</v>
      </c>
      <c r="D302" s="109" t="s">
        <v>235</v>
      </c>
      <c r="E302" s="123"/>
      <c r="F302" s="124"/>
      <c r="G302" s="124"/>
      <c r="H302" s="122">
        <f t="shared" si="3"/>
        <v>0</v>
      </c>
      <c r="I302" s="109"/>
      <c r="J302" s="109"/>
      <c r="K302" s="109"/>
      <c r="L302" s="109"/>
      <c r="M302" s="109"/>
      <c r="N302" s="123"/>
      <c r="O302" s="124"/>
      <c r="P302" s="124"/>
      <c r="Q302" s="122">
        <f t="shared" si="4"/>
        <v>0</v>
      </c>
      <c r="R302" s="109"/>
      <c r="S302" s="109"/>
      <c r="T302" s="109"/>
    </row>
    <row r="303" spans="1:20" ht="15.75" customHeight="1" x14ac:dyDescent="0.25">
      <c r="A303" s="108">
        <f t="shared" si="5"/>
        <v>300</v>
      </c>
      <c r="B303" s="125" t="s">
        <v>595</v>
      </c>
      <c r="C303" s="125" t="s">
        <v>596</v>
      </c>
      <c r="D303" s="109" t="s">
        <v>235</v>
      </c>
      <c r="E303" s="123"/>
      <c r="F303" s="124"/>
      <c r="G303" s="124"/>
      <c r="H303" s="122">
        <f t="shared" si="3"/>
        <v>0</v>
      </c>
      <c r="I303" s="109"/>
      <c r="J303" s="109"/>
      <c r="K303" s="109"/>
      <c r="L303" s="109"/>
      <c r="M303" s="109"/>
      <c r="N303" s="123"/>
      <c r="O303" s="124"/>
      <c r="P303" s="124"/>
      <c r="Q303" s="122">
        <f t="shared" si="4"/>
        <v>0</v>
      </c>
      <c r="R303" s="109"/>
      <c r="S303" s="109"/>
      <c r="T303" s="109"/>
    </row>
    <row r="304" spans="1:20" ht="15.75" customHeight="1" x14ac:dyDescent="0.25">
      <c r="A304" s="108">
        <f t="shared" si="5"/>
        <v>301</v>
      </c>
      <c r="B304" s="125" t="s">
        <v>597</v>
      </c>
      <c r="C304" s="125" t="s">
        <v>598</v>
      </c>
      <c r="D304" s="109" t="s">
        <v>235</v>
      </c>
      <c r="E304" s="123"/>
      <c r="F304" s="124"/>
      <c r="G304" s="124"/>
      <c r="H304" s="122">
        <f t="shared" si="3"/>
        <v>0</v>
      </c>
      <c r="I304" s="109"/>
      <c r="J304" s="109"/>
      <c r="K304" s="109"/>
      <c r="L304" s="109"/>
      <c r="M304" s="109"/>
      <c r="N304" s="123"/>
      <c r="O304" s="124"/>
      <c r="P304" s="124"/>
      <c r="Q304" s="122">
        <f t="shared" si="4"/>
        <v>0</v>
      </c>
      <c r="R304" s="109"/>
      <c r="S304" s="109"/>
      <c r="T304" s="109"/>
    </row>
    <row r="305" spans="1:20" ht="15.75" customHeight="1" x14ac:dyDescent="0.25">
      <c r="A305" s="108">
        <f t="shared" si="5"/>
        <v>302</v>
      </c>
      <c r="B305" s="125" t="s">
        <v>599</v>
      </c>
      <c r="C305" s="125" t="s">
        <v>257</v>
      </c>
      <c r="D305" s="109" t="s">
        <v>235</v>
      </c>
      <c r="E305" s="123"/>
      <c r="F305" s="124"/>
      <c r="G305" s="124"/>
      <c r="H305" s="122">
        <f t="shared" si="3"/>
        <v>0</v>
      </c>
      <c r="I305" s="109"/>
      <c r="J305" s="109"/>
      <c r="K305" s="109"/>
      <c r="L305" s="109"/>
      <c r="M305" s="109" t="s">
        <v>232</v>
      </c>
      <c r="N305" s="123"/>
      <c r="O305" s="124"/>
      <c r="P305" s="124"/>
      <c r="Q305" s="122">
        <f t="shared" si="4"/>
        <v>0</v>
      </c>
      <c r="R305" s="109"/>
      <c r="S305" s="109"/>
      <c r="T305" s="109"/>
    </row>
    <row r="306" spans="1:20" ht="15.75" customHeight="1" x14ac:dyDescent="0.25">
      <c r="A306" s="108">
        <f t="shared" si="5"/>
        <v>303</v>
      </c>
      <c r="B306" s="125" t="s">
        <v>600</v>
      </c>
      <c r="C306" s="125" t="s">
        <v>247</v>
      </c>
      <c r="D306" s="109" t="s">
        <v>235</v>
      </c>
      <c r="E306" s="123"/>
      <c r="F306" s="124"/>
      <c r="G306" s="124"/>
      <c r="H306" s="122">
        <f t="shared" si="3"/>
        <v>0</v>
      </c>
      <c r="I306" s="109"/>
      <c r="J306" s="109"/>
      <c r="K306" s="109"/>
      <c r="L306" s="109"/>
      <c r="M306" s="109"/>
      <c r="N306" s="123"/>
      <c r="O306" s="124"/>
      <c r="P306" s="124"/>
      <c r="Q306" s="122">
        <f t="shared" si="4"/>
        <v>0</v>
      </c>
      <c r="R306" s="109"/>
      <c r="S306" s="109"/>
      <c r="T306" s="109"/>
    </row>
    <row r="307" spans="1:20" ht="15.75" customHeight="1" x14ac:dyDescent="0.25">
      <c r="A307" s="108">
        <f t="shared" si="5"/>
        <v>304</v>
      </c>
      <c r="B307" s="125" t="s">
        <v>601</v>
      </c>
      <c r="C307" s="125" t="s">
        <v>257</v>
      </c>
      <c r="D307" s="109" t="s">
        <v>235</v>
      </c>
      <c r="E307" s="123"/>
      <c r="F307" s="124"/>
      <c r="G307" s="124"/>
      <c r="H307" s="122">
        <f t="shared" si="3"/>
        <v>0</v>
      </c>
      <c r="I307" s="109"/>
      <c r="J307" s="109"/>
      <c r="K307" s="109"/>
      <c r="L307" s="109"/>
      <c r="M307" s="109" t="s">
        <v>235</v>
      </c>
      <c r="N307" s="123"/>
      <c r="O307" s="124"/>
      <c r="P307" s="124"/>
      <c r="Q307" s="122">
        <f t="shared" si="4"/>
        <v>0</v>
      </c>
      <c r="R307" s="109"/>
      <c r="S307" s="109"/>
      <c r="T307" s="109"/>
    </row>
    <row r="308" spans="1:20" ht="15.75" customHeight="1" x14ac:dyDescent="0.25">
      <c r="A308" s="108">
        <f t="shared" si="5"/>
        <v>305</v>
      </c>
      <c r="B308" s="125" t="s">
        <v>602</v>
      </c>
      <c r="C308" s="125" t="s">
        <v>245</v>
      </c>
      <c r="D308" s="109" t="s">
        <v>235</v>
      </c>
      <c r="E308" s="123"/>
      <c r="F308" s="124"/>
      <c r="G308" s="124"/>
      <c r="H308" s="122">
        <f t="shared" si="3"/>
        <v>0</v>
      </c>
      <c r="I308" s="109"/>
      <c r="J308" s="109"/>
      <c r="K308" s="109"/>
      <c r="L308" s="109"/>
      <c r="M308" s="109"/>
      <c r="N308" s="123"/>
      <c r="O308" s="124"/>
      <c r="P308" s="124"/>
      <c r="Q308" s="122">
        <f t="shared" si="4"/>
        <v>0</v>
      </c>
      <c r="R308" s="109"/>
      <c r="S308" s="109"/>
      <c r="T308" s="109"/>
    </row>
    <row r="309" spans="1:20" ht="15.75" customHeight="1" x14ac:dyDescent="0.25">
      <c r="A309" s="108">
        <f t="shared" si="5"/>
        <v>306</v>
      </c>
      <c r="B309" s="125" t="s">
        <v>603</v>
      </c>
      <c r="C309" s="125" t="s">
        <v>330</v>
      </c>
      <c r="D309" s="109" t="s">
        <v>235</v>
      </c>
      <c r="E309" s="123"/>
      <c r="F309" s="124"/>
      <c r="G309" s="124"/>
      <c r="H309" s="122">
        <f t="shared" si="3"/>
        <v>0</v>
      </c>
      <c r="I309" s="109"/>
      <c r="J309" s="109"/>
      <c r="K309" s="109"/>
      <c r="L309" s="109"/>
      <c r="M309" s="109"/>
      <c r="N309" s="123"/>
      <c r="O309" s="124"/>
      <c r="P309" s="124"/>
      <c r="Q309" s="122">
        <f t="shared" si="4"/>
        <v>0</v>
      </c>
      <c r="R309" s="109"/>
      <c r="S309" s="109"/>
      <c r="T309" s="109"/>
    </row>
    <row r="310" spans="1:20" ht="15.75" customHeight="1" x14ac:dyDescent="0.25">
      <c r="A310" s="108">
        <f t="shared" si="5"/>
        <v>307</v>
      </c>
      <c r="B310" s="125" t="s">
        <v>604</v>
      </c>
      <c r="C310" s="125" t="s">
        <v>231</v>
      </c>
      <c r="D310" s="109" t="s">
        <v>235</v>
      </c>
      <c r="E310" s="123"/>
      <c r="F310" s="124"/>
      <c r="G310" s="124"/>
      <c r="H310" s="122">
        <f t="shared" si="3"/>
        <v>0</v>
      </c>
      <c r="I310" s="109"/>
      <c r="J310" s="109"/>
      <c r="K310" s="109"/>
      <c r="L310" s="109"/>
      <c r="M310" s="109" t="s">
        <v>235</v>
      </c>
      <c r="N310" s="123"/>
      <c r="O310" s="124"/>
      <c r="P310" s="124"/>
      <c r="Q310" s="122">
        <f t="shared" si="4"/>
        <v>0</v>
      </c>
      <c r="R310" s="109"/>
      <c r="S310" s="109"/>
      <c r="T310" s="109"/>
    </row>
    <row r="311" spans="1:20" ht="15.75" customHeight="1" x14ac:dyDescent="0.25">
      <c r="A311" s="108">
        <f t="shared" si="5"/>
        <v>308</v>
      </c>
      <c r="B311" s="125" t="s">
        <v>605</v>
      </c>
      <c r="C311" s="125" t="s">
        <v>231</v>
      </c>
      <c r="D311" s="109" t="s">
        <v>235</v>
      </c>
      <c r="E311" s="123"/>
      <c r="F311" s="124"/>
      <c r="G311" s="124"/>
      <c r="H311" s="122">
        <f t="shared" si="3"/>
        <v>0</v>
      </c>
      <c r="I311" s="109"/>
      <c r="J311" s="109"/>
      <c r="K311" s="109"/>
      <c r="L311" s="109"/>
      <c r="M311" s="109" t="s">
        <v>235</v>
      </c>
      <c r="N311" s="123"/>
      <c r="O311" s="124"/>
      <c r="P311" s="124"/>
      <c r="Q311" s="122">
        <f t="shared" si="4"/>
        <v>0</v>
      </c>
      <c r="R311" s="109"/>
      <c r="S311" s="109"/>
      <c r="T311" s="109"/>
    </row>
    <row r="312" spans="1:20" ht="15.75" customHeight="1" x14ac:dyDescent="0.25">
      <c r="A312" s="108">
        <f t="shared" si="5"/>
        <v>309</v>
      </c>
      <c r="B312" s="125" t="s">
        <v>606</v>
      </c>
      <c r="C312" s="125" t="s">
        <v>245</v>
      </c>
      <c r="D312" s="109" t="s">
        <v>235</v>
      </c>
      <c r="E312" s="123"/>
      <c r="F312" s="124"/>
      <c r="G312" s="124"/>
      <c r="H312" s="122">
        <f t="shared" si="3"/>
        <v>0</v>
      </c>
      <c r="I312" s="109"/>
      <c r="J312" s="109"/>
      <c r="K312" s="109"/>
      <c r="L312" s="109"/>
      <c r="M312" s="109" t="s">
        <v>235</v>
      </c>
      <c r="N312" s="123"/>
      <c r="O312" s="124"/>
      <c r="P312" s="124"/>
      <c r="Q312" s="122">
        <f t="shared" si="4"/>
        <v>0</v>
      </c>
      <c r="R312" s="109"/>
      <c r="S312" s="109"/>
      <c r="T312" s="109"/>
    </row>
    <row r="313" spans="1:20" ht="15.75" customHeight="1" x14ac:dyDescent="0.25">
      <c r="A313" s="108">
        <f t="shared" si="5"/>
        <v>310</v>
      </c>
      <c r="B313" s="125" t="s">
        <v>607</v>
      </c>
      <c r="C313" s="125" t="s">
        <v>245</v>
      </c>
      <c r="D313" s="109" t="s">
        <v>235</v>
      </c>
      <c r="E313" s="123"/>
      <c r="F313" s="124"/>
      <c r="G313" s="124"/>
      <c r="H313" s="122">
        <f t="shared" si="3"/>
        <v>0</v>
      </c>
      <c r="I313" s="109"/>
      <c r="J313" s="109"/>
      <c r="K313" s="109"/>
      <c r="L313" s="109"/>
      <c r="M313" s="109" t="s">
        <v>235</v>
      </c>
      <c r="N313" s="123"/>
      <c r="O313" s="124"/>
      <c r="P313" s="124"/>
      <c r="Q313" s="122">
        <f t="shared" si="4"/>
        <v>0</v>
      </c>
      <c r="R313" s="109"/>
      <c r="S313" s="109"/>
      <c r="T313" s="109"/>
    </row>
    <row r="314" spans="1:20" ht="15.75" customHeight="1" x14ac:dyDescent="0.25">
      <c r="A314" s="108">
        <f t="shared" si="5"/>
        <v>311</v>
      </c>
      <c r="B314" s="125" t="s">
        <v>608</v>
      </c>
      <c r="C314" s="125" t="s">
        <v>257</v>
      </c>
      <c r="D314" s="109" t="s">
        <v>235</v>
      </c>
      <c r="E314" s="123"/>
      <c r="F314" s="124"/>
      <c r="G314" s="124"/>
      <c r="H314" s="122">
        <f t="shared" si="3"/>
        <v>0</v>
      </c>
      <c r="I314" s="109"/>
      <c r="J314" s="109"/>
      <c r="K314" s="109"/>
      <c r="L314" s="109"/>
      <c r="M314" s="109" t="s">
        <v>235</v>
      </c>
      <c r="N314" s="123"/>
      <c r="O314" s="124"/>
      <c r="P314" s="124"/>
      <c r="Q314" s="122">
        <f t="shared" si="4"/>
        <v>0</v>
      </c>
      <c r="R314" s="109"/>
      <c r="S314" s="109"/>
      <c r="T314" s="109"/>
    </row>
    <row r="315" spans="1:20" ht="15.75" customHeight="1" x14ac:dyDescent="0.25">
      <c r="A315" s="108">
        <f t="shared" si="5"/>
        <v>312</v>
      </c>
      <c r="B315" s="125" t="s">
        <v>609</v>
      </c>
      <c r="C315" s="125" t="s">
        <v>257</v>
      </c>
      <c r="D315" s="109" t="s">
        <v>235</v>
      </c>
      <c r="E315" s="123"/>
      <c r="F315" s="124"/>
      <c r="G315" s="124"/>
      <c r="H315" s="122">
        <f t="shared" si="3"/>
        <v>0</v>
      </c>
      <c r="I315" s="109"/>
      <c r="J315" s="109"/>
      <c r="K315" s="109"/>
      <c r="L315" s="109"/>
      <c r="M315" s="109" t="s">
        <v>235</v>
      </c>
      <c r="N315" s="123"/>
      <c r="O315" s="124"/>
      <c r="P315" s="124"/>
      <c r="Q315" s="122">
        <f t="shared" si="4"/>
        <v>0</v>
      </c>
      <c r="R315" s="109"/>
      <c r="S315" s="109"/>
      <c r="T315" s="109"/>
    </row>
    <row r="316" spans="1:20" ht="15.75" customHeight="1" x14ac:dyDescent="0.25">
      <c r="A316" s="108">
        <f t="shared" si="5"/>
        <v>313</v>
      </c>
      <c r="B316" s="125" t="s">
        <v>610</v>
      </c>
      <c r="C316" s="125" t="s">
        <v>283</v>
      </c>
      <c r="D316" s="109" t="s">
        <v>235</v>
      </c>
      <c r="E316" s="123"/>
      <c r="F316" s="124"/>
      <c r="G316" s="124"/>
      <c r="H316" s="122">
        <f t="shared" si="3"/>
        <v>0</v>
      </c>
      <c r="I316" s="109"/>
      <c r="J316" s="109"/>
      <c r="K316" s="109"/>
      <c r="L316" s="109"/>
      <c r="M316" s="109"/>
      <c r="N316" s="123" t="s">
        <v>241</v>
      </c>
      <c r="O316" s="124">
        <v>46181</v>
      </c>
      <c r="P316" s="124"/>
      <c r="Q316" s="122">
        <f t="shared" si="4"/>
        <v>-46181</v>
      </c>
      <c r="R316" s="109"/>
      <c r="S316" s="109"/>
      <c r="T316" s="109"/>
    </row>
    <row r="317" spans="1:20" ht="15.75" customHeight="1" x14ac:dyDescent="0.25">
      <c r="A317" s="108">
        <f t="shared" si="5"/>
        <v>314</v>
      </c>
      <c r="B317" s="125" t="s">
        <v>611</v>
      </c>
      <c r="C317" s="125" t="s">
        <v>330</v>
      </c>
      <c r="D317" s="109" t="s">
        <v>235</v>
      </c>
      <c r="E317" s="123"/>
      <c r="F317" s="124"/>
      <c r="G317" s="124"/>
      <c r="H317" s="122">
        <f t="shared" si="3"/>
        <v>0</v>
      </c>
      <c r="I317" s="109"/>
      <c r="J317" s="109"/>
      <c r="K317" s="109"/>
      <c r="L317" s="109"/>
      <c r="M317" s="109"/>
      <c r="N317" s="123" t="s">
        <v>241</v>
      </c>
      <c r="O317" s="124">
        <v>46181</v>
      </c>
      <c r="P317" s="124"/>
      <c r="Q317" s="122">
        <f t="shared" si="4"/>
        <v>-46181</v>
      </c>
      <c r="R317" s="109"/>
      <c r="S317" s="109"/>
      <c r="T317" s="109"/>
    </row>
    <row r="318" spans="1:20" ht="15.75" customHeight="1" x14ac:dyDescent="0.25">
      <c r="A318" s="108">
        <f t="shared" si="5"/>
        <v>315</v>
      </c>
      <c r="B318" s="125" t="s">
        <v>612</v>
      </c>
      <c r="C318" s="125" t="s">
        <v>613</v>
      </c>
      <c r="D318" s="109" t="s">
        <v>235</v>
      </c>
      <c r="E318" s="123"/>
      <c r="F318" s="124"/>
      <c r="G318" s="124"/>
      <c r="H318" s="122">
        <f t="shared" si="3"/>
        <v>0</v>
      </c>
      <c r="I318" s="109"/>
      <c r="J318" s="109"/>
      <c r="K318" s="109"/>
      <c r="L318" s="109"/>
      <c r="M318" s="109"/>
      <c r="N318" s="123" t="s">
        <v>241</v>
      </c>
      <c r="O318" s="124">
        <v>46181</v>
      </c>
      <c r="P318" s="124"/>
      <c r="Q318" s="122">
        <f t="shared" si="4"/>
        <v>-46181</v>
      </c>
      <c r="R318" s="109"/>
      <c r="S318" s="109"/>
      <c r="T318" s="109"/>
    </row>
    <row r="319" spans="1:20" ht="15.75" customHeight="1" x14ac:dyDescent="0.25">
      <c r="A319" s="108">
        <f t="shared" si="5"/>
        <v>316</v>
      </c>
      <c r="B319" s="125" t="s">
        <v>614</v>
      </c>
      <c r="C319" s="125" t="s">
        <v>240</v>
      </c>
      <c r="D319" s="109" t="s">
        <v>235</v>
      </c>
      <c r="E319" s="123" t="s">
        <v>243</v>
      </c>
      <c r="F319" s="124">
        <v>46073</v>
      </c>
      <c r="G319" s="124">
        <v>46123</v>
      </c>
      <c r="H319" s="122">
        <f t="shared" si="3"/>
        <v>50</v>
      </c>
      <c r="I319" s="109"/>
      <c r="J319" s="109"/>
      <c r="K319" s="109"/>
      <c r="L319" s="109"/>
      <c r="M319" s="109"/>
      <c r="N319" s="123" t="s">
        <v>241</v>
      </c>
      <c r="O319" s="124">
        <v>46181</v>
      </c>
      <c r="P319" s="124"/>
      <c r="Q319" s="122">
        <f t="shared" si="4"/>
        <v>-46181</v>
      </c>
      <c r="R319" s="109"/>
      <c r="S319" s="109"/>
      <c r="T319" s="109"/>
    </row>
    <row r="320" spans="1:20" ht="15.75" customHeight="1" x14ac:dyDescent="0.25">
      <c r="A320" s="108">
        <f t="shared" si="5"/>
        <v>317</v>
      </c>
      <c r="B320" s="125" t="s">
        <v>615</v>
      </c>
      <c r="C320" s="125" t="s">
        <v>261</v>
      </c>
      <c r="D320" s="109" t="s">
        <v>235</v>
      </c>
      <c r="E320" s="123" t="s">
        <v>243</v>
      </c>
      <c r="F320" s="124">
        <v>46073</v>
      </c>
      <c r="G320" s="124">
        <v>46126</v>
      </c>
      <c r="H320" s="122">
        <f t="shared" si="3"/>
        <v>53</v>
      </c>
      <c r="I320" s="109"/>
      <c r="J320" s="109"/>
      <c r="K320" s="109"/>
      <c r="L320" s="109"/>
      <c r="M320" s="109"/>
      <c r="N320" s="123" t="s">
        <v>241</v>
      </c>
      <c r="O320" s="124">
        <v>46181</v>
      </c>
      <c r="P320" s="124"/>
      <c r="Q320" s="122">
        <f t="shared" si="4"/>
        <v>-46181</v>
      </c>
      <c r="R320" s="109"/>
      <c r="S320" s="109"/>
      <c r="T320" s="109"/>
    </row>
    <row r="321" spans="1:20" ht="15.75" customHeight="1" x14ac:dyDescent="0.25">
      <c r="A321" s="108">
        <f t="shared" si="5"/>
        <v>318</v>
      </c>
      <c r="B321" s="125" t="s">
        <v>616</v>
      </c>
      <c r="C321" s="125" t="s">
        <v>349</v>
      </c>
      <c r="D321" s="109" t="s">
        <v>235</v>
      </c>
      <c r="E321" s="123" t="s">
        <v>243</v>
      </c>
      <c r="F321" s="124">
        <v>46073</v>
      </c>
      <c r="G321" s="124">
        <v>46123</v>
      </c>
      <c r="H321" s="122">
        <f t="shared" si="3"/>
        <v>50</v>
      </c>
      <c r="I321" s="109"/>
      <c r="J321" s="109"/>
      <c r="K321" s="109"/>
      <c r="L321" s="109"/>
      <c r="M321" s="109"/>
      <c r="N321" s="123" t="s">
        <v>241</v>
      </c>
      <c r="O321" s="124">
        <v>46181</v>
      </c>
      <c r="P321" s="124"/>
      <c r="Q321" s="122">
        <f t="shared" si="4"/>
        <v>-46181</v>
      </c>
      <c r="R321" s="109"/>
      <c r="S321" s="109"/>
      <c r="T321" s="109"/>
    </row>
    <row r="322" spans="1:20" ht="15.75" customHeight="1" x14ac:dyDescent="0.25">
      <c r="A322" s="108">
        <f t="shared" si="5"/>
        <v>319</v>
      </c>
      <c r="B322" s="125" t="s">
        <v>617</v>
      </c>
      <c r="C322" s="125" t="s">
        <v>349</v>
      </c>
      <c r="D322" s="109" t="s">
        <v>235</v>
      </c>
      <c r="E322" s="123" t="s">
        <v>243</v>
      </c>
      <c r="F322" s="124">
        <v>46073</v>
      </c>
      <c r="G322" s="124">
        <v>46108</v>
      </c>
      <c r="H322" s="122">
        <f t="shared" si="3"/>
        <v>35</v>
      </c>
      <c r="I322" s="109"/>
      <c r="J322" s="109"/>
      <c r="K322" s="109"/>
      <c r="L322" s="109"/>
      <c r="M322" s="109"/>
      <c r="N322" s="123" t="s">
        <v>241</v>
      </c>
      <c r="O322" s="124">
        <v>46181</v>
      </c>
      <c r="P322" s="124"/>
      <c r="Q322" s="122">
        <f t="shared" si="4"/>
        <v>-46181</v>
      </c>
      <c r="R322" s="109"/>
      <c r="S322" s="109"/>
      <c r="T322" s="109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I282" sqref="I282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 x14ac:dyDescent="0.25">
      <c r="A1" s="661" t="s">
        <v>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7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61" t="s">
        <v>156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7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39" t="s">
        <v>618</v>
      </c>
      <c r="B3" s="626"/>
      <c r="C3" s="626"/>
      <c r="D3" s="626"/>
      <c r="E3" s="626"/>
      <c r="F3" s="626"/>
      <c r="G3" s="626"/>
      <c r="H3" s="626"/>
      <c r="I3" s="626"/>
      <c r="J3" s="626"/>
      <c r="K3" s="627"/>
      <c r="L3" s="128">
        <f ca="1">'Summary E'!M1</f>
        <v>46189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625</v>
      </c>
      <c r="I4" s="134" t="s">
        <v>626</v>
      </c>
      <c r="J4" s="131" t="s">
        <v>627</v>
      </c>
      <c r="K4" s="131" t="s">
        <v>628</v>
      </c>
      <c r="L4" s="13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629</v>
      </c>
      <c r="C5" s="137">
        <v>1</v>
      </c>
      <c r="D5" s="138" t="s">
        <v>331</v>
      </c>
      <c r="E5" s="137" t="str">
        <f>VLOOKUP(D5,'TS Gantry - AP47'!$C$8:$D$638,2,0)</f>
        <v>DA-1.5</v>
      </c>
      <c r="F5" s="137" t="str">
        <f>VLOOKUP($D5,Foundation!$D$5:$F$380,3,FALSE)</f>
        <v>Sandy</v>
      </c>
      <c r="G5" s="139">
        <v>45834</v>
      </c>
      <c r="H5" s="139">
        <v>45834</v>
      </c>
      <c r="I5" s="140" t="s">
        <v>630</v>
      </c>
      <c r="J5" s="137" t="s">
        <v>631</v>
      </c>
      <c r="K5" s="137"/>
      <c r="L5" s="14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629</v>
      </c>
      <c r="C6" s="109">
        <v>2</v>
      </c>
      <c r="D6" s="143" t="s">
        <v>332</v>
      </c>
      <c r="E6" s="109" t="str">
        <f>VLOOKUP(D6,'TS Gantry - AP47'!$C$8:$D$638,2,0)</f>
        <v>DA+3</v>
      </c>
      <c r="F6" s="109" t="str">
        <f>VLOOKUP($D6,Foundation!$D$5:$F$380,3,FALSE)</f>
        <v>Sandy</v>
      </c>
      <c r="G6" s="124">
        <v>45834</v>
      </c>
      <c r="H6" s="124">
        <v>45834</v>
      </c>
      <c r="I6" s="126" t="s">
        <v>630</v>
      </c>
      <c r="J6" s="109" t="s">
        <v>631</v>
      </c>
      <c r="K6" s="144"/>
      <c r="L6" s="145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2">
        <v>3</v>
      </c>
      <c r="B7" s="109" t="s">
        <v>629</v>
      </c>
      <c r="C7" s="109">
        <v>3</v>
      </c>
      <c r="D7" s="143" t="s">
        <v>333</v>
      </c>
      <c r="E7" s="109" t="str">
        <f>VLOOKUP(D7,'TS Gantry - AP47'!$C$8:$D$638,2,0)</f>
        <v>DA+6</v>
      </c>
      <c r="F7" s="109" t="str">
        <f>VLOOKUP($D7,Foundation!$D$5:$F$380,3,FALSE)</f>
        <v>Sandy</v>
      </c>
      <c r="G7" s="124">
        <v>45834</v>
      </c>
      <c r="H7" s="124">
        <v>45834</v>
      </c>
      <c r="I7" s="126" t="s">
        <v>630</v>
      </c>
      <c r="J7" s="109" t="s">
        <v>631</v>
      </c>
      <c r="K7" s="144"/>
      <c r="L7" s="145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42">
        <v>4</v>
      </c>
      <c r="B8" s="109" t="s">
        <v>629</v>
      </c>
      <c r="C8" s="109">
        <v>4</v>
      </c>
      <c r="D8" s="143" t="s">
        <v>334</v>
      </c>
      <c r="E8" s="109" t="str">
        <f>VLOOKUP(D8,'TS Gantry - AP47'!$C$8:$D$638,2,0)</f>
        <v>DA+3</v>
      </c>
      <c r="F8" s="109" t="str">
        <f>VLOOKUP($D8,Foundation!$D$5:$F$380,3,FALSE)</f>
        <v>Sandy</v>
      </c>
      <c r="G8" s="124">
        <v>45834</v>
      </c>
      <c r="H8" s="124">
        <v>45834</v>
      </c>
      <c r="I8" s="126" t="s">
        <v>630</v>
      </c>
      <c r="J8" s="109" t="s">
        <v>631</v>
      </c>
      <c r="K8" s="144"/>
      <c r="L8" s="145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629</v>
      </c>
      <c r="C9" s="109">
        <v>5</v>
      </c>
      <c r="D9" s="143" t="s">
        <v>335</v>
      </c>
      <c r="E9" s="109" t="str">
        <f>VLOOKUP(D9,'TS Gantry - AP47'!$C$8:$D$638,2,0)</f>
        <v>DA+0</v>
      </c>
      <c r="F9" s="109" t="str">
        <f>VLOOKUP($D9,Foundation!$D$5:$F$380,3,FALSE)</f>
        <v>Sandy</v>
      </c>
      <c r="G9" s="124">
        <v>45835</v>
      </c>
      <c r="H9" s="124">
        <v>45835</v>
      </c>
      <c r="I9" s="126" t="s">
        <v>630</v>
      </c>
      <c r="J9" s="109" t="s">
        <v>631</v>
      </c>
      <c r="K9" s="144"/>
      <c r="L9" s="145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629</v>
      </c>
      <c r="C10" s="109">
        <v>6</v>
      </c>
      <c r="D10" s="143" t="s">
        <v>336</v>
      </c>
      <c r="E10" s="109" t="str">
        <f>VLOOKUP(D10,'TS Gantry - AP47'!$C$8:$D$638,2,0)</f>
        <v>DA+0</v>
      </c>
      <c r="F10" s="109" t="str">
        <f>VLOOKUP($D10,Foundation!$D$5:$F$380,3,FALSE)</f>
        <v>Sandy</v>
      </c>
      <c r="G10" s="124">
        <v>45835</v>
      </c>
      <c r="H10" s="124">
        <v>45835</v>
      </c>
      <c r="I10" s="126" t="s">
        <v>630</v>
      </c>
      <c r="J10" s="109" t="s">
        <v>631</v>
      </c>
      <c r="K10" s="144"/>
      <c r="L10" s="145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629</v>
      </c>
      <c r="C11" s="109">
        <v>7</v>
      </c>
      <c r="D11" s="143" t="s">
        <v>337</v>
      </c>
      <c r="E11" s="109" t="str">
        <f>VLOOKUP(D11,'TS Gantry - AP47'!$C$8:$D$638,2,0)</f>
        <v>DA+3</v>
      </c>
      <c r="F11" s="109" t="str">
        <f>VLOOKUP($D11,Foundation!$D$5:$F$380,3,FALSE)</f>
        <v>Sandy</v>
      </c>
      <c r="G11" s="124">
        <v>45835</v>
      </c>
      <c r="H11" s="124">
        <v>45835</v>
      </c>
      <c r="I11" s="126" t="s">
        <v>630</v>
      </c>
      <c r="J11" s="109" t="s">
        <v>631</v>
      </c>
      <c r="K11" s="144"/>
      <c r="L11" s="145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629</v>
      </c>
      <c r="C12" s="109">
        <v>8</v>
      </c>
      <c r="D12" s="143" t="s">
        <v>338</v>
      </c>
      <c r="E12" s="109" t="str">
        <f>VLOOKUP(D12,'TS Gantry - AP47'!$C$8:$D$638,2,0)</f>
        <v>DA+0</v>
      </c>
      <c r="F12" s="109" t="str">
        <f>VLOOKUP($D12,Foundation!$D$5:$F$380,3,FALSE)</f>
        <v>Sandy</v>
      </c>
      <c r="G12" s="124">
        <v>45835</v>
      </c>
      <c r="H12" s="124">
        <v>45835</v>
      </c>
      <c r="I12" s="126" t="s">
        <v>630</v>
      </c>
      <c r="J12" s="109" t="s">
        <v>631</v>
      </c>
      <c r="K12" s="109"/>
      <c r="L12" s="145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629</v>
      </c>
      <c r="C13" s="109">
        <v>9</v>
      </c>
      <c r="D13" s="143" t="s">
        <v>324</v>
      </c>
      <c r="E13" s="109" t="str">
        <f>VLOOKUP(D13,'TS Gantry - AP47'!$C$8:$D$638,2,0)</f>
        <v>DA-1.5</v>
      </c>
      <c r="F13" s="109" t="str">
        <f>VLOOKUP($D13,Foundation!$D$5:$F$380,3,FALSE)</f>
        <v>Sandy</v>
      </c>
      <c r="G13" s="124">
        <v>45836</v>
      </c>
      <c r="H13" s="124">
        <v>45836</v>
      </c>
      <c r="I13" s="126" t="s">
        <v>630</v>
      </c>
      <c r="J13" s="109" t="s">
        <v>631</v>
      </c>
      <c r="K13" s="144"/>
      <c r="L13" s="14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629</v>
      </c>
      <c r="C14" s="109">
        <v>10</v>
      </c>
      <c r="D14" s="143" t="s">
        <v>325</v>
      </c>
      <c r="E14" s="109" t="str">
        <f>VLOOKUP(D14,'TS Gantry - AP47'!$C$8:$D$638,2,0)</f>
        <v>DA+3</v>
      </c>
      <c r="F14" s="109" t="str">
        <f>VLOOKUP($D14,Foundation!$D$5:$F$380,3,FALSE)</f>
        <v>Sandy</v>
      </c>
      <c r="G14" s="124">
        <v>45836</v>
      </c>
      <c r="H14" s="124">
        <v>45836</v>
      </c>
      <c r="I14" s="126" t="s">
        <v>630</v>
      </c>
      <c r="J14" s="109" t="s">
        <v>631</v>
      </c>
      <c r="K14" s="144"/>
      <c r="L14" s="145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629</v>
      </c>
      <c r="C15" s="109">
        <v>11</v>
      </c>
      <c r="D15" s="143" t="s">
        <v>326</v>
      </c>
      <c r="E15" s="109" t="str">
        <f>VLOOKUP(D15,'TS Gantry - AP47'!$C$8:$D$638,2,0)</f>
        <v>DA+3</v>
      </c>
      <c r="F15" s="109" t="str">
        <f>VLOOKUP($D15,Foundation!$D$5:$F$380,3,FALSE)</f>
        <v>Sandy</v>
      </c>
      <c r="G15" s="124">
        <v>45836</v>
      </c>
      <c r="H15" s="124">
        <v>45836</v>
      </c>
      <c r="I15" s="126" t="s">
        <v>630</v>
      </c>
      <c r="J15" s="109" t="s">
        <v>631</v>
      </c>
      <c r="K15" s="144"/>
      <c r="L15" s="145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629</v>
      </c>
      <c r="C16" s="109">
        <v>12</v>
      </c>
      <c r="D16" s="143" t="s">
        <v>327</v>
      </c>
      <c r="E16" s="109" t="str">
        <f>VLOOKUP(D16,'TS Gantry - AP47'!$C$8:$D$638,2,0)</f>
        <v>DA+0</v>
      </c>
      <c r="F16" s="109" t="str">
        <f>VLOOKUP($D16,Foundation!$D$5:$F$380,3,FALSE)</f>
        <v>Sandy</v>
      </c>
      <c r="G16" s="124">
        <v>45836</v>
      </c>
      <c r="H16" s="124">
        <v>45836</v>
      </c>
      <c r="I16" s="126" t="s">
        <v>630</v>
      </c>
      <c r="J16" s="109" t="s">
        <v>631</v>
      </c>
      <c r="K16" s="144"/>
      <c r="L16" s="145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629</v>
      </c>
      <c r="C17" s="109">
        <v>13</v>
      </c>
      <c r="D17" s="143" t="s">
        <v>328</v>
      </c>
      <c r="E17" s="109" t="str">
        <f>VLOOKUP(D17,'TS Gantry - AP47'!$C$8:$D$638,2,0)</f>
        <v>DA+3</v>
      </c>
      <c r="F17" s="109" t="str">
        <f>VLOOKUP($D17,Foundation!$D$5:$F$380,3,FALSE)</f>
        <v>Sandy</v>
      </c>
      <c r="G17" s="124">
        <v>45836</v>
      </c>
      <c r="H17" s="124">
        <v>45836</v>
      </c>
      <c r="I17" s="126" t="s">
        <v>630</v>
      </c>
      <c r="J17" s="109" t="s">
        <v>631</v>
      </c>
      <c r="K17" s="144"/>
      <c r="L17" s="145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629</v>
      </c>
      <c r="C18" s="109">
        <v>14</v>
      </c>
      <c r="D18" s="143" t="s">
        <v>320</v>
      </c>
      <c r="E18" s="109" t="str">
        <f>VLOOKUP(D18,'TS Gantry - AP47'!$C$8:$D$638,2,0)</f>
        <v>DA+0</v>
      </c>
      <c r="F18" s="109" t="str">
        <f>VLOOKUP($D18,Foundation!$D$5:$F$380,3,FALSE)</f>
        <v>Sandy</v>
      </c>
      <c r="G18" s="124">
        <v>45837</v>
      </c>
      <c r="H18" s="124">
        <v>45837</v>
      </c>
      <c r="I18" s="126" t="s">
        <v>630</v>
      </c>
      <c r="J18" s="109" t="s">
        <v>631</v>
      </c>
      <c r="K18" s="144"/>
      <c r="L18" s="145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629</v>
      </c>
      <c r="C19" s="109">
        <v>15</v>
      </c>
      <c r="D19" s="143" t="s">
        <v>322</v>
      </c>
      <c r="E19" s="109" t="str">
        <f>VLOOKUP(D19,'TS Gantry - AP47'!$C$8:$D$638,2,0)</f>
        <v>DA-1.5</v>
      </c>
      <c r="F19" s="109" t="str">
        <f>VLOOKUP($D19,Foundation!$D$5:$F$380,3,FALSE)</f>
        <v>Sandy</v>
      </c>
      <c r="G19" s="124">
        <v>45837</v>
      </c>
      <c r="H19" s="124">
        <v>45837</v>
      </c>
      <c r="I19" s="126" t="s">
        <v>630</v>
      </c>
      <c r="J19" s="109" t="s">
        <v>631</v>
      </c>
      <c r="K19" s="109"/>
      <c r="L19" s="145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629</v>
      </c>
      <c r="C20" s="109">
        <v>16</v>
      </c>
      <c r="D20" s="143" t="s">
        <v>318</v>
      </c>
      <c r="E20" s="109" t="str">
        <f>VLOOKUP(D20,'TS Gantry - AP47'!$C$8:$D$638,2,0)</f>
        <v>DA+6</v>
      </c>
      <c r="F20" s="109" t="str">
        <f>VLOOKUP($D20,Foundation!$D$5:$F$380,3,FALSE)</f>
        <v>Sandy</v>
      </c>
      <c r="G20" s="124">
        <v>45838</v>
      </c>
      <c r="H20" s="124">
        <v>45838</v>
      </c>
      <c r="I20" s="126" t="s">
        <v>630</v>
      </c>
      <c r="J20" s="109" t="s">
        <v>631</v>
      </c>
      <c r="K20" s="109"/>
      <c r="L20" s="145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629</v>
      </c>
      <c r="C21" s="109">
        <v>17</v>
      </c>
      <c r="D21" s="143" t="s">
        <v>319</v>
      </c>
      <c r="E21" s="109" t="str">
        <f>VLOOKUP(D21,'TS Gantry - AP47'!$C$8:$D$638,2,0)</f>
        <v>DA-1.5</v>
      </c>
      <c r="F21" s="109" t="str">
        <f>VLOOKUP($D21,Foundation!$D$5:$F$380,3,FALSE)</f>
        <v>Sandy</v>
      </c>
      <c r="G21" s="124">
        <v>45838</v>
      </c>
      <c r="H21" s="124">
        <v>45838</v>
      </c>
      <c r="I21" s="126" t="s">
        <v>630</v>
      </c>
      <c r="J21" s="109" t="s">
        <v>631</v>
      </c>
      <c r="K21" s="109"/>
      <c r="L21" s="145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629</v>
      </c>
      <c r="C22" s="109">
        <v>18</v>
      </c>
      <c r="D22" s="143" t="s">
        <v>321</v>
      </c>
      <c r="E22" s="109" t="str">
        <f>VLOOKUP(D22,'TS Gantry - AP47'!$C$8:$D$638,2,0)</f>
        <v>DA+0</v>
      </c>
      <c r="F22" s="109" t="str">
        <f>VLOOKUP($D22,Foundation!$D$5:$F$380,3,FALSE)</f>
        <v>Sandy</v>
      </c>
      <c r="G22" s="124">
        <v>45838</v>
      </c>
      <c r="H22" s="124">
        <v>45838</v>
      </c>
      <c r="I22" s="126" t="s">
        <v>630</v>
      </c>
      <c r="J22" s="109" t="s">
        <v>631</v>
      </c>
      <c r="K22" s="109"/>
      <c r="L22" s="145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629</v>
      </c>
      <c r="C23" s="109">
        <v>19</v>
      </c>
      <c r="D23" s="143" t="s">
        <v>323</v>
      </c>
      <c r="E23" s="109" t="str">
        <f>VLOOKUP(D23,'TS Gantry - AP47'!$C$8:$D$638,2,0)</f>
        <v>DA+0</v>
      </c>
      <c r="F23" s="109" t="str">
        <f>VLOOKUP($D23,Foundation!$D$5:$F$380,3,FALSE)</f>
        <v>Sandy</v>
      </c>
      <c r="G23" s="124">
        <v>45838</v>
      </c>
      <c r="H23" s="124">
        <v>45838</v>
      </c>
      <c r="I23" s="126" t="s">
        <v>630</v>
      </c>
      <c r="J23" s="109" t="s">
        <v>631</v>
      </c>
      <c r="K23" s="109"/>
      <c r="L23" s="145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6">
        <v>20</v>
      </c>
      <c r="B24" s="113" t="s">
        <v>629</v>
      </c>
      <c r="C24" s="113">
        <v>20</v>
      </c>
      <c r="D24" s="147" t="s">
        <v>316</v>
      </c>
      <c r="E24" s="113" t="str">
        <f>VLOOKUP(D24,'TS Gantry - AP47'!$C$8:$D$638,2,0)</f>
        <v>DA+6</v>
      </c>
      <c r="F24" s="113" t="str">
        <f>VLOOKUP($D24,Foundation!$D$5:$F$380,3,FALSE)</f>
        <v>Sandy</v>
      </c>
      <c r="G24" s="148">
        <v>45838</v>
      </c>
      <c r="H24" s="148">
        <v>45838</v>
      </c>
      <c r="I24" s="149" t="s">
        <v>630</v>
      </c>
      <c r="J24" s="113" t="s">
        <v>631</v>
      </c>
      <c r="K24" s="113"/>
      <c r="L24" s="150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0">
        <v>21</v>
      </c>
      <c r="B25" s="151" t="s">
        <v>632</v>
      </c>
      <c r="C25" s="151">
        <v>1</v>
      </c>
      <c r="D25" s="152" t="s">
        <v>313</v>
      </c>
      <c r="E25" s="151" t="str">
        <f>VLOOKUP(D25,'TS Gantry - AP47'!$C$8:$D$638,2,0)</f>
        <v>DA+0</v>
      </c>
      <c r="F25" s="151" t="str">
        <f>VLOOKUP($D25,Foundation!$D$5:$F$380,3,FALSE)</f>
        <v>Sandy</v>
      </c>
      <c r="G25" s="153">
        <v>45839</v>
      </c>
      <c r="H25" s="153">
        <v>45839</v>
      </c>
      <c r="I25" s="154" t="s">
        <v>630</v>
      </c>
      <c r="J25" s="151" t="s">
        <v>631</v>
      </c>
      <c r="K25" s="151"/>
      <c r="L25" s="155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632</v>
      </c>
      <c r="C26" s="109">
        <v>2</v>
      </c>
      <c r="D26" s="143" t="s">
        <v>315</v>
      </c>
      <c r="E26" s="109" t="str">
        <f>VLOOKUP(D26,'TS Gantry - AP47'!$C$8:$D$638,2,0)</f>
        <v>DA+3</v>
      </c>
      <c r="F26" s="109" t="str">
        <f>VLOOKUP($D26,Foundation!$D$5:$F$380,3,FALSE)</f>
        <v>Sandy</v>
      </c>
      <c r="G26" s="124">
        <v>45839</v>
      </c>
      <c r="H26" s="124">
        <v>45839</v>
      </c>
      <c r="I26" s="126" t="s">
        <v>630</v>
      </c>
      <c r="J26" s="109" t="s">
        <v>631</v>
      </c>
      <c r="K26" s="109"/>
      <c r="L26" s="15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632</v>
      </c>
      <c r="C27" s="109">
        <v>3</v>
      </c>
      <c r="D27" s="143" t="s">
        <v>314</v>
      </c>
      <c r="E27" s="109" t="str">
        <f>VLOOKUP(D27,'TS Gantry - AP47'!$C$8:$D$638,2,0)</f>
        <v>DA+6</v>
      </c>
      <c r="F27" s="109" t="str">
        <f>VLOOKUP($D27,Foundation!$D$5:$F$380,3,FALSE)</f>
        <v>Sandy</v>
      </c>
      <c r="G27" s="124">
        <v>45840</v>
      </c>
      <c r="H27" s="124">
        <v>45840</v>
      </c>
      <c r="I27" s="126" t="s">
        <v>630</v>
      </c>
      <c r="J27" s="109" t="s">
        <v>631</v>
      </c>
      <c r="K27" s="109"/>
      <c r="L27" s="15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632</v>
      </c>
      <c r="C28" s="109">
        <v>4</v>
      </c>
      <c r="D28" s="143" t="s">
        <v>312</v>
      </c>
      <c r="E28" s="109" t="str">
        <f>VLOOKUP(D28,'TS Gantry - AP47'!$C$8:$D$638,2,0)</f>
        <v>DB1+3</v>
      </c>
      <c r="F28" s="109" t="str">
        <f>VLOOKUP($D28,Foundation!$D$5:$F$380,3,FALSE)</f>
        <v>Sandy</v>
      </c>
      <c r="G28" s="124">
        <v>45840</v>
      </c>
      <c r="H28" s="124">
        <v>45840</v>
      </c>
      <c r="I28" s="126" t="s">
        <v>630</v>
      </c>
      <c r="J28" s="109" t="s">
        <v>631</v>
      </c>
      <c r="K28" s="109"/>
      <c r="L28" s="15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632</v>
      </c>
      <c r="C29" s="109">
        <v>5</v>
      </c>
      <c r="D29" s="143" t="s">
        <v>311</v>
      </c>
      <c r="E29" s="109" t="str">
        <f>VLOOKUP(D29,'TS Gantry - AP47'!$C$8:$D$638,2,0)</f>
        <v>DA+9</v>
      </c>
      <c r="F29" s="109" t="str">
        <f>VLOOKUP($D29,Foundation!$D$5:$F$380,3,FALSE)</f>
        <v>Sandy</v>
      </c>
      <c r="G29" s="124">
        <v>45840</v>
      </c>
      <c r="H29" s="124">
        <v>45840</v>
      </c>
      <c r="I29" s="126" t="s">
        <v>630</v>
      </c>
      <c r="J29" s="109" t="s">
        <v>631</v>
      </c>
      <c r="K29" s="109"/>
      <c r="L29" s="15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632</v>
      </c>
      <c r="C30" s="109">
        <v>6</v>
      </c>
      <c r="D30" s="143" t="s">
        <v>310</v>
      </c>
      <c r="E30" s="109" t="str">
        <f>VLOOKUP(D30,'TS Gantry - AP47'!$C$8:$D$638,2,0)</f>
        <v>DA+3</v>
      </c>
      <c r="F30" s="109" t="str">
        <f>VLOOKUP($D30,Foundation!$D$5:$F$380,3,FALSE)</f>
        <v>Sandy</v>
      </c>
      <c r="G30" s="124">
        <v>45840</v>
      </c>
      <c r="H30" s="124">
        <v>45840</v>
      </c>
      <c r="I30" s="126" t="s">
        <v>630</v>
      </c>
      <c r="J30" s="109" t="s">
        <v>631</v>
      </c>
      <c r="K30" s="109"/>
      <c r="L30" s="15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632</v>
      </c>
      <c r="C31" s="109">
        <v>7</v>
      </c>
      <c r="D31" s="143" t="s">
        <v>309</v>
      </c>
      <c r="E31" s="109" t="str">
        <f>VLOOKUP(D31,'TS Gantry - AP47'!$C$8:$D$638,2,0)</f>
        <v>DA+6</v>
      </c>
      <c r="F31" s="109" t="str">
        <f>VLOOKUP($D31,Foundation!$D$5:$F$380,3,FALSE)</f>
        <v>Sandy</v>
      </c>
      <c r="G31" s="124">
        <v>45840</v>
      </c>
      <c r="H31" s="124">
        <v>45840</v>
      </c>
      <c r="I31" s="126" t="s">
        <v>630</v>
      </c>
      <c r="J31" s="109" t="s">
        <v>631</v>
      </c>
      <c r="K31" s="109"/>
      <c r="L31" s="15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632</v>
      </c>
      <c r="C32" s="109">
        <v>8</v>
      </c>
      <c r="D32" s="143" t="s">
        <v>308</v>
      </c>
      <c r="E32" s="109" t="str">
        <f>VLOOKUP(D32,'TS Gantry - AP47'!$C$8:$D$638,2,0)</f>
        <v>DA+3</v>
      </c>
      <c r="F32" s="109" t="str">
        <f>VLOOKUP($D32,Foundation!$D$5:$F$380,3,FALSE)</f>
        <v>Sandy</v>
      </c>
      <c r="G32" s="124">
        <v>45840</v>
      </c>
      <c r="H32" s="124">
        <v>45840</v>
      </c>
      <c r="I32" s="126" t="s">
        <v>630</v>
      </c>
      <c r="J32" s="109" t="s">
        <v>631</v>
      </c>
      <c r="K32" s="109"/>
      <c r="L32" s="15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2">
        <v>29</v>
      </c>
      <c r="B33" s="109" t="s">
        <v>632</v>
      </c>
      <c r="C33" s="109">
        <v>9</v>
      </c>
      <c r="D33" s="143" t="s">
        <v>305</v>
      </c>
      <c r="E33" s="109" t="str">
        <f>VLOOKUP(D33,'TS Gantry - AP47'!$C$8:$D$638,2,0)</f>
        <v>DA+3</v>
      </c>
      <c r="F33" s="109" t="str">
        <f>VLOOKUP($D33,Foundation!$D$5:$F$380,3,FALSE)</f>
        <v>Sandy</v>
      </c>
      <c r="G33" s="124">
        <v>45841</v>
      </c>
      <c r="H33" s="124">
        <v>45841</v>
      </c>
      <c r="I33" s="126" t="s">
        <v>630</v>
      </c>
      <c r="J33" s="109" t="s">
        <v>631</v>
      </c>
      <c r="K33" s="109"/>
      <c r="L33" s="15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42">
        <v>30</v>
      </c>
      <c r="B34" s="109" t="s">
        <v>632</v>
      </c>
      <c r="C34" s="109">
        <v>10</v>
      </c>
      <c r="D34" s="143" t="s">
        <v>304</v>
      </c>
      <c r="E34" s="109" t="str">
        <f>VLOOKUP(D34,'TS Gantry - AP47'!$C$8:$D$638,2,0)</f>
        <v>DB1+0</v>
      </c>
      <c r="F34" s="109" t="str">
        <f>VLOOKUP($D34,Foundation!$D$5:$F$380,3,FALSE)</f>
        <v>Sandy</v>
      </c>
      <c r="G34" s="124">
        <v>45841</v>
      </c>
      <c r="H34" s="124">
        <v>45841</v>
      </c>
      <c r="I34" s="126" t="s">
        <v>630</v>
      </c>
      <c r="J34" s="109" t="s">
        <v>631</v>
      </c>
      <c r="K34" s="109"/>
      <c r="L34" s="15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632</v>
      </c>
      <c r="C35" s="109">
        <v>11</v>
      </c>
      <c r="D35" s="143" t="s">
        <v>303</v>
      </c>
      <c r="E35" s="109" t="str">
        <f>VLOOKUP(D35,'TS Gantry - AP47'!$C$8:$D$638,2,0)</f>
        <v>DA+9</v>
      </c>
      <c r="F35" s="109" t="str">
        <f>VLOOKUP($D35,Foundation!$D$5:$F$380,3,FALSE)</f>
        <v>Sandy</v>
      </c>
      <c r="G35" s="124">
        <v>45841</v>
      </c>
      <c r="H35" s="124">
        <v>45841</v>
      </c>
      <c r="I35" s="126" t="s">
        <v>630</v>
      </c>
      <c r="J35" s="109" t="s">
        <v>631</v>
      </c>
      <c r="K35" s="109"/>
      <c r="L35" s="15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632</v>
      </c>
      <c r="C36" s="109">
        <v>12</v>
      </c>
      <c r="D36" s="143" t="s">
        <v>302</v>
      </c>
      <c r="E36" s="109" t="str">
        <f>VLOOKUP(D36,'TS Gantry - AP47'!$C$8:$D$638,2,0)</f>
        <v>DA+3</v>
      </c>
      <c r="F36" s="109" t="str">
        <f>VLOOKUP($D36,Foundation!$D$5:$F$380,3,FALSE)</f>
        <v>Sandy</v>
      </c>
      <c r="G36" s="124">
        <v>45841</v>
      </c>
      <c r="H36" s="124">
        <v>45841</v>
      </c>
      <c r="I36" s="126" t="s">
        <v>630</v>
      </c>
      <c r="J36" s="109" t="s">
        <v>631</v>
      </c>
      <c r="K36" s="109"/>
      <c r="L36" s="15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632</v>
      </c>
      <c r="C37" s="109">
        <v>13</v>
      </c>
      <c r="D37" s="143" t="s">
        <v>301</v>
      </c>
      <c r="E37" s="109" t="str">
        <f>VLOOKUP(D37,'TS Gantry - AP47'!$C$8:$D$638,2,0)</f>
        <v>DA+3</v>
      </c>
      <c r="F37" s="109" t="str">
        <f>VLOOKUP($D37,Foundation!$D$5:$F$380,3,FALSE)</f>
        <v>Sandy</v>
      </c>
      <c r="G37" s="124">
        <v>45841</v>
      </c>
      <c r="H37" s="124">
        <v>45841</v>
      </c>
      <c r="I37" s="126" t="s">
        <v>630</v>
      </c>
      <c r="J37" s="109" t="s">
        <v>631</v>
      </c>
      <c r="K37" s="109"/>
      <c r="L37" s="15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632</v>
      </c>
      <c r="C38" s="109">
        <v>14</v>
      </c>
      <c r="D38" s="143" t="s">
        <v>351</v>
      </c>
      <c r="E38" s="109" t="str">
        <f>VLOOKUP(D38,'TS Gantry - AP47'!$C$8:$D$638,2,0)</f>
        <v>DA+3</v>
      </c>
      <c r="F38" s="109" t="str">
        <f>VLOOKUP($D38,Foundation!$D$5:$F$380,3,FALSE)</f>
        <v>Sandy</v>
      </c>
      <c r="G38" s="124">
        <v>45842</v>
      </c>
      <c r="H38" s="124">
        <v>45842</v>
      </c>
      <c r="I38" s="126" t="s">
        <v>630</v>
      </c>
      <c r="J38" s="109" t="s">
        <v>631</v>
      </c>
      <c r="K38" s="109"/>
      <c r="L38" s="15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632</v>
      </c>
      <c r="C39" s="109">
        <v>15</v>
      </c>
      <c r="D39" s="143" t="s">
        <v>356</v>
      </c>
      <c r="E39" s="109" t="str">
        <f>VLOOKUP(D39,'TS Gantry - AP47'!$C$8:$D$638,2,0)</f>
        <v>DA-1.5</v>
      </c>
      <c r="F39" s="109" t="str">
        <f>VLOOKUP($D39,Foundation!$D$5:$F$380,3,FALSE)</f>
        <v>Dry</v>
      </c>
      <c r="G39" s="124">
        <v>45842</v>
      </c>
      <c r="H39" s="124">
        <v>45842</v>
      </c>
      <c r="I39" s="126" t="s">
        <v>630</v>
      </c>
      <c r="J39" s="109" t="s">
        <v>631</v>
      </c>
      <c r="K39" s="109"/>
      <c r="L39" s="15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632</v>
      </c>
      <c r="C40" s="109">
        <v>16</v>
      </c>
      <c r="D40" s="143" t="s">
        <v>369</v>
      </c>
      <c r="E40" s="109" t="str">
        <f>VLOOKUP(D40,'TS Gantry - AP47'!$C$8:$D$638,2,0)</f>
        <v>DA+3</v>
      </c>
      <c r="F40" s="109" t="str">
        <f>VLOOKUP($D40,Foundation!$D$5:$F$380,3,FALSE)</f>
        <v>Sandy</v>
      </c>
      <c r="G40" s="124">
        <v>45843</v>
      </c>
      <c r="H40" s="124">
        <v>45843</v>
      </c>
      <c r="I40" s="126" t="s">
        <v>630</v>
      </c>
      <c r="J40" s="109" t="s">
        <v>631</v>
      </c>
      <c r="K40" s="109"/>
      <c r="L40" s="15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632</v>
      </c>
      <c r="C41" s="109">
        <v>17</v>
      </c>
      <c r="D41" s="143" t="s">
        <v>370</v>
      </c>
      <c r="E41" s="109" t="str">
        <f>VLOOKUP(D41,'TS Gantry - AP47'!$C$8:$D$638,2,0)</f>
        <v>DA-1.5</v>
      </c>
      <c r="F41" s="109" t="str">
        <f>VLOOKUP($D41,Foundation!$D$5:$F$380,3,FALSE)</f>
        <v>Sandy</v>
      </c>
      <c r="G41" s="124">
        <v>45843</v>
      </c>
      <c r="H41" s="124">
        <v>45843</v>
      </c>
      <c r="I41" s="126" t="s">
        <v>630</v>
      </c>
      <c r="J41" s="109" t="s">
        <v>631</v>
      </c>
      <c r="K41" s="109"/>
      <c r="L41" s="15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632</v>
      </c>
      <c r="C42" s="109">
        <v>18</v>
      </c>
      <c r="D42" s="143" t="s">
        <v>371</v>
      </c>
      <c r="E42" s="109" t="str">
        <f>VLOOKUP(D42,'TS Gantry - AP47'!$C$8:$D$638,2,0)</f>
        <v>DA+9</v>
      </c>
      <c r="F42" s="109" t="str">
        <f>VLOOKUP($D42,Foundation!$D$5:$F$380,3,FALSE)</f>
        <v>Sandy</v>
      </c>
      <c r="G42" s="124">
        <v>45843</v>
      </c>
      <c r="H42" s="124">
        <v>45843</v>
      </c>
      <c r="I42" s="126" t="s">
        <v>630</v>
      </c>
      <c r="J42" s="109" t="s">
        <v>631</v>
      </c>
      <c r="K42" s="109"/>
      <c r="L42" s="15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632</v>
      </c>
      <c r="C43" s="109">
        <v>19</v>
      </c>
      <c r="D43" s="143" t="s">
        <v>372</v>
      </c>
      <c r="E43" s="109" t="str">
        <f>VLOOKUP(D43,'TS Gantry - AP47'!$C$8:$D$638,2,0)</f>
        <v>DA+9</v>
      </c>
      <c r="F43" s="109" t="str">
        <f>VLOOKUP($D43,Foundation!$D$5:$F$380,3,FALSE)</f>
        <v>Sandy</v>
      </c>
      <c r="G43" s="124">
        <v>45843</v>
      </c>
      <c r="H43" s="124">
        <v>45843</v>
      </c>
      <c r="I43" s="126" t="s">
        <v>630</v>
      </c>
      <c r="J43" s="109" t="s">
        <v>631</v>
      </c>
      <c r="K43" s="109"/>
      <c r="L43" s="15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632</v>
      </c>
      <c r="C44" s="109">
        <v>20</v>
      </c>
      <c r="D44" s="143" t="s">
        <v>394</v>
      </c>
      <c r="E44" s="109" t="str">
        <f>VLOOKUP(D44,'TS Gantry - AP47'!$C$8:$D$638,2,0)</f>
        <v>DA+3</v>
      </c>
      <c r="F44" s="109" t="str">
        <f>VLOOKUP($D44,Foundation!$D$5:$F$380,3,FALSE)</f>
        <v>Sandy</v>
      </c>
      <c r="G44" s="124">
        <v>45844</v>
      </c>
      <c r="H44" s="124">
        <v>45844</v>
      </c>
      <c r="I44" s="126" t="s">
        <v>630</v>
      </c>
      <c r="J44" s="109" t="s">
        <v>631</v>
      </c>
      <c r="K44" s="109"/>
      <c r="L44" s="15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632</v>
      </c>
      <c r="C45" s="109">
        <v>21</v>
      </c>
      <c r="D45" s="143" t="s">
        <v>395</v>
      </c>
      <c r="E45" s="109" t="str">
        <f>VLOOKUP(D45,'TS Gantry - AP47'!$C$8:$D$638,2,0)</f>
        <v>DA+6</v>
      </c>
      <c r="F45" s="109" t="str">
        <f>VLOOKUP($D45,Foundation!$D$5:$F$380,3,FALSE)</f>
        <v>Sandy</v>
      </c>
      <c r="G45" s="124">
        <v>45844</v>
      </c>
      <c r="H45" s="124">
        <v>45844</v>
      </c>
      <c r="I45" s="126" t="s">
        <v>630</v>
      </c>
      <c r="J45" s="109" t="s">
        <v>631</v>
      </c>
      <c r="K45" s="109"/>
      <c r="L45" s="15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632</v>
      </c>
      <c r="C46" s="109">
        <v>22</v>
      </c>
      <c r="D46" s="143" t="s">
        <v>396</v>
      </c>
      <c r="E46" s="109" t="str">
        <f>VLOOKUP(D46,'TS Gantry - AP47'!$C$8:$D$638,2,0)</f>
        <v>DA-1.5</v>
      </c>
      <c r="F46" s="109" t="str">
        <f>VLOOKUP($D46,Foundation!$D$5:$F$380,3,FALSE)</f>
        <v>Sandy</v>
      </c>
      <c r="G46" s="124">
        <v>45844</v>
      </c>
      <c r="H46" s="124">
        <v>45844</v>
      </c>
      <c r="I46" s="126" t="s">
        <v>630</v>
      </c>
      <c r="J46" s="109" t="s">
        <v>631</v>
      </c>
      <c r="K46" s="109"/>
      <c r="L46" s="15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632</v>
      </c>
      <c r="C47" s="109">
        <v>23</v>
      </c>
      <c r="D47" s="143" t="s">
        <v>397</v>
      </c>
      <c r="E47" s="109" t="str">
        <f>VLOOKUP(D47,'TS Gantry - AP47'!$C$8:$D$638,2,0)</f>
        <v>DA+9</v>
      </c>
      <c r="F47" s="109" t="str">
        <f>VLOOKUP($D47,Foundation!$D$5:$F$380,3,FALSE)</f>
        <v>Sandy</v>
      </c>
      <c r="G47" s="124">
        <v>45844</v>
      </c>
      <c r="H47" s="124">
        <v>45844</v>
      </c>
      <c r="I47" s="126" t="s">
        <v>630</v>
      </c>
      <c r="J47" s="109" t="s">
        <v>631</v>
      </c>
      <c r="K47" s="109"/>
      <c r="L47" s="15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632</v>
      </c>
      <c r="C48" s="109">
        <v>24</v>
      </c>
      <c r="D48" s="143" t="s">
        <v>392</v>
      </c>
      <c r="E48" s="109" t="str">
        <f>VLOOKUP(D48,'TS Gantry - AP47'!$C$8:$D$638,2,0)</f>
        <v>DA+0</v>
      </c>
      <c r="F48" s="109" t="str">
        <f>VLOOKUP($D48,Foundation!$D$5:$F$380,3,FALSE)</f>
        <v>Sandy</v>
      </c>
      <c r="G48" s="124">
        <v>45844</v>
      </c>
      <c r="H48" s="124">
        <v>45844</v>
      </c>
      <c r="I48" s="126" t="s">
        <v>630</v>
      </c>
      <c r="J48" s="109" t="s">
        <v>631</v>
      </c>
      <c r="K48" s="109"/>
      <c r="L48" s="15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632</v>
      </c>
      <c r="C49" s="109">
        <v>25</v>
      </c>
      <c r="D49" s="143" t="s">
        <v>398</v>
      </c>
      <c r="E49" s="109" t="str">
        <f>VLOOKUP(D49,'TS Gantry - AP47'!$C$8:$D$638,2,0)</f>
        <v>DA+3</v>
      </c>
      <c r="F49" s="109" t="str">
        <f>VLOOKUP($D49,Foundation!$D$5:$F$380,3,FALSE)</f>
        <v>Sandy</v>
      </c>
      <c r="G49" s="124">
        <v>45845</v>
      </c>
      <c r="H49" s="124">
        <v>45845</v>
      </c>
      <c r="I49" s="126" t="s">
        <v>630</v>
      </c>
      <c r="J49" s="109" t="s">
        <v>631</v>
      </c>
      <c r="K49" s="109"/>
      <c r="L49" s="15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632</v>
      </c>
      <c r="C50" s="109">
        <v>26</v>
      </c>
      <c r="D50" s="143" t="s">
        <v>400</v>
      </c>
      <c r="E50" s="109" t="str">
        <f>VLOOKUP(D50,'TS Gantry - AP47'!$C$8:$D$638,2,0)</f>
        <v>DA+6</v>
      </c>
      <c r="F50" s="109" t="str">
        <f>VLOOKUP($D50,Foundation!$D$5:$F$380,3,FALSE)</f>
        <v>Sandy</v>
      </c>
      <c r="G50" s="124">
        <v>45845</v>
      </c>
      <c r="H50" s="124">
        <v>45845</v>
      </c>
      <c r="I50" s="126" t="s">
        <v>630</v>
      </c>
      <c r="J50" s="109" t="s">
        <v>631</v>
      </c>
      <c r="K50" s="109"/>
      <c r="L50" s="15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632</v>
      </c>
      <c r="C51" s="109">
        <v>27</v>
      </c>
      <c r="D51" s="143" t="s">
        <v>401</v>
      </c>
      <c r="E51" s="109" t="str">
        <f>VLOOKUP(D51,'TS Gantry - AP47'!$C$8:$D$638,2,0)</f>
        <v>DC1+6</v>
      </c>
      <c r="F51" s="109" t="str">
        <f>VLOOKUP($D51,Foundation!$D$5:$F$380,3,FALSE)</f>
        <v>Sandy</v>
      </c>
      <c r="G51" s="124">
        <v>45845</v>
      </c>
      <c r="H51" s="124">
        <v>45845</v>
      </c>
      <c r="I51" s="126" t="s">
        <v>630</v>
      </c>
      <c r="J51" s="109" t="s">
        <v>631</v>
      </c>
      <c r="K51" s="109"/>
      <c r="L51" s="15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632</v>
      </c>
      <c r="C52" s="109">
        <v>28</v>
      </c>
      <c r="D52" s="143" t="s">
        <v>403</v>
      </c>
      <c r="E52" s="109" t="str">
        <f>VLOOKUP(D52,'TS Gantry - AP47'!$C$8:$D$638,2,0)</f>
        <v>DA+6</v>
      </c>
      <c r="F52" s="109" t="str">
        <f>VLOOKUP($D52,Foundation!$D$5:$F$380,3,FALSE)</f>
        <v>Sandy</v>
      </c>
      <c r="G52" s="124">
        <v>45845</v>
      </c>
      <c r="H52" s="124">
        <v>45845</v>
      </c>
      <c r="I52" s="126" t="s">
        <v>630</v>
      </c>
      <c r="J52" s="109" t="s">
        <v>631</v>
      </c>
      <c r="K52" s="109"/>
      <c r="L52" s="15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632</v>
      </c>
      <c r="C53" s="109">
        <v>29</v>
      </c>
      <c r="D53" s="143" t="s">
        <v>404</v>
      </c>
      <c r="E53" s="109" t="str">
        <f>VLOOKUP(D53,'TS Gantry - AP47'!$C$8:$D$638,2,0)</f>
        <v>DA+6</v>
      </c>
      <c r="F53" s="109" t="str">
        <f>VLOOKUP($D53,Foundation!$D$5:$F$380,3,FALSE)</f>
        <v>Sandy</v>
      </c>
      <c r="G53" s="124">
        <v>45845</v>
      </c>
      <c r="H53" s="124">
        <v>45845</v>
      </c>
      <c r="I53" s="126" t="s">
        <v>630</v>
      </c>
      <c r="J53" s="109" t="s">
        <v>631</v>
      </c>
      <c r="K53" s="109"/>
      <c r="L53" s="15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632</v>
      </c>
      <c r="C54" s="109">
        <v>30</v>
      </c>
      <c r="D54" s="143" t="s">
        <v>405</v>
      </c>
      <c r="E54" s="109" t="str">
        <f>VLOOKUP(D54,'TS Gantry - AP47'!$C$8:$D$638,2,0)</f>
        <v>DA-3</v>
      </c>
      <c r="F54" s="109" t="str">
        <f>VLOOKUP($D54,Foundation!$D$5:$F$380,3,FALSE)</f>
        <v>Sandy</v>
      </c>
      <c r="G54" s="124">
        <v>45845</v>
      </c>
      <c r="H54" s="124">
        <v>45845</v>
      </c>
      <c r="I54" s="126" t="s">
        <v>630</v>
      </c>
      <c r="J54" s="109" t="s">
        <v>631</v>
      </c>
      <c r="K54" s="109"/>
      <c r="L54" s="15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632</v>
      </c>
      <c r="C55" s="109">
        <v>31</v>
      </c>
      <c r="D55" s="143" t="s">
        <v>429</v>
      </c>
      <c r="E55" s="109" t="str">
        <f>VLOOKUP(D55,'TS Gantry - AP47'!$C$8:$D$638,2,0)</f>
        <v>DA-1.5</v>
      </c>
      <c r="F55" s="109" t="str">
        <f>VLOOKUP($D55,Foundation!$D$5:$F$380,3,FALSE)</f>
        <v>Sandy</v>
      </c>
      <c r="G55" s="124">
        <v>45846</v>
      </c>
      <c r="H55" s="124">
        <v>45846</v>
      </c>
      <c r="I55" s="126" t="s">
        <v>630</v>
      </c>
      <c r="J55" s="109" t="s">
        <v>631</v>
      </c>
      <c r="K55" s="109"/>
      <c r="L55" s="15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632</v>
      </c>
      <c r="C56" s="109">
        <v>32</v>
      </c>
      <c r="D56" s="143" t="s">
        <v>432</v>
      </c>
      <c r="E56" s="109" t="str">
        <f>VLOOKUP(D56,'TS Gantry - AP47'!$C$8:$D$638,2,0)</f>
        <v>DA-3</v>
      </c>
      <c r="F56" s="109" t="str">
        <f>VLOOKUP($D56,Foundation!$D$5:$F$380,3,FALSE)</f>
        <v>Sandy</v>
      </c>
      <c r="G56" s="124">
        <v>45846</v>
      </c>
      <c r="H56" s="124">
        <v>45846</v>
      </c>
      <c r="I56" s="126" t="s">
        <v>630</v>
      </c>
      <c r="J56" s="109" t="s">
        <v>631</v>
      </c>
      <c r="K56" s="109"/>
      <c r="L56" s="15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2">
        <v>53</v>
      </c>
      <c r="B57" s="109" t="s">
        <v>632</v>
      </c>
      <c r="C57" s="109">
        <v>33</v>
      </c>
      <c r="D57" s="143" t="s">
        <v>439</v>
      </c>
      <c r="E57" s="109" t="str">
        <f>VLOOKUP(D57,'TS Gantry - AP47'!$C$8:$D$638,2,0)</f>
        <v>DA+0</v>
      </c>
      <c r="F57" s="109" t="str">
        <f>VLOOKUP($D57,Foundation!$D$5:$F$380,3,FALSE)</f>
        <v>Sandy</v>
      </c>
      <c r="G57" s="124">
        <v>45846</v>
      </c>
      <c r="H57" s="124">
        <v>45846</v>
      </c>
      <c r="I57" s="126" t="s">
        <v>630</v>
      </c>
      <c r="J57" s="109" t="s">
        <v>631</v>
      </c>
      <c r="K57" s="109"/>
      <c r="L57" s="15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42">
        <v>54</v>
      </c>
      <c r="B58" s="109" t="s">
        <v>632</v>
      </c>
      <c r="C58" s="109">
        <v>34</v>
      </c>
      <c r="D58" s="143" t="s">
        <v>440</v>
      </c>
      <c r="E58" s="109" t="str">
        <f>VLOOKUP(D58,'TS Gantry - AP47'!$C$8:$D$638,2,0)</f>
        <v>DA+0</v>
      </c>
      <c r="F58" s="109" t="str">
        <f>VLOOKUP($D58,Foundation!$D$5:$F$380,3,FALSE)</f>
        <v>Sandy</v>
      </c>
      <c r="G58" s="124">
        <v>45846</v>
      </c>
      <c r="H58" s="124">
        <v>45846</v>
      </c>
      <c r="I58" s="126" t="s">
        <v>630</v>
      </c>
      <c r="J58" s="109" t="s">
        <v>631</v>
      </c>
      <c r="K58" s="109"/>
      <c r="L58" s="15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632</v>
      </c>
      <c r="C59" s="109">
        <v>35</v>
      </c>
      <c r="D59" s="143" t="s">
        <v>441</v>
      </c>
      <c r="E59" s="109" t="str">
        <f>VLOOKUP(D59,'TS Gantry - AP47'!$C$8:$D$638,2,0)</f>
        <v>DA+0</v>
      </c>
      <c r="F59" s="109" t="str">
        <f>VLOOKUP($D59,Foundation!$D$5:$F$380,3,FALSE)</f>
        <v>Sandy</v>
      </c>
      <c r="G59" s="124">
        <v>45846</v>
      </c>
      <c r="H59" s="124">
        <v>45846</v>
      </c>
      <c r="I59" s="126" t="s">
        <v>630</v>
      </c>
      <c r="J59" s="109" t="s">
        <v>631</v>
      </c>
      <c r="K59" s="109"/>
      <c r="L59" s="15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632</v>
      </c>
      <c r="C60" s="109">
        <v>36</v>
      </c>
      <c r="D60" s="143" t="s">
        <v>443</v>
      </c>
      <c r="E60" s="109" t="str">
        <f>VLOOKUP(D60,'TS Gantry - AP47'!$C$8:$D$638,2,0)</f>
        <v>DA+6</v>
      </c>
      <c r="F60" s="109" t="str">
        <f>VLOOKUP($D60,Foundation!$D$5:$F$380,3,FALSE)</f>
        <v>Sandy</v>
      </c>
      <c r="G60" s="124">
        <v>45847</v>
      </c>
      <c r="H60" s="124">
        <v>45847</v>
      </c>
      <c r="I60" s="126" t="s">
        <v>630</v>
      </c>
      <c r="J60" s="109" t="s">
        <v>631</v>
      </c>
      <c r="K60" s="109"/>
      <c r="L60" s="15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632</v>
      </c>
      <c r="C61" s="109">
        <v>37</v>
      </c>
      <c r="D61" s="143" t="s">
        <v>445</v>
      </c>
      <c r="E61" s="109" t="str">
        <f>VLOOKUP(D61,'TS Gantry - AP47'!$C$8:$D$638,2,0)</f>
        <v>DA+6</v>
      </c>
      <c r="F61" s="109" t="str">
        <f>VLOOKUP($D61,Foundation!$D$5:$F$380,3,FALSE)</f>
        <v>Sandy</v>
      </c>
      <c r="G61" s="124">
        <v>45847</v>
      </c>
      <c r="H61" s="124">
        <v>45847</v>
      </c>
      <c r="I61" s="126" t="s">
        <v>630</v>
      </c>
      <c r="J61" s="109" t="s">
        <v>631</v>
      </c>
      <c r="K61" s="109"/>
      <c r="L61" s="15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632</v>
      </c>
      <c r="C62" s="109">
        <v>38</v>
      </c>
      <c r="D62" s="143" t="s">
        <v>447</v>
      </c>
      <c r="E62" s="109" t="str">
        <f>VLOOKUP(D62,'TS Gantry - AP47'!$C$8:$D$638,2,0)</f>
        <v>DA+3</v>
      </c>
      <c r="F62" s="109" t="str">
        <f>VLOOKUP($D62,Foundation!$D$5:$F$380,3,FALSE)</f>
        <v>Sandy</v>
      </c>
      <c r="G62" s="124">
        <v>45847</v>
      </c>
      <c r="H62" s="124">
        <v>45847</v>
      </c>
      <c r="I62" s="126" t="s">
        <v>630</v>
      </c>
      <c r="J62" s="109" t="s">
        <v>631</v>
      </c>
      <c r="K62" s="109"/>
      <c r="L62" s="15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632</v>
      </c>
      <c r="C63" s="109">
        <v>39</v>
      </c>
      <c r="D63" s="143" t="s">
        <v>456</v>
      </c>
      <c r="E63" s="109" t="str">
        <f>VLOOKUP(D63,'TS Gantry - AP47'!$C$8:$D$638,2,0)</f>
        <v>DA+6</v>
      </c>
      <c r="F63" s="109" t="str">
        <f>VLOOKUP($D63,Foundation!$D$5:$F$380,3,FALSE)</f>
        <v>Sandy</v>
      </c>
      <c r="G63" s="124">
        <v>45847</v>
      </c>
      <c r="H63" s="124">
        <v>45847</v>
      </c>
      <c r="I63" s="126" t="s">
        <v>630</v>
      </c>
      <c r="J63" s="109" t="s">
        <v>631</v>
      </c>
      <c r="K63" s="109"/>
      <c r="L63" s="15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632</v>
      </c>
      <c r="C64" s="109">
        <v>40</v>
      </c>
      <c r="D64" s="143" t="s">
        <v>454</v>
      </c>
      <c r="E64" s="109" t="str">
        <f>VLOOKUP(D64,'TS Gantry - AP47'!$C$8:$D$638,2,0)</f>
        <v>DA+0</v>
      </c>
      <c r="F64" s="109" t="str">
        <f>VLOOKUP($D64,Foundation!$D$5:$F$380,3,FALSE)</f>
        <v>Sandy</v>
      </c>
      <c r="G64" s="124">
        <v>45849</v>
      </c>
      <c r="H64" s="124">
        <v>45849</v>
      </c>
      <c r="I64" s="126" t="s">
        <v>630</v>
      </c>
      <c r="J64" s="109" t="s">
        <v>631</v>
      </c>
      <c r="K64" s="109"/>
      <c r="L64" s="15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632</v>
      </c>
      <c r="C65" s="109">
        <v>41</v>
      </c>
      <c r="D65" s="143" t="s">
        <v>503</v>
      </c>
      <c r="E65" s="109" t="str">
        <f>VLOOKUP(D65,'TS Gantry - AP47'!$C$8:$D$638,2,0)</f>
        <v>DA+3</v>
      </c>
      <c r="F65" s="109" t="str">
        <f>VLOOKUP($D65,Foundation!$D$5:$F$380,3,FALSE)</f>
        <v>Sandy</v>
      </c>
      <c r="G65" s="124">
        <v>45849</v>
      </c>
      <c r="H65" s="124">
        <v>45849</v>
      </c>
      <c r="I65" s="126" t="s">
        <v>630</v>
      </c>
      <c r="J65" s="109" t="s">
        <v>631</v>
      </c>
      <c r="K65" s="109"/>
      <c r="L65" s="15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632</v>
      </c>
      <c r="C66" s="109">
        <v>42</v>
      </c>
      <c r="D66" s="143" t="s">
        <v>504</v>
      </c>
      <c r="E66" s="109" t="str">
        <f>VLOOKUP(D66,'TS Gantry - AP47'!$C$8:$D$638,2,0)</f>
        <v>DA+3</v>
      </c>
      <c r="F66" s="109" t="str">
        <f>VLOOKUP($D66,Foundation!$D$5:$F$380,3,FALSE)</f>
        <v>Sandy</v>
      </c>
      <c r="G66" s="124">
        <v>45849</v>
      </c>
      <c r="H66" s="124">
        <v>45849</v>
      </c>
      <c r="I66" s="126" t="s">
        <v>630</v>
      </c>
      <c r="J66" s="109" t="s">
        <v>631</v>
      </c>
      <c r="K66" s="109"/>
      <c r="L66" s="15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632</v>
      </c>
      <c r="C67" s="109">
        <v>43</v>
      </c>
      <c r="D67" s="143" t="s">
        <v>505</v>
      </c>
      <c r="E67" s="109" t="str">
        <f>VLOOKUP(D67,'TS Gantry - AP47'!$C$8:$D$638,2,0)</f>
        <v>DA-3</v>
      </c>
      <c r="F67" s="109" t="str">
        <f>VLOOKUP($D67,Foundation!$D$5:$F$380,3,FALSE)</f>
        <v>Sandy</v>
      </c>
      <c r="G67" s="124">
        <v>45850</v>
      </c>
      <c r="H67" s="124">
        <v>45850</v>
      </c>
      <c r="I67" s="126" t="s">
        <v>630</v>
      </c>
      <c r="J67" s="109" t="s">
        <v>631</v>
      </c>
      <c r="K67" s="109"/>
      <c r="L67" s="15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632</v>
      </c>
      <c r="C68" s="109">
        <v>44</v>
      </c>
      <c r="D68" s="143" t="s">
        <v>501</v>
      </c>
      <c r="E68" s="109" t="str">
        <f>VLOOKUP(D68,'TS Gantry - AP47'!$C$8:$D$638,2,0)</f>
        <v>DA+0</v>
      </c>
      <c r="F68" s="109" t="str">
        <f>VLOOKUP($D68,Foundation!$D$5:$F$380,3,FALSE)</f>
        <v>Sandy</v>
      </c>
      <c r="G68" s="124">
        <v>45850</v>
      </c>
      <c r="H68" s="124">
        <v>45850</v>
      </c>
      <c r="I68" s="126" t="s">
        <v>630</v>
      </c>
      <c r="J68" s="109" t="s">
        <v>631</v>
      </c>
      <c r="K68" s="109"/>
      <c r="L68" s="15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632</v>
      </c>
      <c r="C69" s="109">
        <v>45</v>
      </c>
      <c r="D69" s="143" t="s">
        <v>484</v>
      </c>
      <c r="E69" s="109" t="str">
        <f>VLOOKUP(D69,'TS Gantry - AP47'!$C$8:$D$638,2,0)</f>
        <v>DA+3</v>
      </c>
      <c r="F69" s="109" t="str">
        <f>VLOOKUP($D69,Foundation!$D$5:$F$380,3,FALSE)</f>
        <v>Sandy</v>
      </c>
      <c r="G69" s="124">
        <v>45850</v>
      </c>
      <c r="H69" s="124">
        <v>45850</v>
      </c>
      <c r="I69" s="126" t="s">
        <v>630</v>
      </c>
      <c r="J69" s="109" t="s">
        <v>631</v>
      </c>
      <c r="K69" s="109"/>
      <c r="L69" s="156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632</v>
      </c>
      <c r="C70" s="109">
        <v>46</v>
      </c>
      <c r="D70" s="143" t="s">
        <v>485</v>
      </c>
      <c r="E70" s="109" t="str">
        <f>VLOOKUP(D70,'TS Gantry - AP47'!$C$8:$D$638,2,0)</f>
        <v>DB1+0</v>
      </c>
      <c r="F70" s="109" t="str">
        <f>VLOOKUP($D70,Foundation!$D$5:$F$380,3,FALSE)</f>
        <v>Sandy</v>
      </c>
      <c r="G70" s="124">
        <v>45850</v>
      </c>
      <c r="H70" s="124">
        <v>45850</v>
      </c>
      <c r="I70" s="126" t="s">
        <v>630</v>
      </c>
      <c r="J70" s="109" t="s">
        <v>631</v>
      </c>
      <c r="K70" s="109"/>
      <c r="L70" s="156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632</v>
      </c>
      <c r="C71" s="109">
        <v>47</v>
      </c>
      <c r="D71" s="143" t="s">
        <v>488</v>
      </c>
      <c r="E71" s="109" t="str">
        <f>VLOOKUP(D71,'TS Gantry - AP47'!$C$8:$D$638,2,0)</f>
        <v>DA+3</v>
      </c>
      <c r="F71" s="109" t="str">
        <f>VLOOKUP($D71,Foundation!$D$5:$F$380,3,FALSE)</f>
        <v>Sandy</v>
      </c>
      <c r="G71" s="124">
        <v>45850</v>
      </c>
      <c r="H71" s="124">
        <v>45850</v>
      </c>
      <c r="I71" s="126" t="s">
        <v>630</v>
      </c>
      <c r="J71" s="109" t="s">
        <v>631</v>
      </c>
      <c r="K71" s="109"/>
      <c r="L71" s="156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632</v>
      </c>
      <c r="C72" s="109">
        <v>48</v>
      </c>
      <c r="D72" s="143" t="s">
        <v>489</v>
      </c>
      <c r="E72" s="109" t="str">
        <f>VLOOKUP(D72,'TS Gantry - AP47'!$C$8:$D$638,2,0)</f>
        <v>DA+0</v>
      </c>
      <c r="F72" s="109" t="str">
        <f>VLOOKUP($D72,Foundation!$D$5:$F$380,3,FALSE)</f>
        <v>Sandy</v>
      </c>
      <c r="G72" s="124">
        <v>45850</v>
      </c>
      <c r="H72" s="124">
        <v>45850</v>
      </c>
      <c r="I72" s="126" t="s">
        <v>630</v>
      </c>
      <c r="J72" s="109" t="s">
        <v>631</v>
      </c>
      <c r="K72" s="109"/>
      <c r="L72" s="156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632</v>
      </c>
      <c r="C73" s="109">
        <v>49</v>
      </c>
      <c r="D73" s="143" t="s">
        <v>490</v>
      </c>
      <c r="E73" s="109" t="str">
        <f>VLOOKUP(D73,'TS Gantry - AP47'!$C$8:$D$638,2,0)</f>
        <v>DA+6</v>
      </c>
      <c r="F73" s="109" t="str">
        <f>VLOOKUP($D73,Foundation!$D$5:$F$380,3,FALSE)</f>
        <v>Sandy</v>
      </c>
      <c r="G73" s="124">
        <v>45850</v>
      </c>
      <c r="H73" s="124">
        <v>45850</v>
      </c>
      <c r="I73" s="126" t="s">
        <v>630</v>
      </c>
      <c r="J73" s="109" t="s">
        <v>631</v>
      </c>
      <c r="K73" s="109"/>
      <c r="L73" s="15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632</v>
      </c>
      <c r="C74" s="109">
        <v>50</v>
      </c>
      <c r="D74" s="143" t="s">
        <v>491</v>
      </c>
      <c r="E74" s="109" t="str">
        <f>VLOOKUP(D74,'TS Gantry - AP47'!$C$8:$D$638,2,0)</f>
        <v>DA+6</v>
      </c>
      <c r="F74" s="109" t="str">
        <f>VLOOKUP($D74,Foundation!$D$5:$F$380,3,FALSE)</f>
        <v>Sandy</v>
      </c>
      <c r="G74" s="124">
        <v>45850</v>
      </c>
      <c r="H74" s="124">
        <v>45850</v>
      </c>
      <c r="I74" s="126" t="s">
        <v>630</v>
      </c>
      <c r="J74" s="109" t="s">
        <v>631</v>
      </c>
      <c r="K74" s="109"/>
      <c r="L74" s="15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632</v>
      </c>
      <c r="C75" s="109">
        <v>51</v>
      </c>
      <c r="D75" s="143" t="s">
        <v>492</v>
      </c>
      <c r="E75" s="109" t="str">
        <f>VLOOKUP(D75,'TS Gantry - AP47'!$C$8:$D$638,2,0)</f>
        <v>DA+3</v>
      </c>
      <c r="F75" s="109" t="str">
        <f>VLOOKUP($D75,Foundation!$D$5:$F$380,3,FALSE)</f>
        <v>Sandy</v>
      </c>
      <c r="G75" s="124">
        <v>45850</v>
      </c>
      <c r="H75" s="124">
        <v>45850</v>
      </c>
      <c r="I75" s="126" t="s">
        <v>630</v>
      </c>
      <c r="J75" s="109" t="s">
        <v>631</v>
      </c>
      <c r="K75" s="109"/>
      <c r="L75" s="156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632</v>
      </c>
      <c r="C76" s="109">
        <v>52</v>
      </c>
      <c r="D76" s="143" t="s">
        <v>480</v>
      </c>
      <c r="E76" s="109" t="str">
        <f>VLOOKUP(D76,'TS Gantry - AP47'!$C$8:$D$638,2,0)</f>
        <v>DA+3</v>
      </c>
      <c r="F76" s="109" t="str">
        <f>VLOOKUP($D76,Foundation!$D$5:$F$380,3,FALSE)</f>
        <v>Sandy</v>
      </c>
      <c r="G76" s="124">
        <v>45851</v>
      </c>
      <c r="H76" s="124">
        <v>45851</v>
      </c>
      <c r="I76" s="126" t="s">
        <v>630</v>
      </c>
      <c r="J76" s="109" t="s">
        <v>631</v>
      </c>
      <c r="K76" s="109"/>
      <c r="L76" s="156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632</v>
      </c>
      <c r="C77" s="109">
        <v>53</v>
      </c>
      <c r="D77" s="143" t="s">
        <v>481</v>
      </c>
      <c r="E77" s="109" t="str">
        <f>VLOOKUP(D77,'TS Gantry - AP47'!$C$8:$D$638,2,0)</f>
        <v>DA+3</v>
      </c>
      <c r="F77" s="109" t="str">
        <f>VLOOKUP($D77,Foundation!$D$5:$F$380,3,FALSE)</f>
        <v>Sandy</v>
      </c>
      <c r="G77" s="124">
        <v>45851</v>
      </c>
      <c r="H77" s="124">
        <v>45851</v>
      </c>
      <c r="I77" s="126" t="s">
        <v>630</v>
      </c>
      <c r="J77" s="109" t="s">
        <v>631</v>
      </c>
      <c r="K77" s="109"/>
      <c r="L77" s="156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632</v>
      </c>
      <c r="C78" s="109">
        <v>54</v>
      </c>
      <c r="D78" s="143" t="s">
        <v>482</v>
      </c>
      <c r="E78" s="109" t="str">
        <f>VLOOKUP(D78,'TS Gantry - AP47'!$C$8:$D$638,2,0)</f>
        <v>DA+0</v>
      </c>
      <c r="F78" s="109" t="str">
        <f>VLOOKUP($D78,Foundation!$D$5:$F$380,3,FALSE)</f>
        <v>Sandy</v>
      </c>
      <c r="G78" s="124">
        <v>45851</v>
      </c>
      <c r="H78" s="124">
        <v>45851</v>
      </c>
      <c r="I78" s="126" t="s">
        <v>630</v>
      </c>
      <c r="J78" s="109" t="s">
        <v>631</v>
      </c>
      <c r="K78" s="109"/>
      <c r="L78" s="156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42">
        <v>75</v>
      </c>
      <c r="B79" s="109" t="s">
        <v>632</v>
      </c>
      <c r="C79" s="109">
        <v>55</v>
      </c>
      <c r="D79" s="143" t="s">
        <v>483</v>
      </c>
      <c r="E79" s="109" t="str">
        <f>VLOOKUP(D79,'TS Gantry - AP47'!$C$8:$D$638,2,0)</f>
        <v>DA+3</v>
      </c>
      <c r="F79" s="109" t="str">
        <f>VLOOKUP($D79,Foundation!$D$5:$F$380,3,FALSE)</f>
        <v>Sandy</v>
      </c>
      <c r="G79" s="124">
        <v>45851</v>
      </c>
      <c r="H79" s="124">
        <v>45851</v>
      </c>
      <c r="I79" s="126" t="s">
        <v>630</v>
      </c>
      <c r="J79" s="109" t="s">
        <v>631</v>
      </c>
      <c r="K79" s="109"/>
      <c r="L79" s="156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2">
        <v>76</v>
      </c>
      <c r="B80" s="109" t="s">
        <v>632</v>
      </c>
      <c r="C80" s="109">
        <v>56</v>
      </c>
      <c r="D80" s="143" t="s">
        <v>506</v>
      </c>
      <c r="E80" s="109" t="str">
        <f>VLOOKUP(D80,'TS Gantry - AP47'!$C$8:$D$638,2,0)</f>
        <v>DA+0</v>
      </c>
      <c r="F80" s="109" t="str">
        <f>VLOOKUP($D80,Foundation!$D$5:$F$380,3,FALSE)</f>
        <v>Sandy</v>
      </c>
      <c r="G80" s="124">
        <v>45851</v>
      </c>
      <c r="H80" s="124">
        <v>45851</v>
      </c>
      <c r="I80" s="126" t="s">
        <v>630</v>
      </c>
      <c r="J80" s="109" t="s">
        <v>631</v>
      </c>
      <c r="K80" s="109"/>
      <c r="L80" s="156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42">
        <v>77</v>
      </c>
      <c r="B81" s="109" t="s">
        <v>632</v>
      </c>
      <c r="C81" s="109">
        <v>57</v>
      </c>
      <c r="D81" s="143" t="s">
        <v>507</v>
      </c>
      <c r="E81" s="109" t="str">
        <f>VLOOKUP(D81,'TS Gantry - AP47'!$C$8:$D$638,2,0)</f>
        <v>DA+6</v>
      </c>
      <c r="F81" s="109" t="str">
        <f>VLOOKUP($D81,Foundation!$D$5:$F$380,3,FALSE)</f>
        <v>Sandy</v>
      </c>
      <c r="G81" s="124">
        <v>45851</v>
      </c>
      <c r="H81" s="124">
        <v>45851</v>
      </c>
      <c r="I81" s="126" t="s">
        <v>630</v>
      </c>
      <c r="J81" s="109" t="s">
        <v>631</v>
      </c>
      <c r="K81" s="109"/>
      <c r="L81" s="156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09" t="s">
        <v>632</v>
      </c>
      <c r="C82" s="109">
        <v>58</v>
      </c>
      <c r="D82" s="143" t="s">
        <v>508</v>
      </c>
      <c r="E82" s="109" t="str">
        <f>VLOOKUP(D82,'TS Gantry - AP47'!$C$8:$D$638,2,0)</f>
        <v>DA+6</v>
      </c>
      <c r="F82" s="109" t="str">
        <f>VLOOKUP($D82,Foundation!$D$5:$F$380,3,FALSE)</f>
        <v>Sandy</v>
      </c>
      <c r="G82" s="124">
        <v>45852</v>
      </c>
      <c r="H82" s="124">
        <v>45852</v>
      </c>
      <c r="I82" s="126" t="s">
        <v>630</v>
      </c>
      <c r="J82" s="109" t="s">
        <v>631</v>
      </c>
      <c r="K82" s="109"/>
      <c r="L82" s="156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09" t="s">
        <v>632</v>
      </c>
      <c r="C83" s="109">
        <v>59</v>
      </c>
      <c r="D83" s="143" t="s">
        <v>434</v>
      </c>
      <c r="E83" s="109" t="str">
        <f>VLOOKUP(D83,'TS Gantry - AP47'!$C$8:$D$638,2,0)</f>
        <v>DA+6</v>
      </c>
      <c r="F83" s="109" t="str">
        <f>VLOOKUP($D83,Foundation!$D$5:$F$380,3,FALSE)</f>
        <v>Sandy</v>
      </c>
      <c r="G83" s="124">
        <v>45852</v>
      </c>
      <c r="H83" s="124">
        <v>45852</v>
      </c>
      <c r="I83" s="126" t="s">
        <v>630</v>
      </c>
      <c r="J83" s="109" t="s">
        <v>631</v>
      </c>
      <c r="K83" s="109"/>
      <c r="L83" s="156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09" t="s">
        <v>632</v>
      </c>
      <c r="C84" s="109">
        <v>60</v>
      </c>
      <c r="D84" s="143" t="s">
        <v>287</v>
      </c>
      <c r="E84" s="109" t="str">
        <f>VLOOKUP(D84,'TS Gantry - AP47'!$C$8:$D$638,2,0)</f>
        <v>DA+0</v>
      </c>
      <c r="F84" s="109" t="str">
        <f>VLOOKUP($D84,Foundation!$D$5:$F$380,3,FALSE)</f>
        <v>Sandy</v>
      </c>
      <c r="G84" s="124">
        <v>45854</v>
      </c>
      <c r="H84" s="124">
        <v>45854</v>
      </c>
      <c r="I84" s="126" t="s">
        <v>630</v>
      </c>
      <c r="J84" s="109" t="s">
        <v>631</v>
      </c>
      <c r="K84" s="109"/>
      <c r="L84" s="156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09" t="s">
        <v>632</v>
      </c>
      <c r="C85" s="109">
        <v>61</v>
      </c>
      <c r="D85" s="143" t="s">
        <v>288</v>
      </c>
      <c r="E85" s="109" t="str">
        <f>VLOOKUP(D85,'TS Gantry - AP47'!$C$8:$D$638,2,0)</f>
        <v>DA+3</v>
      </c>
      <c r="F85" s="109" t="str">
        <f>VLOOKUP($D85,Foundation!$D$5:$F$380,3,FALSE)</f>
        <v>Sandy</v>
      </c>
      <c r="G85" s="124">
        <v>45854</v>
      </c>
      <c r="H85" s="124">
        <v>45854</v>
      </c>
      <c r="I85" s="126" t="s">
        <v>630</v>
      </c>
      <c r="J85" s="109" t="s">
        <v>631</v>
      </c>
      <c r="K85" s="109"/>
      <c r="L85" s="156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09" t="s">
        <v>632</v>
      </c>
      <c r="C86" s="109">
        <v>62</v>
      </c>
      <c r="D86" s="143" t="s">
        <v>289</v>
      </c>
      <c r="E86" s="109" t="str">
        <f>VLOOKUP(D86,'TS Gantry - AP47'!$C$8:$D$638,2,0)</f>
        <v>DA+0</v>
      </c>
      <c r="F86" s="109" t="str">
        <f>VLOOKUP($D86,Foundation!$D$5:$F$380,3,FALSE)</f>
        <v>Sandy</v>
      </c>
      <c r="G86" s="124">
        <v>45854</v>
      </c>
      <c r="H86" s="124">
        <v>45854</v>
      </c>
      <c r="I86" s="126" t="s">
        <v>630</v>
      </c>
      <c r="J86" s="109" t="s">
        <v>631</v>
      </c>
      <c r="K86" s="109"/>
      <c r="L86" s="156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09" t="s">
        <v>632</v>
      </c>
      <c r="C87" s="109">
        <v>63</v>
      </c>
      <c r="D87" s="143" t="s">
        <v>290</v>
      </c>
      <c r="E87" s="109" t="str">
        <f>VLOOKUP(D87,'TS Gantry - AP47'!$C$8:$D$638,2,0)</f>
        <v>DA+3</v>
      </c>
      <c r="F87" s="109" t="str">
        <f>VLOOKUP($D87,Foundation!$D$5:$F$380,3,FALSE)</f>
        <v>Sandy</v>
      </c>
      <c r="G87" s="124">
        <v>45855</v>
      </c>
      <c r="H87" s="124">
        <v>45855</v>
      </c>
      <c r="I87" s="126" t="s">
        <v>630</v>
      </c>
      <c r="J87" s="109" t="s">
        <v>631</v>
      </c>
      <c r="K87" s="109"/>
      <c r="L87" s="156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09" t="s">
        <v>632</v>
      </c>
      <c r="C88" s="109">
        <v>64</v>
      </c>
      <c r="D88" s="143" t="s">
        <v>294</v>
      </c>
      <c r="E88" s="109" t="str">
        <f>VLOOKUP(D88,'TS Gantry - AP47'!$C$8:$D$638,2,0)</f>
        <v>DA+3</v>
      </c>
      <c r="F88" s="109" t="str">
        <f>VLOOKUP($D88,Foundation!$D$5:$F$380,3,FALSE)</f>
        <v>Sandy</v>
      </c>
      <c r="G88" s="124">
        <v>45855</v>
      </c>
      <c r="H88" s="124">
        <v>45855</v>
      </c>
      <c r="I88" s="126" t="s">
        <v>630</v>
      </c>
      <c r="J88" s="109" t="s">
        <v>631</v>
      </c>
      <c r="K88" s="109"/>
      <c r="L88" s="156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09" t="s">
        <v>632</v>
      </c>
      <c r="C89" s="109">
        <v>65</v>
      </c>
      <c r="D89" s="143" t="s">
        <v>295</v>
      </c>
      <c r="E89" s="109" t="str">
        <f>VLOOKUP(D89,'TS Gantry - AP47'!$C$8:$D$638,2,0)</f>
        <v>DA+3</v>
      </c>
      <c r="F89" s="109" t="str">
        <f>VLOOKUP($D89,Foundation!$D$5:$F$380,3,FALSE)</f>
        <v>Sandy</v>
      </c>
      <c r="G89" s="124">
        <v>45855</v>
      </c>
      <c r="H89" s="124">
        <v>45855</v>
      </c>
      <c r="I89" s="126" t="s">
        <v>630</v>
      </c>
      <c r="J89" s="109" t="s">
        <v>631</v>
      </c>
      <c r="K89" s="109"/>
      <c r="L89" s="105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09" t="s">
        <v>632</v>
      </c>
      <c r="C90" s="109">
        <v>66</v>
      </c>
      <c r="D90" s="143" t="s">
        <v>296</v>
      </c>
      <c r="E90" s="109" t="str">
        <f>VLOOKUP(D90,'TS Gantry - AP47'!$C$8:$D$638,2,0)</f>
        <v>DA+6</v>
      </c>
      <c r="F90" s="109" t="str">
        <f>VLOOKUP($D90,Foundation!$D$5:$F$380,3,FALSE)</f>
        <v>Sandy</v>
      </c>
      <c r="G90" s="124">
        <v>45855</v>
      </c>
      <c r="H90" s="124">
        <v>45855</v>
      </c>
      <c r="I90" s="126" t="s">
        <v>630</v>
      </c>
      <c r="J90" s="109" t="s">
        <v>631</v>
      </c>
      <c r="K90" s="109"/>
      <c r="L90" s="105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42">
        <v>87</v>
      </c>
      <c r="B91" s="109" t="s">
        <v>632</v>
      </c>
      <c r="C91" s="109">
        <v>67</v>
      </c>
      <c r="D91" s="143" t="s">
        <v>300</v>
      </c>
      <c r="E91" s="109" t="str">
        <f>VLOOKUP(D91,'TS Gantry - AP47'!$C$8:$D$638,2,0)</f>
        <v>DA+6</v>
      </c>
      <c r="F91" s="109" t="str">
        <f>VLOOKUP($D91,Foundation!$D$5:$F$380,3,FALSE)</f>
        <v>Sandy</v>
      </c>
      <c r="G91" s="124">
        <v>45855</v>
      </c>
      <c r="H91" s="124">
        <v>45855</v>
      </c>
      <c r="I91" s="126" t="s">
        <v>630</v>
      </c>
      <c r="J91" s="109" t="s">
        <v>631</v>
      </c>
      <c r="K91" s="109"/>
      <c r="L91" s="105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09" t="s">
        <v>632</v>
      </c>
      <c r="C92" s="109">
        <v>68</v>
      </c>
      <c r="D92" s="143" t="s">
        <v>352</v>
      </c>
      <c r="E92" s="109" t="str">
        <f>VLOOKUP(D92,'TS Gantry - AP47'!$C$8:$D$638,2,0)</f>
        <v>DA+0</v>
      </c>
      <c r="F92" s="109" t="str">
        <f>VLOOKUP($D92,Foundation!$D$5:$F$380,3,FALSE)</f>
        <v>Sandy</v>
      </c>
      <c r="G92" s="124">
        <v>45856</v>
      </c>
      <c r="H92" s="124">
        <v>45856</v>
      </c>
      <c r="I92" s="126" t="s">
        <v>630</v>
      </c>
      <c r="J92" s="109" t="s">
        <v>631</v>
      </c>
      <c r="K92" s="109"/>
      <c r="L92" s="105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09" t="s">
        <v>632</v>
      </c>
      <c r="C93" s="109">
        <v>69</v>
      </c>
      <c r="D93" s="143" t="s">
        <v>355</v>
      </c>
      <c r="E93" s="109" t="str">
        <f>VLOOKUP(D93,'TS Gantry - AP47'!$C$8:$D$638,2,0)</f>
        <v>DA+3</v>
      </c>
      <c r="F93" s="109" t="str">
        <f>VLOOKUP($D93,Foundation!$D$5:$F$380,3,FALSE)</f>
        <v>Sandy</v>
      </c>
      <c r="G93" s="124">
        <v>45856</v>
      </c>
      <c r="H93" s="124">
        <v>45856</v>
      </c>
      <c r="I93" s="126" t="s">
        <v>630</v>
      </c>
      <c r="J93" s="109" t="s">
        <v>631</v>
      </c>
      <c r="K93" s="109"/>
      <c r="L93" s="105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09" t="s">
        <v>632</v>
      </c>
      <c r="C94" s="109">
        <v>70</v>
      </c>
      <c r="D94" s="143" t="s">
        <v>359</v>
      </c>
      <c r="E94" s="109" t="str">
        <f>VLOOKUP(D94,'TS Gantry - AP47'!$C$8:$D$638,2,0)</f>
        <v>DA+3</v>
      </c>
      <c r="F94" s="109" t="str">
        <f>VLOOKUP($D94,Foundation!$D$5:$F$380,3,FALSE)</f>
        <v>Sandy</v>
      </c>
      <c r="G94" s="124">
        <v>45856</v>
      </c>
      <c r="H94" s="124">
        <v>45856</v>
      </c>
      <c r="I94" s="126" t="s">
        <v>630</v>
      </c>
      <c r="J94" s="109" t="s">
        <v>631</v>
      </c>
      <c r="K94" s="109"/>
      <c r="L94" s="156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09" t="s">
        <v>632</v>
      </c>
      <c r="C95" s="109">
        <v>71</v>
      </c>
      <c r="D95" s="143" t="s">
        <v>373</v>
      </c>
      <c r="E95" s="109" t="str">
        <f>VLOOKUP(D95,'TS Gantry - AP47'!$C$8:$D$638,2,0)</f>
        <v>DA+9</v>
      </c>
      <c r="F95" s="109" t="str">
        <f>VLOOKUP($D95,Foundation!$D$5:$F$380,3,FALSE)</f>
        <v>Sandy</v>
      </c>
      <c r="G95" s="124">
        <v>45856</v>
      </c>
      <c r="H95" s="124">
        <v>45856</v>
      </c>
      <c r="I95" s="126" t="s">
        <v>630</v>
      </c>
      <c r="J95" s="109" t="s">
        <v>631</v>
      </c>
      <c r="K95" s="109"/>
      <c r="L95" s="156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09" t="s">
        <v>632</v>
      </c>
      <c r="C96" s="109">
        <v>72</v>
      </c>
      <c r="D96" s="143" t="s">
        <v>519</v>
      </c>
      <c r="E96" s="109" t="str">
        <f>VLOOKUP(D96,'TS Gantry - AP47'!$C$8:$D$638,2,0)</f>
        <v>DA+9</v>
      </c>
      <c r="F96" s="109" t="str">
        <f>VLOOKUP($D96,Foundation!$D$5:$F$380,3,FALSE)</f>
        <v>Sandy</v>
      </c>
      <c r="G96" s="124">
        <v>45861</v>
      </c>
      <c r="H96" s="124">
        <v>45861</v>
      </c>
      <c r="I96" s="126" t="s">
        <v>630</v>
      </c>
      <c r="J96" s="109" t="s">
        <v>631</v>
      </c>
      <c r="K96" s="109"/>
      <c r="L96" s="156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09" t="s">
        <v>632</v>
      </c>
      <c r="C97" s="109">
        <v>73</v>
      </c>
      <c r="D97" s="143" t="s">
        <v>518</v>
      </c>
      <c r="E97" s="109" t="str">
        <f>VLOOKUP(D97,'TS Gantry - AP47'!$C$8:$D$638,2,0)</f>
        <v>DA+3</v>
      </c>
      <c r="F97" s="109" t="str">
        <f>VLOOKUP($D97,Foundation!$D$5:$F$380,3,FALSE)</f>
        <v>Sandy</v>
      </c>
      <c r="G97" s="124">
        <v>45861</v>
      </c>
      <c r="H97" s="124">
        <v>45861</v>
      </c>
      <c r="I97" s="126" t="s">
        <v>630</v>
      </c>
      <c r="J97" s="109" t="s">
        <v>631</v>
      </c>
      <c r="K97" s="109"/>
      <c r="L97" s="156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09" t="s">
        <v>632</v>
      </c>
      <c r="C98" s="109">
        <v>74</v>
      </c>
      <c r="D98" s="143" t="s">
        <v>517</v>
      </c>
      <c r="E98" s="109" t="str">
        <f>VLOOKUP(D98,'TS Gantry - AP47'!$C$8:$D$638,2,0)</f>
        <v>DA+0</v>
      </c>
      <c r="F98" s="109" t="str">
        <f>VLOOKUP($D98,Foundation!$D$5:$F$380,3,FALSE)</f>
        <v>Sandy</v>
      </c>
      <c r="G98" s="124">
        <v>45861</v>
      </c>
      <c r="H98" s="124">
        <v>45861</v>
      </c>
      <c r="I98" s="126" t="s">
        <v>630</v>
      </c>
      <c r="J98" s="109" t="s">
        <v>631</v>
      </c>
      <c r="K98" s="109"/>
      <c r="L98" s="156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09" t="s">
        <v>632</v>
      </c>
      <c r="C99" s="109">
        <v>75</v>
      </c>
      <c r="D99" s="143" t="s">
        <v>511</v>
      </c>
      <c r="E99" s="109" t="str">
        <f>VLOOKUP(D99,'TS Gantry - AP47'!$C$8:$D$638,2,0)</f>
        <v>DB1+0</v>
      </c>
      <c r="F99" s="109" t="str">
        <f>VLOOKUP($D99,Foundation!$D$5:$F$380,3,FALSE)</f>
        <v>Sandy</v>
      </c>
      <c r="G99" s="124">
        <v>45861</v>
      </c>
      <c r="H99" s="124">
        <v>45861</v>
      </c>
      <c r="I99" s="126" t="s">
        <v>630</v>
      </c>
      <c r="J99" s="109" t="s">
        <v>631</v>
      </c>
      <c r="K99" s="109"/>
      <c r="L99" s="156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09" t="s">
        <v>632</v>
      </c>
      <c r="C100" s="109">
        <v>76</v>
      </c>
      <c r="D100" s="143" t="s">
        <v>515</v>
      </c>
      <c r="E100" s="109" t="str">
        <f>VLOOKUP(D100,'TS Gantry - AP47'!$C$8:$D$638,2,0)</f>
        <v>DA+6</v>
      </c>
      <c r="F100" s="109" t="str">
        <f>VLOOKUP($D100,Foundation!$D$5:$F$380,3,FALSE)</f>
        <v>Sandy</v>
      </c>
      <c r="G100" s="124">
        <v>45861</v>
      </c>
      <c r="H100" s="124">
        <v>45861</v>
      </c>
      <c r="I100" s="126" t="s">
        <v>630</v>
      </c>
      <c r="J100" s="109" t="s">
        <v>631</v>
      </c>
      <c r="K100" s="109"/>
      <c r="L100" s="156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09" t="s">
        <v>632</v>
      </c>
      <c r="C101" s="109">
        <v>77</v>
      </c>
      <c r="D101" s="143" t="s">
        <v>452</v>
      </c>
      <c r="E101" s="109" t="str">
        <f>VLOOKUP(D101,'TS Gantry - AP47'!$C$8:$D$638,2,0)</f>
        <v>DA+3</v>
      </c>
      <c r="F101" s="109" t="str">
        <f>VLOOKUP($D101,Foundation!$D$5:$F$380,3,FALSE)</f>
        <v>Sandy</v>
      </c>
      <c r="G101" s="124">
        <v>45862</v>
      </c>
      <c r="H101" s="124">
        <v>45862</v>
      </c>
      <c r="I101" s="126" t="s">
        <v>630</v>
      </c>
      <c r="J101" s="109" t="s">
        <v>631</v>
      </c>
      <c r="K101" s="109"/>
      <c r="L101" s="156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09" t="s">
        <v>632</v>
      </c>
      <c r="C102" s="109">
        <v>78</v>
      </c>
      <c r="D102" s="143" t="s">
        <v>457</v>
      </c>
      <c r="E102" s="109" t="str">
        <f>VLOOKUP(D102,'TS Gantry - AP47'!$C$8:$D$638,2,0)</f>
        <v>DA+0</v>
      </c>
      <c r="F102" s="109" t="str">
        <f>VLOOKUP($D102,Foundation!$D$5:$F$380,3,FALSE)</f>
        <v>Sandy</v>
      </c>
      <c r="G102" s="124">
        <v>45862</v>
      </c>
      <c r="H102" s="124">
        <v>45862</v>
      </c>
      <c r="I102" s="126" t="s">
        <v>630</v>
      </c>
      <c r="J102" s="109" t="s">
        <v>631</v>
      </c>
      <c r="K102" s="109"/>
      <c r="L102" s="156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09" t="s">
        <v>632</v>
      </c>
      <c r="C103" s="109">
        <v>79</v>
      </c>
      <c r="D103" s="143" t="s">
        <v>459</v>
      </c>
      <c r="E103" s="109" t="str">
        <f>VLOOKUP(D103,'TS Gantry - AP47'!$C$8:$D$638,2,0)</f>
        <v>DA+0</v>
      </c>
      <c r="F103" s="109" t="str">
        <f>VLOOKUP($D103,Foundation!$D$5:$F$380,3,FALSE)</f>
        <v>Sandy</v>
      </c>
      <c r="G103" s="124">
        <v>45862</v>
      </c>
      <c r="H103" s="124">
        <v>45862</v>
      </c>
      <c r="I103" s="126" t="s">
        <v>630</v>
      </c>
      <c r="J103" s="109" t="s">
        <v>631</v>
      </c>
      <c r="K103" s="109"/>
      <c r="L103" s="156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09" t="s">
        <v>632</v>
      </c>
      <c r="C104" s="109">
        <v>80</v>
      </c>
      <c r="D104" s="143" t="s">
        <v>382</v>
      </c>
      <c r="E104" s="109" t="str">
        <f>VLOOKUP(D104,'TS Gantry - AP47'!$C$8:$D$638,2,0)</f>
        <v>DA+0</v>
      </c>
      <c r="F104" s="109" t="str">
        <f>VLOOKUP($D104,Foundation!$D$5:$F$380,3,FALSE)</f>
        <v>Sandy</v>
      </c>
      <c r="G104" s="124">
        <v>45862</v>
      </c>
      <c r="H104" s="124">
        <v>45862</v>
      </c>
      <c r="I104" s="126" t="s">
        <v>630</v>
      </c>
      <c r="J104" s="109" t="s">
        <v>631</v>
      </c>
      <c r="K104" s="109"/>
      <c r="L104" s="156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09" t="s">
        <v>632</v>
      </c>
      <c r="C105" s="109">
        <v>81</v>
      </c>
      <c r="D105" s="143" t="s">
        <v>604</v>
      </c>
      <c r="E105" s="109" t="str">
        <f>VLOOKUP(D105,'TS Gantry - AP47'!$C$8:$D$638,2,0)</f>
        <v>DA+0</v>
      </c>
      <c r="F105" s="109" t="str">
        <f>VLOOKUP($D105,Foundation!$D$5:$F$380,3,FALSE)</f>
        <v>Sandy</v>
      </c>
      <c r="G105" s="124">
        <v>45863</v>
      </c>
      <c r="H105" s="124">
        <v>45863</v>
      </c>
      <c r="I105" s="126" t="s">
        <v>630</v>
      </c>
      <c r="J105" s="109" t="s">
        <v>631</v>
      </c>
      <c r="K105" s="109"/>
      <c r="L105" s="156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09" t="s">
        <v>632</v>
      </c>
      <c r="C106" s="109">
        <v>82</v>
      </c>
      <c r="D106" s="143" t="s">
        <v>605</v>
      </c>
      <c r="E106" s="109" t="str">
        <f>VLOOKUP(D106,'TS Gantry - AP47'!$C$8:$D$638,2,0)</f>
        <v>DA+0</v>
      </c>
      <c r="F106" s="109" t="str">
        <f>VLOOKUP($D106,Foundation!$D$5:$F$380,3,FALSE)</f>
        <v>Sandy</v>
      </c>
      <c r="G106" s="124">
        <v>45863</v>
      </c>
      <c r="H106" s="124">
        <v>45863</v>
      </c>
      <c r="I106" s="126" t="s">
        <v>630</v>
      </c>
      <c r="J106" s="109" t="s">
        <v>631</v>
      </c>
      <c r="K106" s="109"/>
      <c r="L106" s="156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2">
        <v>103</v>
      </c>
      <c r="B107" s="109" t="s">
        <v>632</v>
      </c>
      <c r="C107" s="109">
        <v>83</v>
      </c>
      <c r="D107" s="143" t="s">
        <v>606</v>
      </c>
      <c r="E107" s="109" t="str">
        <f>VLOOKUP(D107,'TS Gantry - AP47'!$C$8:$D$638,2,0)</f>
        <v>DA+6</v>
      </c>
      <c r="F107" s="109" t="str">
        <f>VLOOKUP($D107,Foundation!$D$5:$F$380,3,FALSE)</f>
        <v>Sandy</v>
      </c>
      <c r="G107" s="124">
        <v>45863</v>
      </c>
      <c r="H107" s="124">
        <v>45863</v>
      </c>
      <c r="I107" s="126" t="s">
        <v>630</v>
      </c>
      <c r="J107" s="109" t="s">
        <v>631</v>
      </c>
      <c r="K107" s="109"/>
      <c r="L107" s="156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42">
        <v>104</v>
      </c>
      <c r="B108" s="109" t="s">
        <v>632</v>
      </c>
      <c r="C108" s="109">
        <v>84</v>
      </c>
      <c r="D108" s="143" t="s">
        <v>607</v>
      </c>
      <c r="E108" s="109" t="str">
        <f>VLOOKUP(D108,'TS Gantry - AP47'!$C$8:$D$638,2,0)</f>
        <v>DA+6</v>
      </c>
      <c r="F108" s="109" t="str">
        <f>VLOOKUP($D108,Foundation!$D$5:$F$380,3,FALSE)</f>
        <v>Sandy</v>
      </c>
      <c r="G108" s="124">
        <v>45863</v>
      </c>
      <c r="H108" s="124">
        <v>45863</v>
      </c>
      <c r="I108" s="126" t="s">
        <v>630</v>
      </c>
      <c r="J108" s="109" t="s">
        <v>631</v>
      </c>
      <c r="K108" s="109"/>
      <c r="L108" s="156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09" t="s">
        <v>632</v>
      </c>
      <c r="C109" s="109">
        <v>85</v>
      </c>
      <c r="D109" s="143" t="s">
        <v>608</v>
      </c>
      <c r="E109" s="109" t="str">
        <f>VLOOKUP(D109,'TS Gantry - AP47'!$C$8:$D$638,2,0)</f>
        <v>DA+3</v>
      </c>
      <c r="F109" s="109" t="str">
        <f>VLOOKUP($D109,Foundation!$D$5:$F$380,3,FALSE)</f>
        <v>Sandy</v>
      </c>
      <c r="G109" s="124">
        <v>45863</v>
      </c>
      <c r="H109" s="124">
        <v>45863</v>
      </c>
      <c r="I109" s="126" t="s">
        <v>630</v>
      </c>
      <c r="J109" s="109" t="s">
        <v>631</v>
      </c>
      <c r="K109" s="109"/>
      <c r="L109" s="156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09" t="s">
        <v>632</v>
      </c>
      <c r="C110" s="109">
        <v>86</v>
      </c>
      <c r="D110" s="143" t="s">
        <v>609</v>
      </c>
      <c r="E110" s="109" t="str">
        <f>VLOOKUP(D110,'TS Gantry - AP47'!$C$8:$D$638,2,0)</f>
        <v>DA+3</v>
      </c>
      <c r="F110" s="109" t="str">
        <f>VLOOKUP($D110,Foundation!$D$5:$F$380,3,FALSE)</f>
        <v>Sandy</v>
      </c>
      <c r="G110" s="124">
        <v>45863</v>
      </c>
      <c r="H110" s="124">
        <v>45863</v>
      </c>
      <c r="I110" s="126" t="s">
        <v>630</v>
      </c>
      <c r="J110" s="109" t="s">
        <v>631</v>
      </c>
      <c r="K110" s="109"/>
      <c r="L110" s="156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09" t="s">
        <v>632</v>
      </c>
      <c r="C111" s="109">
        <v>87</v>
      </c>
      <c r="D111" s="143" t="s">
        <v>591</v>
      </c>
      <c r="E111" s="109" t="str">
        <f>VLOOKUP(D111,'TS Gantry - AP47'!$C$8:$D$638,2,0)</f>
        <v>DA+6</v>
      </c>
      <c r="F111" s="109" t="str">
        <f>VLOOKUP($D111,Foundation!$D$5:$F$380,3,FALSE)</f>
        <v>Sandy</v>
      </c>
      <c r="G111" s="124">
        <v>45864</v>
      </c>
      <c r="H111" s="124">
        <v>45864</v>
      </c>
      <c r="I111" s="126" t="s">
        <v>630</v>
      </c>
      <c r="J111" s="109" t="s">
        <v>631</v>
      </c>
      <c r="K111" s="109"/>
      <c r="L111" s="156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09" t="s">
        <v>632</v>
      </c>
      <c r="C112" s="109">
        <v>88</v>
      </c>
      <c r="D112" s="143" t="s">
        <v>590</v>
      </c>
      <c r="E112" s="109" t="str">
        <f>VLOOKUP(D112,'TS Gantry - AP47'!$C$8:$D$638,2,0)</f>
        <v>DA-3</v>
      </c>
      <c r="F112" s="109" t="str">
        <f>VLOOKUP($D112,Foundation!$D$5:$F$380,3,FALSE)</f>
        <v>Sandy</v>
      </c>
      <c r="G112" s="124">
        <v>45864</v>
      </c>
      <c r="H112" s="124">
        <v>45864</v>
      </c>
      <c r="I112" s="126" t="s">
        <v>630</v>
      </c>
      <c r="J112" s="109" t="s">
        <v>631</v>
      </c>
      <c r="K112" s="109"/>
      <c r="L112" s="156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09" t="s">
        <v>632</v>
      </c>
      <c r="C113" s="109">
        <v>89</v>
      </c>
      <c r="D113" s="143" t="s">
        <v>553</v>
      </c>
      <c r="E113" s="109" t="str">
        <f>VLOOKUP(D113,'TS Gantry - AP47'!$C$8:$D$638,2,0)</f>
        <v>DA+9</v>
      </c>
      <c r="F113" s="109" t="str">
        <f>VLOOKUP($D113,Foundation!$D$5:$F$380,3,FALSE)</f>
        <v>Sandy</v>
      </c>
      <c r="G113" s="124">
        <v>45864</v>
      </c>
      <c r="H113" s="124">
        <v>45864</v>
      </c>
      <c r="I113" s="126" t="s">
        <v>630</v>
      </c>
      <c r="J113" s="109" t="s">
        <v>631</v>
      </c>
      <c r="K113" s="109"/>
      <c r="L113" s="156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09" t="s">
        <v>632</v>
      </c>
      <c r="C114" s="109">
        <v>90</v>
      </c>
      <c r="D114" s="143" t="s">
        <v>530</v>
      </c>
      <c r="E114" s="109" t="str">
        <f>VLOOKUP(D114,'TS Gantry - AP47'!$C$8:$D$638,2,0)</f>
        <v>DA+3</v>
      </c>
      <c r="F114" s="109" t="str">
        <f>VLOOKUP($D114,Foundation!$D$5:$F$380,3,FALSE)</f>
        <v>Sandy</v>
      </c>
      <c r="G114" s="124">
        <v>45864</v>
      </c>
      <c r="H114" s="124">
        <v>45864</v>
      </c>
      <c r="I114" s="126" t="s">
        <v>630</v>
      </c>
      <c r="J114" s="109" t="s">
        <v>631</v>
      </c>
      <c r="K114" s="109"/>
      <c r="L114" s="156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09" t="s">
        <v>632</v>
      </c>
      <c r="C115" s="109">
        <v>91</v>
      </c>
      <c r="D115" s="143" t="s">
        <v>236</v>
      </c>
      <c r="E115" s="109" t="str">
        <f>VLOOKUP(D115,'TS Gantry - AP47'!$C$8:$D$638,2,0)</f>
        <v>DA-1.5</v>
      </c>
      <c r="F115" s="109" t="str">
        <f>VLOOKUP($D115,Foundation!$D$5:$F$380,3,FALSE)</f>
        <v>Sandy</v>
      </c>
      <c r="G115" s="124">
        <v>45866</v>
      </c>
      <c r="H115" s="124">
        <v>45866</v>
      </c>
      <c r="I115" s="126" t="s">
        <v>630</v>
      </c>
      <c r="J115" s="109" t="s">
        <v>631</v>
      </c>
      <c r="K115" s="109"/>
      <c r="L115" s="156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09" t="s">
        <v>632</v>
      </c>
      <c r="C116" s="109">
        <v>92</v>
      </c>
      <c r="D116" s="143" t="s">
        <v>238</v>
      </c>
      <c r="E116" s="109" t="str">
        <f>VLOOKUP(D116,'TS Gantry - AP47'!$C$8:$D$638,2,0)</f>
        <v>DA-1.5</v>
      </c>
      <c r="F116" s="109" t="str">
        <f>VLOOKUP($D116,Foundation!$D$5:$F$380,3,FALSE)</f>
        <v>Sandy</v>
      </c>
      <c r="G116" s="124">
        <v>45866</v>
      </c>
      <c r="H116" s="124">
        <v>45866</v>
      </c>
      <c r="I116" s="126" t="s">
        <v>630</v>
      </c>
      <c r="J116" s="109" t="s">
        <v>631</v>
      </c>
      <c r="K116" s="109"/>
      <c r="L116" s="156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09" t="s">
        <v>632</v>
      </c>
      <c r="C117" s="109">
        <v>93</v>
      </c>
      <c r="D117" s="143" t="s">
        <v>239</v>
      </c>
      <c r="E117" s="109" t="str">
        <f>VLOOKUP(D117,'TS Gantry - AP47'!$C$8:$D$638,2,0)</f>
        <v>DA-3</v>
      </c>
      <c r="F117" s="109" t="str">
        <f>VLOOKUP($D117,Foundation!$D$5:$F$380,3,FALSE)</f>
        <v>Sandy</v>
      </c>
      <c r="G117" s="124">
        <v>45866</v>
      </c>
      <c r="H117" s="124">
        <v>45866</v>
      </c>
      <c r="I117" s="126" t="s">
        <v>630</v>
      </c>
      <c r="J117" s="109" t="s">
        <v>631</v>
      </c>
      <c r="K117" s="109"/>
      <c r="L117" s="156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09" t="s">
        <v>632</v>
      </c>
      <c r="C118" s="109">
        <v>94</v>
      </c>
      <c r="D118" s="143" t="s">
        <v>278</v>
      </c>
      <c r="E118" s="109" t="str">
        <f>VLOOKUP(D118,'TS Gantry - AP47'!$C$8:$D$638,2,0)</f>
        <v>DA-3</v>
      </c>
      <c r="F118" s="109" t="str">
        <f>VLOOKUP($D118,Foundation!$D$5:$F$380,3,FALSE)</f>
        <v>Sandy</v>
      </c>
      <c r="G118" s="124">
        <v>45866</v>
      </c>
      <c r="H118" s="124">
        <v>45866</v>
      </c>
      <c r="I118" s="126" t="s">
        <v>630</v>
      </c>
      <c r="J118" s="109" t="s">
        <v>631</v>
      </c>
      <c r="K118" s="109"/>
      <c r="L118" s="105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633</v>
      </c>
      <c r="C119" s="109">
        <v>1</v>
      </c>
      <c r="D119" s="143" t="s">
        <v>339</v>
      </c>
      <c r="E119" s="109" t="str">
        <f>VLOOKUP(D119,'TS Gantry - AP47'!$C$8:$D$638,2,0)</f>
        <v>DB1+0</v>
      </c>
      <c r="F119" s="109" t="str">
        <f>VLOOKUP($D119,Foundation!$D$5:$F$380,3,FALSE)</f>
        <v>Sandy</v>
      </c>
      <c r="G119" s="157">
        <v>45968</v>
      </c>
      <c r="H119" s="157">
        <v>45968</v>
      </c>
      <c r="I119" s="109" t="s">
        <v>630</v>
      </c>
      <c r="J119" s="109" t="s">
        <v>634</v>
      </c>
      <c r="K119" s="109"/>
      <c r="L119" s="105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633</v>
      </c>
      <c r="C120" s="109">
        <v>2</v>
      </c>
      <c r="D120" s="143" t="s">
        <v>340</v>
      </c>
      <c r="E120" s="109" t="str">
        <f>VLOOKUP(D120,'TS Gantry - AP47'!$C$8:$D$638,2,0)</f>
        <v>DA+0</v>
      </c>
      <c r="F120" s="109" t="str">
        <f>VLOOKUP($D120,Foundation!$D$5:$F$380,3,FALSE)</f>
        <v>Sandy</v>
      </c>
      <c r="G120" s="157">
        <v>45968</v>
      </c>
      <c r="H120" s="157">
        <v>45968</v>
      </c>
      <c r="I120" s="109" t="s">
        <v>630</v>
      </c>
      <c r="J120" s="109" t="s">
        <v>634</v>
      </c>
      <c r="K120" s="109"/>
      <c r="L120" s="156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633</v>
      </c>
      <c r="C121" s="109">
        <v>3</v>
      </c>
      <c r="D121" s="143" t="s">
        <v>343</v>
      </c>
      <c r="E121" s="109" t="str">
        <f>VLOOKUP(D121,'TS Gantry - AP47'!$C$8:$D$638,2,0)</f>
        <v>DA+6</v>
      </c>
      <c r="F121" s="109" t="str">
        <f>VLOOKUP($D121,Foundation!$D$5:$F$380,3,FALSE)</f>
        <v>Sandy</v>
      </c>
      <c r="G121" s="157">
        <v>45968</v>
      </c>
      <c r="H121" s="157">
        <v>45968</v>
      </c>
      <c r="I121" s="109" t="s">
        <v>630</v>
      </c>
      <c r="J121" s="109" t="s">
        <v>634</v>
      </c>
      <c r="K121" s="109"/>
      <c r="L121" s="156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633</v>
      </c>
      <c r="C122" s="109">
        <v>4</v>
      </c>
      <c r="D122" s="143" t="s">
        <v>461</v>
      </c>
      <c r="E122" s="109" t="str">
        <f>VLOOKUP(D122,'TS Gantry - AP47'!$C$8:$D$638,2,0)</f>
        <v>DA+0</v>
      </c>
      <c r="F122" s="109" t="str">
        <f>VLOOKUP($D122,Foundation!$D$5:$F$380,3,FALSE)</f>
        <v>Sandy</v>
      </c>
      <c r="G122" s="157">
        <v>45969</v>
      </c>
      <c r="H122" s="157">
        <v>45969</v>
      </c>
      <c r="I122" s="109" t="s">
        <v>630</v>
      </c>
      <c r="J122" s="109" t="s">
        <v>634</v>
      </c>
      <c r="K122" s="109"/>
      <c r="L122" s="156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633</v>
      </c>
      <c r="C123" s="109">
        <v>5</v>
      </c>
      <c r="D123" s="143" t="s">
        <v>463</v>
      </c>
      <c r="E123" s="109" t="str">
        <f>VLOOKUP(D123,'TS Gantry - AP47'!$C$8:$D$638,2,0)</f>
        <v>DA+0</v>
      </c>
      <c r="F123" s="109" t="str">
        <f>VLOOKUP($D123,Foundation!$D$5:$F$380,3,FALSE)</f>
        <v>Sandy</v>
      </c>
      <c r="G123" s="157">
        <v>45969</v>
      </c>
      <c r="H123" s="157">
        <v>45969</v>
      </c>
      <c r="I123" s="109" t="s">
        <v>630</v>
      </c>
      <c r="J123" s="109" t="s">
        <v>634</v>
      </c>
      <c r="K123" s="109"/>
      <c r="L123" s="105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633</v>
      </c>
      <c r="C124" s="109">
        <v>6</v>
      </c>
      <c r="D124" s="143" t="s">
        <v>464</v>
      </c>
      <c r="E124" s="109" t="str">
        <f>VLOOKUP(D124,'TS Gantry - AP47'!$C$8:$D$638,2,0)</f>
        <v>DB1+0</v>
      </c>
      <c r="F124" s="109" t="str">
        <f>VLOOKUP($D124,Foundation!$D$5:$F$380,3,FALSE)</f>
        <v>Sandy</v>
      </c>
      <c r="G124" s="157">
        <v>45969</v>
      </c>
      <c r="H124" s="157">
        <v>45969</v>
      </c>
      <c r="I124" s="109" t="s">
        <v>630</v>
      </c>
      <c r="J124" s="109" t="s">
        <v>634</v>
      </c>
      <c r="K124" s="109"/>
      <c r="L124" s="105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633</v>
      </c>
      <c r="C125" s="109">
        <v>7</v>
      </c>
      <c r="D125" s="143" t="s">
        <v>467</v>
      </c>
      <c r="E125" s="109" t="str">
        <f>VLOOKUP(D125,'TS Gantry - AP47'!$C$8:$D$638,2,0)</f>
        <v>DA+0</v>
      </c>
      <c r="F125" s="109" t="str">
        <f>VLOOKUP($D125,Foundation!$D$5:$F$380,3,FALSE)</f>
        <v>Sandy</v>
      </c>
      <c r="G125" s="157">
        <v>45969</v>
      </c>
      <c r="H125" s="157">
        <v>45969</v>
      </c>
      <c r="I125" s="109" t="s">
        <v>630</v>
      </c>
      <c r="J125" s="109" t="s">
        <v>634</v>
      </c>
      <c r="K125" s="109"/>
      <c r="L125" s="105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633</v>
      </c>
      <c r="C126" s="109">
        <v>8</v>
      </c>
      <c r="D126" s="143" t="s">
        <v>468</v>
      </c>
      <c r="E126" s="109" t="str">
        <f>VLOOKUP(D126,'TS Gantry - AP47'!$C$8:$D$638,2,0)</f>
        <v>DA+0</v>
      </c>
      <c r="F126" s="109" t="str">
        <f>VLOOKUP($D126,Foundation!$D$5:$F$380,3,FALSE)</f>
        <v>Sandy</v>
      </c>
      <c r="G126" s="157">
        <v>45970</v>
      </c>
      <c r="H126" s="157">
        <v>45970</v>
      </c>
      <c r="I126" s="109" t="s">
        <v>630</v>
      </c>
      <c r="J126" s="109" t="s">
        <v>634</v>
      </c>
      <c r="K126" s="109"/>
      <c r="L126" s="105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633</v>
      </c>
      <c r="C127" s="109">
        <v>9</v>
      </c>
      <c r="D127" s="143" t="s">
        <v>470</v>
      </c>
      <c r="E127" s="109" t="str">
        <f>VLOOKUP(D127,'TS Gantry - AP47'!$C$8:$D$638,2,0)</f>
        <v>DA+0</v>
      </c>
      <c r="F127" s="109" t="str">
        <f>VLOOKUP($D127,Foundation!$D$5:$F$380,3,FALSE)</f>
        <v>Sandy</v>
      </c>
      <c r="G127" s="157">
        <v>45970</v>
      </c>
      <c r="H127" s="157">
        <v>45970</v>
      </c>
      <c r="I127" s="109" t="s">
        <v>630</v>
      </c>
      <c r="J127" s="109" t="s">
        <v>634</v>
      </c>
      <c r="K127" s="109"/>
      <c r="L127" s="105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633</v>
      </c>
      <c r="C128" s="109">
        <v>10</v>
      </c>
      <c r="D128" s="143" t="s">
        <v>471</v>
      </c>
      <c r="E128" s="109" t="str">
        <f>VLOOKUP(D128,'TS Gantry - AP47'!$C$8:$D$638,2,0)</f>
        <v>DA+3</v>
      </c>
      <c r="F128" s="109" t="str">
        <f>VLOOKUP($D128,Foundation!$D$5:$F$380,3,FALSE)</f>
        <v>Sandy</v>
      </c>
      <c r="G128" s="157">
        <v>45970</v>
      </c>
      <c r="H128" s="157">
        <v>45970</v>
      </c>
      <c r="I128" s="109" t="s">
        <v>630</v>
      </c>
      <c r="J128" s="109" t="s">
        <v>634</v>
      </c>
      <c r="K128" s="109"/>
      <c r="L128" s="105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633</v>
      </c>
      <c r="C129" s="109">
        <v>11</v>
      </c>
      <c r="D129" s="143" t="s">
        <v>472</v>
      </c>
      <c r="E129" s="109" t="str">
        <f>VLOOKUP(D129,'TS Gantry - AP47'!$C$8:$D$638,2,0)</f>
        <v>DA+3</v>
      </c>
      <c r="F129" s="109" t="str">
        <f>VLOOKUP($D129,Foundation!$D$5:$F$380,3,FALSE)</f>
        <v>Sandy</v>
      </c>
      <c r="G129" s="157">
        <v>45970</v>
      </c>
      <c r="H129" s="157">
        <v>45970</v>
      </c>
      <c r="I129" s="109" t="s">
        <v>630</v>
      </c>
      <c r="J129" s="109" t="s">
        <v>634</v>
      </c>
      <c r="K129" s="109"/>
      <c r="L129" s="105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633</v>
      </c>
      <c r="C130" s="109">
        <v>12</v>
      </c>
      <c r="D130" s="143" t="s">
        <v>473</v>
      </c>
      <c r="E130" s="109" t="str">
        <f>VLOOKUP(D130,'TS Gantry - AP47'!$C$8:$D$638,2,0)</f>
        <v>DA+0</v>
      </c>
      <c r="F130" s="109" t="str">
        <f>VLOOKUP($D130,Foundation!$D$5:$F$380,3,FALSE)</f>
        <v>Sandy</v>
      </c>
      <c r="G130" s="157">
        <v>45970</v>
      </c>
      <c r="H130" s="157">
        <v>45970</v>
      </c>
      <c r="I130" s="109" t="s">
        <v>630</v>
      </c>
      <c r="J130" s="109" t="s">
        <v>634</v>
      </c>
      <c r="K130" s="109"/>
      <c r="L130" s="105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633</v>
      </c>
      <c r="C131" s="109">
        <v>13</v>
      </c>
      <c r="D131" s="143" t="s">
        <v>474</v>
      </c>
      <c r="E131" s="109" t="str">
        <f>VLOOKUP(D131,'TS Gantry - AP47'!$C$8:$D$638,2,0)</f>
        <v>DA+3</v>
      </c>
      <c r="F131" s="109" t="str">
        <f>VLOOKUP($D131,Foundation!$D$5:$F$380,3,FALSE)</f>
        <v>Sandy</v>
      </c>
      <c r="G131" s="157">
        <v>45971</v>
      </c>
      <c r="H131" s="157">
        <v>45971</v>
      </c>
      <c r="I131" s="109" t="s">
        <v>630</v>
      </c>
      <c r="J131" s="109" t="s">
        <v>634</v>
      </c>
      <c r="K131" s="109"/>
      <c r="L131" s="105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633</v>
      </c>
      <c r="C132" s="109">
        <v>14</v>
      </c>
      <c r="D132" s="143" t="s">
        <v>476</v>
      </c>
      <c r="E132" s="109" t="str">
        <f>VLOOKUP(D132,'TS Gantry - AP47'!$C$8:$D$638,2,0)</f>
        <v>DB2+0</v>
      </c>
      <c r="F132" s="109" t="str">
        <f>VLOOKUP($D132,Foundation!$D$5:$F$380,3,FALSE)</f>
        <v>Sandy</v>
      </c>
      <c r="G132" s="157">
        <v>45971</v>
      </c>
      <c r="H132" s="157">
        <v>45971</v>
      </c>
      <c r="I132" s="109" t="s">
        <v>630</v>
      </c>
      <c r="J132" s="109" t="s">
        <v>634</v>
      </c>
      <c r="K132" s="109"/>
      <c r="L132" s="105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633</v>
      </c>
      <c r="C133" s="109">
        <v>15</v>
      </c>
      <c r="D133" s="143" t="s">
        <v>478</v>
      </c>
      <c r="E133" s="109" t="str">
        <f>VLOOKUP(D133,'TS Gantry - AP47'!$C$8:$D$638,2,0)</f>
        <v>DA+6</v>
      </c>
      <c r="F133" s="109" t="str">
        <f>VLOOKUP($D133,Foundation!$D$5:$F$380,3,FALSE)</f>
        <v>Sandy</v>
      </c>
      <c r="G133" s="157">
        <v>45971</v>
      </c>
      <c r="H133" s="157">
        <v>45971</v>
      </c>
      <c r="I133" s="109" t="s">
        <v>630</v>
      </c>
      <c r="J133" s="109" t="s">
        <v>634</v>
      </c>
      <c r="K133" s="109"/>
      <c r="L133" s="105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633</v>
      </c>
      <c r="C134" s="109">
        <v>16</v>
      </c>
      <c r="D134" s="143" t="s">
        <v>496</v>
      </c>
      <c r="E134" s="109" t="str">
        <f>VLOOKUP(D134,'TS Gantry - AP47'!$C$8:$D$638,2,0)</f>
        <v>DA+6</v>
      </c>
      <c r="F134" s="109" t="str">
        <f>VLOOKUP($D134,Foundation!$D$5:$F$380,3,FALSE)</f>
        <v>Sandy</v>
      </c>
      <c r="G134" s="157">
        <v>45971</v>
      </c>
      <c r="H134" s="157">
        <v>45971</v>
      </c>
      <c r="I134" s="109" t="s">
        <v>630</v>
      </c>
      <c r="J134" s="109" t="s">
        <v>634</v>
      </c>
      <c r="K134" s="109"/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633</v>
      </c>
      <c r="C135" s="109">
        <v>17</v>
      </c>
      <c r="D135" s="143" t="s">
        <v>498</v>
      </c>
      <c r="E135" s="109" t="str">
        <f>VLOOKUP(D135,'TS Gantry - AP47'!$C$8:$D$638,2,0)</f>
        <v>DC2+0</v>
      </c>
      <c r="F135" s="109" t="str">
        <f>VLOOKUP($D135,Foundation!$D$5:$F$380,3,FALSE)</f>
        <v>Sandy</v>
      </c>
      <c r="G135" s="157">
        <v>45971</v>
      </c>
      <c r="H135" s="157">
        <v>45971</v>
      </c>
      <c r="I135" s="109" t="s">
        <v>630</v>
      </c>
      <c r="J135" s="109" t="s">
        <v>634</v>
      </c>
      <c r="K135" s="109"/>
      <c r="L135" s="105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633</v>
      </c>
      <c r="C136" s="109">
        <v>18</v>
      </c>
      <c r="D136" s="143" t="s">
        <v>502</v>
      </c>
      <c r="E136" s="109" t="str">
        <f>VLOOKUP(D136,'TS Gantry - AP47'!$C$8:$D$638,2,0)</f>
        <v>DB2+0</v>
      </c>
      <c r="F136" s="109" t="str">
        <f>VLOOKUP($D136,Foundation!$D$5:$F$380,3,FALSE)</f>
        <v>Sandy</v>
      </c>
      <c r="G136" s="157">
        <v>45971</v>
      </c>
      <c r="H136" s="157">
        <v>45971</v>
      </c>
      <c r="I136" s="109" t="s">
        <v>630</v>
      </c>
      <c r="J136" s="109" t="s">
        <v>634</v>
      </c>
      <c r="K136" s="109"/>
      <c r="L136" s="105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633</v>
      </c>
      <c r="C137" s="109">
        <v>19</v>
      </c>
      <c r="D137" s="143" t="s">
        <v>509</v>
      </c>
      <c r="E137" s="109" t="str">
        <f>VLOOKUP(D137,'TS Gantry - AP47'!$C$8:$D$638,2,0)</f>
        <v>DA+0</v>
      </c>
      <c r="F137" s="109" t="str">
        <f>VLOOKUP($D137,Foundation!$D$5:$F$380,3,FALSE)</f>
        <v>Sandy</v>
      </c>
      <c r="G137" s="124">
        <v>45972</v>
      </c>
      <c r="H137" s="124">
        <v>45972</v>
      </c>
      <c r="I137" s="109" t="s">
        <v>630</v>
      </c>
      <c r="J137" s="109" t="s">
        <v>634</v>
      </c>
      <c r="K137" s="109"/>
      <c r="L137" s="105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633</v>
      </c>
      <c r="C138" s="109">
        <v>20</v>
      </c>
      <c r="D138" s="143" t="s">
        <v>510</v>
      </c>
      <c r="E138" s="109" t="str">
        <f>VLOOKUP(D138,'TS Gantry - AP47'!$C$8:$D$638,2,0)</f>
        <v>DA+6</v>
      </c>
      <c r="F138" s="109" t="str">
        <f>VLOOKUP($D138,Foundation!$D$5:$F$380,3,FALSE)</f>
        <v>Sandy</v>
      </c>
      <c r="G138" s="124">
        <v>45972</v>
      </c>
      <c r="H138" s="124">
        <v>45972</v>
      </c>
      <c r="I138" s="109" t="s">
        <v>630</v>
      </c>
      <c r="J138" s="109" t="s">
        <v>634</v>
      </c>
      <c r="K138" s="109"/>
      <c r="L138" s="105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633</v>
      </c>
      <c r="C139" s="109">
        <v>21</v>
      </c>
      <c r="D139" s="143" t="s">
        <v>516</v>
      </c>
      <c r="E139" s="109" t="str">
        <f>VLOOKUP(D139,'TS Gantry - AP47'!$C$8:$D$638,2,0)</f>
        <v>DA+6</v>
      </c>
      <c r="F139" s="109" t="str">
        <f>VLOOKUP($D139,Foundation!$D$5:$F$380,3,FALSE)</f>
        <v>Sandy</v>
      </c>
      <c r="G139" s="124">
        <v>45972</v>
      </c>
      <c r="H139" s="124">
        <v>45972</v>
      </c>
      <c r="I139" s="109" t="s">
        <v>630</v>
      </c>
      <c r="J139" s="109" t="s">
        <v>634</v>
      </c>
      <c r="K139" s="109"/>
      <c r="L139" s="105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633</v>
      </c>
      <c r="C140" s="109">
        <v>22</v>
      </c>
      <c r="D140" s="143" t="s">
        <v>520</v>
      </c>
      <c r="E140" s="109" t="str">
        <f>VLOOKUP(D140,'TS Gantry - AP47'!$C$8:$D$638,2,0)</f>
        <v>DA+6</v>
      </c>
      <c r="F140" s="109" t="str">
        <f>VLOOKUP($D140,Foundation!$D$5:$F$380,3,FALSE)</f>
        <v>Sandy</v>
      </c>
      <c r="G140" s="124">
        <v>45972</v>
      </c>
      <c r="H140" s="124">
        <v>45972</v>
      </c>
      <c r="I140" s="109" t="s">
        <v>630</v>
      </c>
      <c r="J140" s="109" t="s">
        <v>634</v>
      </c>
      <c r="K140" s="109"/>
      <c r="L140" s="105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633</v>
      </c>
      <c r="C141" s="109">
        <v>23</v>
      </c>
      <c r="D141" s="143" t="s">
        <v>521</v>
      </c>
      <c r="E141" s="109" t="str">
        <f>VLOOKUP(D141,'TS Gantry - AP47'!$C$8:$D$638,2,0)</f>
        <v>DA+9</v>
      </c>
      <c r="F141" s="109" t="str">
        <f>VLOOKUP($D141,Foundation!$D$5:$F$380,3,FALSE)</f>
        <v>Sandy</v>
      </c>
      <c r="G141" s="124">
        <v>45972</v>
      </c>
      <c r="H141" s="124">
        <v>45972</v>
      </c>
      <c r="I141" s="109" t="s">
        <v>630</v>
      </c>
      <c r="J141" s="109" t="s">
        <v>634</v>
      </c>
      <c r="K141" s="109"/>
      <c r="L141" s="105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633</v>
      </c>
      <c r="C142" s="109">
        <v>24</v>
      </c>
      <c r="D142" s="143" t="s">
        <v>522</v>
      </c>
      <c r="E142" s="109" t="str">
        <f>VLOOKUP(D142,'TS Gantry - AP47'!$C$8:$D$638,2,0)</f>
        <v>DB1+9</v>
      </c>
      <c r="F142" s="109" t="str">
        <f>VLOOKUP($D142,Foundation!$D$5:$F$380,3,FALSE)</f>
        <v>Sandy</v>
      </c>
      <c r="G142" s="124">
        <v>45972</v>
      </c>
      <c r="H142" s="124">
        <v>45972</v>
      </c>
      <c r="I142" s="109" t="s">
        <v>630</v>
      </c>
      <c r="J142" s="109" t="s">
        <v>634</v>
      </c>
      <c r="K142" s="109"/>
      <c r="L142" s="105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633</v>
      </c>
      <c r="C143" s="109">
        <v>25</v>
      </c>
      <c r="D143" s="143" t="s">
        <v>523</v>
      </c>
      <c r="E143" s="109" t="str">
        <f>VLOOKUP(D143,'TS Gantry - AP47'!$C$8:$D$638,2,0)</f>
        <v>DA+3</v>
      </c>
      <c r="F143" s="109" t="str">
        <f>VLOOKUP($D143,Foundation!$D$5:$F$380,3,FALSE)</f>
        <v>Sandy</v>
      </c>
      <c r="G143" s="124">
        <v>45974</v>
      </c>
      <c r="H143" s="124">
        <v>45974</v>
      </c>
      <c r="I143" s="109" t="s">
        <v>630</v>
      </c>
      <c r="J143" s="109" t="s">
        <v>634</v>
      </c>
      <c r="K143" s="109"/>
      <c r="L143" s="105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633</v>
      </c>
      <c r="C144" s="109">
        <v>26</v>
      </c>
      <c r="D144" s="143" t="s">
        <v>524</v>
      </c>
      <c r="E144" s="109" t="str">
        <f>VLOOKUP(D144,'TS Gantry - AP47'!$C$8:$D$638,2,0)</f>
        <v>DA-1.5</v>
      </c>
      <c r="F144" s="109" t="str">
        <f>VLOOKUP($D144,Foundation!$D$5:$F$380,3,FALSE)</f>
        <v>Sandy</v>
      </c>
      <c r="G144" s="124">
        <v>45974</v>
      </c>
      <c r="H144" s="124">
        <v>45974</v>
      </c>
      <c r="I144" s="109" t="s">
        <v>630</v>
      </c>
      <c r="J144" s="109" t="s">
        <v>634</v>
      </c>
      <c r="K144" s="109"/>
      <c r="L144" s="105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51" t="s">
        <v>633</v>
      </c>
      <c r="C145" s="109">
        <v>27</v>
      </c>
      <c r="D145" s="143" t="s">
        <v>526</v>
      </c>
      <c r="E145" s="109" t="str">
        <f>VLOOKUP(D145,'TS Gantry - AP47'!$C$8:$D$638,2,0)</f>
        <v>DA+6</v>
      </c>
      <c r="F145" s="109" t="str">
        <f>VLOOKUP($D145,Foundation!$D$5:$F$380,3,FALSE)</f>
        <v>Sandy</v>
      </c>
      <c r="G145" s="124">
        <v>45974</v>
      </c>
      <c r="H145" s="124">
        <v>45974</v>
      </c>
      <c r="I145" s="109" t="s">
        <v>630</v>
      </c>
      <c r="J145" s="109" t="s">
        <v>634</v>
      </c>
      <c r="K145" s="109"/>
      <c r="L145" s="145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51" t="s">
        <v>633</v>
      </c>
      <c r="C146" s="109">
        <v>28</v>
      </c>
      <c r="D146" s="143" t="s">
        <v>527</v>
      </c>
      <c r="E146" s="109" t="str">
        <f>VLOOKUP(D146,'TS Gantry - AP47'!$C$8:$D$638,2,0)</f>
        <v>DA+6</v>
      </c>
      <c r="F146" s="109" t="str">
        <f>VLOOKUP($D146,Foundation!$D$5:$F$380,3,FALSE)</f>
        <v>Sandy</v>
      </c>
      <c r="G146" s="124">
        <v>45974</v>
      </c>
      <c r="H146" s="124">
        <v>45974</v>
      </c>
      <c r="I146" s="109" t="s">
        <v>630</v>
      </c>
      <c r="J146" s="109" t="s">
        <v>634</v>
      </c>
      <c r="K146" s="109"/>
      <c r="L146" s="14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633</v>
      </c>
      <c r="C147" s="109">
        <v>29</v>
      </c>
      <c r="D147" s="143" t="s">
        <v>528</v>
      </c>
      <c r="E147" s="109" t="str">
        <f>VLOOKUP(D147,'TS Gantry - AP47'!$C$8:$D$638,2,0)</f>
        <v>DA+9</v>
      </c>
      <c r="F147" s="109" t="str">
        <f>VLOOKUP($D147,Foundation!$D$5:$F$380,3,FALSE)</f>
        <v>Sandy</v>
      </c>
      <c r="G147" s="124">
        <v>45975</v>
      </c>
      <c r="H147" s="124">
        <v>45975</v>
      </c>
      <c r="I147" s="109" t="s">
        <v>630</v>
      </c>
      <c r="J147" s="109" t="s">
        <v>634</v>
      </c>
      <c r="K147" s="109"/>
      <c r="L147" s="145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633</v>
      </c>
      <c r="C148" s="109">
        <v>30</v>
      </c>
      <c r="D148" s="143" t="s">
        <v>529</v>
      </c>
      <c r="E148" s="109" t="str">
        <f>VLOOKUP(D148,'TS Gantry - AP47'!$C$8:$D$638,2,0)</f>
        <v>DA-3</v>
      </c>
      <c r="F148" s="109" t="str">
        <f>VLOOKUP($D148,Foundation!$D$5:$F$380,3,FALSE)</f>
        <v>Sandy</v>
      </c>
      <c r="G148" s="124">
        <v>45975</v>
      </c>
      <c r="H148" s="124">
        <v>45975</v>
      </c>
      <c r="I148" s="109" t="s">
        <v>630</v>
      </c>
      <c r="J148" s="109" t="s">
        <v>634</v>
      </c>
      <c r="K148" s="109"/>
      <c r="L148" s="145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2">
        <v>145</v>
      </c>
      <c r="B149" s="151" t="s">
        <v>633</v>
      </c>
      <c r="C149" s="109">
        <v>31</v>
      </c>
      <c r="D149" s="143" t="s">
        <v>560</v>
      </c>
      <c r="E149" s="109" t="str">
        <f>VLOOKUP(D149,'TS Gantry - AP47'!$C$8:$D$638,2,0)</f>
        <v>DB1+9</v>
      </c>
      <c r="F149" s="109" t="str">
        <f>VLOOKUP($D149,Foundation!$D$5:$F$380,3,FALSE)</f>
        <v>Sandy</v>
      </c>
      <c r="G149" s="124">
        <v>45976</v>
      </c>
      <c r="H149" s="124">
        <v>45976</v>
      </c>
      <c r="I149" s="109" t="s">
        <v>630</v>
      </c>
      <c r="J149" s="109" t="s">
        <v>634</v>
      </c>
      <c r="K149" s="109"/>
      <c r="L149" s="145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42">
        <v>146</v>
      </c>
      <c r="B150" s="151" t="s">
        <v>633</v>
      </c>
      <c r="C150" s="109">
        <v>32</v>
      </c>
      <c r="D150" s="143" t="s">
        <v>561</v>
      </c>
      <c r="E150" s="109" t="str">
        <f>VLOOKUP(D150,'TS Gantry - AP47'!$C$8:$D$638,2,0)</f>
        <v>DA+9</v>
      </c>
      <c r="F150" s="109" t="str">
        <f>VLOOKUP($D150,Foundation!$D$5:$F$380,3,FALSE)</f>
        <v>Sandy</v>
      </c>
      <c r="G150" s="124">
        <v>45976</v>
      </c>
      <c r="H150" s="124">
        <v>45976</v>
      </c>
      <c r="I150" s="109" t="s">
        <v>630</v>
      </c>
      <c r="J150" s="109" t="s">
        <v>634</v>
      </c>
      <c r="K150" s="109"/>
      <c r="L150" s="145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51" t="s">
        <v>633</v>
      </c>
      <c r="C151" s="109">
        <v>33</v>
      </c>
      <c r="D151" s="143" t="s">
        <v>562</v>
      </c>
      <c r="E151" s="109" t="str">
        <f>VLOOKUP(D151,'TS Gantry - AP47'!$C$8:$D$638,2,0)</f>
        <v>DA+9</v>
      </c>
      <c r="F151" s="109" t="str">
        <f>VLOOKUP($D151,Foundation!$D$5:$F$380,3,FALSE)</f>
        <v>Sandy</v>
      </c>
      <c r="G151" s="124">
        <v>45976</v>
      </c>
      <c r="H151" s="124">
        <v>45976</v>
      </c>
      <c r="I151" s="109" t="s">
        <v>630</v>
      </c>
      <c r="J151" s="109" t="s">
        <v>634</v>
      </c>
      <c r="K151" s="109"/>
      <c r="L151" s="145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51" t="s">
        <v>633</v>
      </c>
      <c r="C152" s="109">
        <v>34</v>
      </c>
      <c r="D152" s="143" t="s">
        <v>573</v>
      </c>
      <c r="E152" s="109" t="str">
        <f>VLOOKUP(D152,'TS Gantry - AP47'!$C$8:$D$638,2,0)</f>
        <v>DA+9</v>
      </c>
      <c r="F152" s="109" t="str">
        <f>VLOOKUP($D152,Foundation!$D$5:$F$380,3,FALSE)</f>
        <v>Sandy</v>
      </c>
      <c r="G152" s="124">
        <v>45976</v>
      </c>
      <c r="H152" s="124">
        <v>45976</v>
      </c>
      <c r="I152" s="109" t="s">
        <v>630</v>
      </c>
      <c r="J152" s="109" t="s">
        <v>634</v>
      </c>
      <c r="K152" s="109"/>
      <c r="L152" s="145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51" t="s">
        <v>633</v>
      </c>
      <c r="C153" s="109">
        <v>35</v>
      </c>
      <c r="D153" s="143" t="s">
        <v>588</v>
      </c>
      <c r="E153" s="109" t="str">
        <f>VLOOKUP(D153,'TS Gantry - AP47'!$C$8:$D$638,2,0)</f>
        <v>DA-3</v>
      </c>
      <c r="F153" s="109" t="str">
        <f>VLOOKUP($D153,Foundation!$D$5:$F$380,3,FALSE)</f>
        <v>Sandy</v>
      </c>
      <c r="G153" s="124">
        <v>45977</v>
      </c>
      <c r="H153" s="124">
        <v>45977</v>
      </c>
      <c r="I153" s="109" t="s">
        <v>630</v>
      </c>
      <c r="J153" s="109" t="s">
        <v>634</v>
      </c>
      <c r="K153" s="109"/>
      <c r="L153" s="145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633</v>
      </c>
      <c r="C154" s="109">
        <v>36</v>
      </c>
      <c r="D154" s="143" t="s">
        <v>595</v>
      </c>
      <c r="E154" s="109" t="str">
        <f>VLOOKUP(D154,'TS Gantry - AP47'!$C$8:$D$638,2,0)</f>
        <v>DB2+9</v>
      </c>
      <c r="F154" s="109" t="str">
        <f>VLOOKUP($D154,Foundation!$D$5:$F$380,3,FALSE)</f>
        <v>Sandy</v>
      </c>
      <c r="G154" s="124">
        <v>45977</v>
      </c>
      <c r="H154" s="124">
        <v>45977</v>
      </c>
      <c r="I154" s="109" t="s">
        <v>630</v>
      </c>
      <c r="J154" s="109" t="s">
        <v>634</v>
      </c>
      <c r="K154" s="109"/>
      <c r="L154" s="145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633</v>
      </c>
      <c r="C155" s="109">
        <v>37</v>
      </c>
      <c r="D155" s="143" t="s">
        <v>597</v>
      </c>
      <c r="E155" s="109" t="str">
        <f>VLOOKUP(D155,'TS Gantry - AP47'!$C$8:$D$638,2,0)</f>
        <v>DC1+9</v>
      </c>
      <c r="F155" s="109" t="str">
        <f>VLOOKUP($D155,Foundation!$D$5:$F$380,3,FALSE)</f>
        <v>Sandy</v>
      </c>
      <c r="G155" s="124">
        <v>45977</v>
      </c>
      <c r="H155" s="124">
        <v>45977</v>
      </c>
      <c r="I155" s="109" t="s">
        <v>630</v>
      </c>
      <c r="J155" s="109" t="s">
        <v>634</v>
      </c>
      <c r="K155" s="109"/>
      <c r="L155" s="145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51" t="s">
        <v>633</v>
      </c>
      <c r="C156" s="109">
        <v>38</v>
      </c>
      <c r="D156" s="143" t="s">
        <v>375</v>
      </c>
      <c r="E156" s="109" t="str">
        <f>VLOOKUP(D156,'TS Gantry - AP47'!$C$8:$D$638,2,0)</f>
        <v>DC1+3</v>
      </c>
      <c r="F156" s="109" t="str">
        <f>VLOOKUP($D156,Foundation!$D$5:$F$380,3,FALSE)</f>
        <v>Sandy</v>
      </c>
      <c r="G156" s="124">
        <v>45978</v>
      </c>
      <c r="H156" s="124">
        <v>45978</v>
      </c>
      <c r="I156" s="109" t="s">
        <v>630</v>
      </c>
      <c r="J156" s="109" t="s">
        <v>634</v>
      </c>
      <c r="K156" s="109"/>
      <c r="L156" s="145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51" t="s">
        <v>633</v>
      </c>
      <c r="C157" s="109">
        <v>39</v>
      </c>
      <c r="D157" s="143" t="s">
        <v>381</v>
      </c>
      <c r="E157" s="109" t="str">
        <f>VLOOKUP(D157,'TS Gantry - AP47'!$C$8:$D$638,2,0)</f>
        <v>DA+3</v>
      </c>
      <c r="F157" s="109" t="str">
        <f>VLOOKUP($D157,Foundation!$D$5:$F$380,3,FALSE)</f>
        <v>Sandy</v>
      </c>
      <c r="G157" s="124">
        <v>45978</v>
      </c>
      <c r="H157" s="124">
        <v>45978</v>
      </c>
      <c r="I157" s="109" t="s">
        <v>630</v>
      </c>
      <c r="J157" s="109" t="s">
        <v>634</v>
      </c>
      <c r="K157" s="109"/>
      <c r="L157" s="145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51" t="s">
        <v>633</v>
      </c>
      <c r="C158" s="109">
        <v>40</v>
      </c>
      <c r="D158" s="143" t="s">
        <v>388</v>
      </c>
      <c r="E158" s="109" t="str">
        <f>VLOOKUP(D158,'TS Gantry - AP47'!$C$8:$D$638,2,0)</f>
        <v>DA+3</v>
      </c>
      <c r="F158" s="109" t="str">
        <f>VLOOKUP($D158,Foundation!$D$5:$F$380,3,FALSE)</f>
        <v>Sandy</v>
      </c>
      <c r="G158" s="124">
        <v>45978</v>
      </c>
      <c r="H158" s="124">
        <v>45978</v>
      </c>
      <c r="I158" s="109" t="s">
        <v>630</v>
      </c>
      <c r="J158" s="109" t="s">
        <v>634</v>
      </c>
      <c r="K158" s="109"/>
      <c r="L158" s="145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51" t="s">
        <v>633</v>
      </c>
      <c r="C159" s="109">
        <v>41</v>
      </c>
      <c r="D159" s="143" t="s">
        <v>390</v>
      </c>
      <c r="E159" s="109" t="str">
        <f>VLOOKUP(D159,'TS Gantry - AP47'!$C$8:$D$638,2,0)</f>
        <v>DA+6</v>
      </c>
      <c r="F159" s="109" t="str">
        <f>VLOOKUP($D159,Foundation!$D$5:$F$380,3,FALSE)</f>
        <v>Sandy</v>
      </c>
      <c r="G159" s="124">
        <v>45978</v>
      </c>
      <c r="H159" s="124">
        <v>45978</v>
      </c>
      <c r="I159" s="109" t="s">
        <v>630</v>
      </c>
      <c r="J159" s="109" t="s">
        <v>634</v>
      </c>
      <c r="K159" s="109"/>
      <c r="L159" s="145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51" t="s">
        <v>633</v>
      </c>
      <c r="C160" s="109">
        <v>42</v>
      </c>
      <c r="D160" s="143" t="s">
        <v>391</v>
      </c>
      <c r="E160" s="109" t="str">
        <f>VLOOKUP(D160,'TS Gantry - AP47'!$C$8:$D$638,2,0)</f>
        <v>DA+6</v>
      </c>
      <c r="F160" s="109" t="str">
        <f>VLOOKUP($D160,Foundation!$D$5:$F$380,3,FALSE)</f>
        <v>Sandy</v>
      </c>
      <c r="G160" s="124">
        <v>45978</v>
      </c>
      <c r="H160" s="124">
        <v>45978</v>
      </c>
      <c r="I160" s="109" t="s">
        <v>630</v>
      </c>
      <c r="J160" s="109" t="s">
        <v>634</v>
      </c>
      <c r="K160" s="109"/>
      <c r="L160" s="145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51" t="s">
        <v>633</v>
      </c>
      <c r="C161" s="109">
        <v>43</v>
      </c>
      <c r="D161" s="143" t="s">
        <v>407</v>
      </c>
      <c r="E161" s="109" t="str">
        <f>VLOOKUP(D161,'TS Gantry - AP47'!$C$8:$D$638,2,0)</f>
        <v>DA+0</v>
      </c>
      <c r="F161" s="109" t="str">
        <f>VLOOKUP($D161,Foundation!$D$5:$F$380,3,FALSE)</f>
        <v>Sandy</v>
      </c>
      <c r="G161" s="124">
        <v>45985</v>
      </c>
      <c r="H161" s="124">
        <v>45985</v>
      </c>
      <c r="I161" s="109" t="s">
        <v>630</v>
      </c>
      <c r="J161" s="109" t="s">
        <v>634</v>
      </c>
      <c r="K161" s="109"/>
      <c r="L161" s="145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51" t="s">
        <v>633</v>
      </c>
      <c r="C162" s="109">
        <v>44</v>
      </c>
      <c r="D162" s="143" t="s">
        <v>409</v>
      </c>
      <c r="E162" s="109" t="str">
        <f>VLOOKUP(D162,'TS Gantry - AP47'!$C$8:$D$638,2,0)</f>
        <v>DA+0</v>
      </c>
      <c r="F162" s="109" t="str">
        <f>VLOOKUP($D162,Foundation!$D$5:$F$380,3,FALSE)</f>
        <v>Sandy</v>
      </c>
      <c r="G162" s="124">
        <v>45985</v>
      </c>
      <c r="H162" s="124">
        <v>45985</v>
      </c>
      <c r="I162" s="109" t="s">
        <v>630</v>
      </c>
      <c r="J162" s="109" t="s">
        <v>634</v>
      </c>
      <c r="K162" s="109"/>
      <c r="L162" s="145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51" t="s">
        <v>633</v>
      </c>
      <c r="C163" s="109">
        <v>45</v>
      </c>
      <c r="D163" s="143" t="s">
        <v>419</v>
      </c>
      <c r="E163" s="109" t="str">
        <f>VLOOKUP(D163,'TS Gantry - AP47'!$C$8:$D$638,2,0)</f>
        <v>DA+3</v>
      </c>
      <c r="F163" s="109" t="str">
        <f>VLOOKUP($D163,Foundation!$D$5:$F$380,3,FALSE)</f>
        <v>Sandy</v>
      </c>
      <c r="G163" s="124">
        <v>45985</v>
      </c>
      <c r="H163" s="124">
        <v>45985</v>
      </c>
      <c r="I163" s="109" t="s">
        <v>630</v>
      </c>
      <c r="J163" s="109" t="s">
        <v>634</v>
      </c>
      <c r="K163" s="109"/>
      <c r="L163" s="145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51" t="s">
        <v>633</v>
      </c>
      <c r="C164" s="109">
        <v>46</v>
      </c>
      <c r="D164" s="143" t="s">
        <v>393</v>
      </c>
      <c r="E164" s="109" t="str">
        <f>VLOOKUP(D164,'TS Gantry - AP47'!$C$8:$D$638,2,0)</f>
        <v>DC2+0</v>
      </c>
      <c r="F164" s="109" t="str">
        <f>VLOOKUP($D164,Foundation!$D$5:$F$380,3,FALSE)</f>
        <v>Sandy</v>
      </c>
      <c r="G164" s="124">
        <v>45985</v>
      </c>
      <c r="H164" s="124">
        <v>45985</v>
      </c>
      <c r="I164" s="109" t="s">
        <v>630</v>
      </c>
      <c r="J164" s="109" t="s">
        <v>634</v>
      </c>
      <c r="K164" s="109"/>
      <c r="L164" s="145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51" t="s">
        <v>633</v>
      </c>
      <c r="C165" s="109">
        <v>47</v>
      </c>
      <c r="D165" s="143" t="s">
        <v>281</v>
      </c>
      <c r="E165" s="109" t="str">
        <f>VLOOKUP(D165,'TS Gantry - AP47'!$C$8:$D$638,2,0)</f>
        <v>DA+3</v>
      </c>
      <c r="F165" s="109" t="str">
        <f>VLOOKUP($D165,Foundation!$D$5:$F$380,3,FALSE)</f>
        <v>Sandy</v>
      </c>
      <c r="G165" s="124">
        <v>45986</v>
      </c>
      <c r="H165" s="124">
        <v>45986</v>
      </c>
      <c r="I165" s="109" t="s">
        <v>630</v>
      </c>
      <c r="J165" s="109" t="s">
        <v>634</v>
      </c>
      <c r="K165" s="109"/>
      <c r="L165" s="145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51" t="s">
        <v>633</v>
      </c>
      <c r="C166" s="109">
        <v>48</v>
      </c>
      <c r="D166" s="143" t="s">
        <v>284</v>
      </c>
      <c r="E166" s="109" t="str">
        <f>VLOOKUP(D166,'TS Gantry - AP47'!$C$8:$D$638,2,0)</f>
        <v>DA+9</v>
      </c>
      <c r="F166" s="109" t="str">
        <f>VLOOKUP($D166,Foundation!$D$5:$F$380,3,FALSE)</f>
        <v>Sandy</v>
      </c>
      <c r="G166" s="124">
        <v>45986</v>
      </c>
      <c r="H166" s="124">
        <v>45986</v>
      </c>
      <c r="I166" s="109" t="s">
        <v>630</v>
      </c>
      <c r="J166" s="109" t="s">
        <v>634</v>
      </c>
      <c r="K166" s="109"/>
      <c r="L166" s="105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51" t="s">
        <v>633</v>
      </c>
      <c r="C167" s="109">
        <v>49</v>
      </c>
      <c r="D167" s="143" t="s">
        <v>285</v>
      </c>
      <c r="E167" s="109" t="str">
        <f>VLOOKUP(D167,'TS Gantry - AP47'!$C$8:$D$638,2,0)</f>
        <v>DA+3</v>
      </c>
      <c r="F167" s="109" t="str">
        <f>VLOOKUP($D167,Foundation!$D$5:$F$380,3,FALSE)</f>
        <v>Sandy</v>
      </c>
      <c r="G167" s="124">
        <v>45986</v>
      </c>
      <c r="H167" s="124">
        <v>45986</v>
      </c>
      <c r="I167" s="109" t="s">
        <v>630</v>
      </c>
      <c r="J167" s="109" t="s">
        <v>634</v>
      </c>
      <c r="K167" s="109"/>
      <c r="L167" s="145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51" t="s">
        <v>633</v>
      </c>
      <c r="C168" s="109">
        <v>50</v>
      </c>
      <c r="D168" s="143" t="s">
        <v>286</v>
      </c>
      <c r="E168" s="109" t="str">
        <f>VLOOKUP(D168,'TS Gantry - AP47'!$C$8:$D$638,2,0)</f>
        <v>DA-1.5</v>
      </c>
      <c r="F168" s="109" t="str">
        <f>VLOOKUP($D168,Foundation!$D$5:$F$380,3,FALSE)</f>
        <v>Sandy</v>
      </c>
      <c r="G168" s="124">
        <v>45986</v>
      </c>
      <c r="H168" s="124">
        <v>45986</v>
      </c>
      <c r="I168" s="109" t="s">
        <v>630</v>
      </c>
      <c r="J168" s="109" t="s">
        <v>634</v>
      </c>
      <c r="K168" s="109"/>
      <c r="L168" s="14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51" t="s">
        <v>633</v>
      </c>
      <c r="C169" s="109">
        <v>51</v>
      </c>
      <c r="D169" s="143" t="s">
        <v>267</v>
      </c>
      <c r="E169" s="109" t="str">
        <f>VLOOKUP(D169,'TS Gantry - AP47'!$C$8:$D$638,2,0)</f>
        <v>DA+6</v>
      </c>
      <c r="F169" s="109" t="str">
        <f>VLOOKUP($D169,Foundation!$D$5:$F$380,3,FALSE)</f>
        <v>Sandy</v>
      </c>
      <c r="G169" s="124">
        <v>45987</v>
      </c>
      <c r="H169" s="124">
        <v>45987</v>
      </c>
      <c r="I169" s="109" t="s">
        <v>630</v>
      </c>
      <c r="J169" s="109" t="s">
        <v>634</v>
      </c>
      <c r="K169" s="109"/>
      <c r="L169" s="145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633</v>
      </c>
      <c r="C170" s="109">
        <v>52</v>
      </c>
      <c r="D170" s="143" t="s">
        <v>271</v>
      </c>
      <c r="E170" s="109" t="str">
        <f>VLOOKUP(D170,'TS Gantry - AP47'!$C$8:$D$638,2,0)</f>
        <v>DA+0</v>
      </c>
      <c r="F170" s="109" t="str">
        <f>VLOOKUP($D170,Foundation!$D$5:$F$380,3,FALSE)</f>
        <v>Sandy</v>
      </c>
      <c r="G170" s="124">
        <v>45987</v>
      </c>
      <c r="H170" s="124">
        <v>45987</v>
      </c>
      <c r="I170" s="109" t="s">
        <v>630</v>
      </c>
      <c r="J170" s="109" t="s">
        <v>634</v>
      </c>
      <c r="K170" s="109"/>
      <c r="L170" s="145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42">
        <v>167</v>
      </c>
      <c r="B171" s="151" t="s">
        <v>633</v>
      </c>
      <c r="C171" s="109">
        <v>53</v>
      </c>
      <c r="D171" s="143" t="s">
        <v>272</v>
      </c>
      <c r="E171" s="109" t="str">
        <f>VLOOKUP(D171,'TS Gantry - AP47'!$C$8:$D$638,2,0)</f>
        <v>DA-1.5</v>
      </c>
      <c r="F171" s="109" t="str">
        <f>VLOOKUP($D171,Foundation!$D$5:$F$380,3,FALSE)</f>
        <v>Sandy</v>
      </c>
      <c r="G171" s="124">
        <v>45987</v>
      </c>
      <c r="H171" s="124">
        <v>45987</v>
      </c>
      <c r="I171" s="109" t="s">
        <v>630</v>
      </c>
      <c r="J171" s="109" t="s">
        <v>634</v>
      </c>
      <c r="K171" s="109"/>
      <c r="L171" s="145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42">
        <v>168</v>
      </c>
      <c r="B172" s="151" t="s">
        <v>633</v>
      </c>
      <c r="C172" s="109">
        <v>54</v>
      </c>
      <c r="D172" s="143" t="s">
        <v>273</v>
      </c>
      <c r="E172" s="109" t="str">
        <f>VLOOKUP(D172,'TS Gantry - AP47'!$C$8:$D$638,2,0)</f>
        <v>DA-1.5</v>
      </c>
      <c r="F172" s="109" t="str">
        <f>VLOOKUP($D172,Foundation!$D$5:$F$380,3,FALSE)</f>
        <v>Sandy</v>
      </c>
      <c r="G172" s="124">
        <v>45987</v>
      </c>
      <c r="H172" s="124">
        <v>45987</v>
      </c>
      <c r="I172" s="109" t="s">
        <v>630</v>
      </c>
      <c r="J172" s="109" t="s">
        <v>634</v>
      </c>
      <c r="K172" s="109"/>
      <c r="L172" s="145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42">
        <v>169</v>
      </c>
      <c r="B173" s="151" t="s">
        <v>633</v>
      </c>
      <c r="C173" s="109">
        <v>55</v>
      </c>
      <c r="D173" s="143" t="s">
        <v>274</v>
      </c>
      <c r="E173" s="109" t="str">
        <f>VLOOKUP(D173,'TS Gantry - AP47'!$C$8:$D$638,2,0)</f>
        <v>DB2+0</v>
      </c>
      <c r="F173" s="109" t="str">
        <f>VLOOKUP($D173,Foundation!$D$5:$F$380,3,FALSE)</f>
        <v>Sandy</v>
      </c>
      <c r="G173" s="124">
        <v>45987</v>
      </c>
      <c r="H173" s="124">
        <v>45987</v>
      </c>
      <c r="I173" s="109" t="s">
        <v>630</v>
      </c>
      <c r="J173" s="109" t="s">
        <v>634</v>
      </c>
      <c r="K173" s="109"/>
      <c r="L173" s="145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633</v>
      </c>
      <c r="C174" s="109">
        <v>56</v>
      </c>
      <c r="D174" s="143" t="s">
        <v>250</v>
      </c>
      <c r="E174" s="109" t="str">
        <f>VLOOKUP(D174,'TS Gantry - AP47'!$C$8:$D$638,2,0)</f>
        <v>DA+0</v>
      </c>
      <c r="F174" s="109" t="str">
        <f>VLOOKUP($D174,Foundation!$D$5:$F$380,3,FALSE)</f>
        <v>Sandy</v>
      </c>
      <c r="G174" s="124">
        <v>45988</v>
      </c>
      <c r="H174" s="124">
        <v>45988</v>
      </c>
      <c r="I174" s="109" t="s">
        <v>630</v>
      </c>
      <c r="J174" s="109" t="s">
        <v>634</v>
      </c>
      <c r="K174" s="109"/>
      <c r="L174" s="145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51" t="s">
        <v>633</v>
      </c>
      <c r="C175" s="109">
        <v>57</v>
      </c>
      <c r="D175" s="143" t="s">
        <v>249</v>
      </c>
      <c r="E175" s="109" t="str">
        <f>VLOOKUP(D175,'TS Gantry - AP47'!$C$8:$D$638,2,0)</f>
        <v>DA+9</v>
      </c>
      <c r="F175" s="109" t="str">
        <f>VLOOKUP($D175,Foundation!$D$5:$F$380,3,FALSE)</f>
        <v>Sandy</v>
      </c>
      <c r="G175" s="124">
        <v>45988</v>
      </c>
      <c r="H175" s="124">
        <v>45988</v>
      </c>
      <c r="I175" s="109" t="s">
        <v>630</v>
      </c>
      <c r="J175" s="109" t="s">
        <v>634</v>
      </c>
      <c r="K175" s="109"/>
      <c r="L175" s="145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51" t="s">
        <v>633</v>
      </c>
      <c r="C176" s="109">
        <v>58</v>
      </c>
      <c r="D176" s="143" t="s">
        <v>246</v>
      </c>
      <c r="E176" s="109" t="str">
        <f>VLOOKUP(D176,'TS Gantry - AP47'!$C$8:$D$638,2,0)</f>
        <v>DA+9</v>
      </c>
      <c r="F176" s="109" t="str">
        <f>VLOOKUP($D176,Foundation!$D$5:$F$380,3,FALSE)</f>
        <v>Sandy</v>
      </c>
      <c r="G176" s="124">
        <v>45988</v>
      </c>
      <c r="H176" s="124">
        <v>45988</v>
      </c>
      <c r="I176" s="109" t="s">
        <v>630</v>
      </c>
      <c r="J176" s="109" t="s">
        <v>634</v>
      </c>
      <c r="K176" s="109"/>
      <c r="L176" s="145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51" t="s">
        <v>633</v>
      </c>
      <c r="C177" s="109">
        <v>59</v>
      </c>
      <c r="D177" s="143" t="s">
        <v>244</v>
      </c>
      <c r="E177" s="109" t="str">
        <f>VLOOKUP(D177,'TS Gantry - AP47'!$C$8:$D$638,2,0)</f>
        <v>DA+6</v>
      </c>
      <c r="F177" s="109" t="str">
        <f>VLOOKUP($D177,Foundation!$D$5:$F$380,3,FALSE)</f>
        <v>Sandy</v>
      </c>
      <c r="G177" s="124">
        <v>45988</v>
      </c>
      <c r="H177" s="124">
        <v>45988</v>
      </c>
      <c r="I177" s="109" t="s">
        <v>630</v>
      </c>
      <c r="J177" s="109" t="s">
        <v>634</v>
      </c>
      <c r="K177" s="109"/>
      <c r="L177" s="145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51" t="s">
        <v>633</v>
      </c>
      <c r="C178" s="109">
        <v>60</v>
      </c>
      <c r="D178" s="143" t="s">
        <v>270</v>
      </c>
      <c r="E178" s="109" t="str">
        <f>VLOOKUP(D178,'TS Gantry - AP47'!$C$8:$D$638,2,0)</f>
        <v>DD45+0</v>
      </c>
      <c r="F178" s="109" t="str">
        <f>VLOOKUP($D178,Foundation!$D$5:$F$380,3,FALSE)</f>
        <v>Sandy</v>
      </c>
      <c r="G178" s="124">
        <v>45989</v>
      </c>
      <c r="H178" s="124">
        <v>45989</v>
      </c>
      <c r="I178" s="109" t="s">
        <v>630</v>
      </c>
      <c r="J178" s="109" t="s">
        <v>634</v>
      </c>
      <c r="K178" s="109"/>
      <c r="L178" s="145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51" t="s">
        <v>633</v>
      </c>
      <c r="C179" s="109">
        <v>61</v>
      </c>
      <c r="D179" s="143" t="s">
        <v>268</v>
      </c>
      <c r="E179" s="109" t="str">
        <f>VLOOKUP(D179,'TS Gantry - AP47'!$C$8:$D$638,2,0)</f>
        <v>DA+3</v>
      </c>
      <c r="F179" s="109" t="str">
        <f>VLOOKUP($D179,Foundation!$D$5:$F$380,3,FALSE)</f>
        <v>Sandy</v>
      </c>
      <c r="G179" s="124">
        <v>45989</v>
      </c>
      <c r="H179" s="124">
        <v>45989</v>
      </c>
      <c r="I179" s="109" t="s">
        <v>630</v>
      </c>
      <c r="J179" s="109" t="s">
        <v>634</v>
      </c>
      <c r="K179" s="109"/>
      <c r="L179" s="145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51" t="s">
        <v>633</v>
      </c>
      <c r="C180" s="109">
        <v>62</v>
      </c>
      <c r="D180" s="143" t="s">
        <v>269</v>
      </c>
      <c r="E180" s="109" t="str">
        <f>VLOOKUP(D180,'TS Gantry - AP47'!$C$8:$D$638,2,0)</f>
        <v>DA+3</v>
      </c>
      <c r="F180" s="109" t="str">
        <f>VLOOKUP($D180,Foundation!$D$5:$F$380,3,FALSE)</f>
        <v>Sandy</v>
      </c>
      <c r="G180" s="124">
        <v>45989</v>
      </c>
      <c r="H180" s="124">
        <v>45989</v>
      </c>
      <c r="I180" s="109" t="s">
        <v>630</v>
      </c>
      <c r="J180" s="109" t="s">
        <v>634</v>
      </c>
      <c r="K180" s="109"/>
      <c r="L180" s="145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51" t="s">
        <v>633</v>
      </c>
      <c r="C181" s="109">
        <v>63</v>
      </c>
      <c r="D181" s="143" t="s">
        <v>406</v>
      </c>
      <c r="E181" s="109" t="str">
        <f>VLOOKUP(D181,'TS Gantry - AP47'!$C$8:$D$638,2,0)</f>
        <v>DA+0</v>
      </c>
      <c r="F181" s="109" t="str">
        <f>VLOOKUP($D181,Foundation!$D$5:$F$380,3,FALSE)</f>
        <v>Sandy</v>
      </c>
      <c r="G181" s="124">
        <v>45991</v>
      </c>
      <c r="H181" s="124">
        <v>45991</v>
      </c>
      <c r="I181" s="109" t="s">
        <v>630</v>
      </c>
      <c r="J181" s="109" t="s">
        <v>634</v>
      </c>
      <c r="K181" s="109"/>
      <c r="L181" s="145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51" t="s">
        <v>633</v>
      </c>
      <c r="C182" s="109">
        <v>64</v>
      </c>
      <c r="D182" s="143" t="s">
        <v>399</v>
      </c>
      <c r="E182" s="109" t="str">
        <f>VLOOKUP(D182,'TS Gantry - AP47'!$C$8:$D$638,2,0)</f>
        <v>DA+3</v>
      </c>
      <c r="F182" s="109" t="str">
        <f>VLOOKUP($D182,Foundation!$D$5:$F$380,3,FALSE)</f>
        <v>Sandy</v>
      </c>
      <c r="G182" s="124">
        <v>45991</v>
      </c>
      <c r="H182" s="124">
        <v>45991</v>
      </c>
      <c r="I182" s="109" t="s">
        <v>630</v>
      </c>
      <c r="J182" s="109" t="s">
        <v>634</v>
      </c>
      <c r="K182" s="109"/>
      <c r="L182" s="145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51" t="s">
        <v>633</v>
      </c>
      <c r="C183" s="109">
        <v>65</v>
      </c>
      <c r="D183" s="143" t="s">
        <v>363</v>
      </c>
      <c r="E183" s="109" t="str">
        <f>VLOOKUP(D183,'TS Gantry - AP47'!$C$8:$D$638,2,0)</f>
        <v>DA+3</v>
      </c>
      <c r="F183" s="109" t="str">
        <f>VLOOKUP($D183,Foundation!$D$5:$F$380,3,FALSE)</f>
        <v>Sandy</v>
      </c>
      <c r="G183" s="124">
        <v>45992</v>
      </c>
      <c r="H183" s="124">
        <v>45992</v>
      </c>
      <c r="I183" s="109" t="s">
        <v>630</v>
      </c>
      <c r="J183" s="109" t="s">
        <v>634</v>
      </c>
      <c r="K183" s="109"/>
      <c r="L183" s="145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51" t="s">
        <v>633</v>
      </c>
      <c r="C184" s="109">
        <v>66</v>
      </c>
      <c r="D184" s="143" t="s">
        <v>366</v>
      </c>
      <c r="E184" s="109" t="str">
        <f>VLOOKUP(D184,'TS Gantry - AP47'!$C$8:$D$638,2,0)</f>
        <v>DC2+0</v>
      </c>
      <c r="F184" s="109" t="str">
        <f>VLOOKUP($D184,Foundation!$D$5:$F$380,3,FALSE)</f>
        <v>Sandy</v>
      </c>
      <c r="G184" s="124">
        <v>45992</v>
      </c>
      <c r="H184" s="124">
        <v>45992</v>
      </c>
      <c r="I184" s="109" t="s">
        <v>630</v>
      </c>
      <c r="J184" s="109" t="s">
        <v>634</v>
      </c>
      <c r="K184" s="109"/>
      <c r="L184" s="145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09" t="s">
        <v>635</v>
      </c>
      <c r="C185" s="109">
        <v>1</v>
      </c>
      <c r="D185" s="143" t="s">
        <v>377</v>
      </c>
      <c r="E185" s="109" t="str">
        <f>VLOOKUP(D185,'TS Gantry - AP47'!$C$8:$D$638,2,0)</f>
        <v>DA+6</v>
      </c>
      <c r="F185" s="109" t="str">
        <f>VLOOKUP($D185,Foundation!$D$5:$F$380,3,FALSE)</f>
        <v>Sandy</v>
      </c>
      <c r="G185" s="124">
        <v>46037</v>
      </c>
      <c r="H185" s="124">
        <v>46037</v>
      </c>
      <c r="I185" s="109" t="s">
        <v>630</v>
      </c>
      <c r="J185" s="109" t="s">
        <v>631</v>
      </c>
      <c r="K185" s="109"/>
      <c r="L185" s="145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09" t="s">
        <v>635</v>
      </c>
      <c r="C186" s="109">
        <v>2</v>
      </c>
      <c r="D186" s="143" t="s">
        <v>387</v>
      </c>
      <c r="E186" s="109" t="str">
        <f>VLOOKUP(D186,'TS Gantry - AP47'!$C$8:$D$638,2,0)</f>
        <v>DA+6</v>
      </c>
      <c r="F186" s="109" t="str">
        <f>VLOOKUP($D186,Foundation!$D$5:$F$380,3,FALSE)</f>
        <v>Sandy</v>
      </c>
      <c r="G186" s="124">
        <v>46037</v>
      </c>
      <c r="H186" s="124">
        <v>46037</v>
      </c>
      <c r="I186" s="109" t="s">
        <v>630</v>
      </c>
      <c r="J186" s="109" t="s">
        <v>631</v>
      </c>
      <c r="K186" s="109"/>
      <c r="L186" s="145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09" t="s">
        <v>635</v>
      </c>
      <c r="C187" s="109">
        <v>3</v>
      </c>
      <c r="D187" s="143" t="s">
        <v>344</v>
      </c>
      <c r="E187" s="109" t="str">
        <f>VLOOKUP(D187,'TS Gantry - AP47'!$C$8:$D$638,2,0)</f>
        <v>DA+0</v>
      </c>
      <c r="F187" s="104" t="str">
        <f>VLOOKUP($D187,Foundation!$D$5:$F$380,3,FALSE)</f>
        <v>Sandy</v>
      </c>
      <c r="G187" s="124">
        <v>46037</v>
      </c>
      <c r="H187" s="124">
        <v>46037</v>
      </c>
      <c r="I187" s="109" t="s">
        <v>630</v>
      </c>
      <c r="J187" s="109" t="s">
        <v>631</v>
      </c>
      <c r="K187" s="109"/>
      <c r="L187" s="145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42">
        <v>184</v>
      </c>
      <c r="B188" s="109" t="s">
        <v>635</v>
      </c>
      <c r="C188" s="109">
        <v>4</v>
      </c>
      <c r="D188" s="143" t="s">
        <v>410</v>
      </c>
      <c r="E188" s="109" t="str">
        <f>VLOOKUP(D188,'TS Gantry - AP47'!$C$8:$D$638,2,0)</f>
        <v>DD45+9</v>
      </c>
      <c r="F188" s="109" t="str">
        <f>VLOOKUP($D188,Foundation!$D$5:$F$380,3,FALSE)</f>
        <v>Sandy</v>
      </c>
      <c r="G188" s="124">
        <v>46037</v>
      </c>
      <c r="H188" s="124">
        <v>46037</v>
      </c>
      <c r="I188" s="109" t="s">
        <v>630</v>
      </c>
      <c r="J188" s="109" t="s">
        <v>631</v>
      </c>
      <c r="K188" s="109"/>
      <c r="L188" s="145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42">
        <v>185</v>
      </c>
      <c r="B189" s="109" t="s">
        <v>635</v>
      </c>
      <c r="C189" s="109">
        <v>5</v>
      </c>
      <c r="D189" s="143" t="s">
        <v>412</v>
      </c>
      <c r="E189" s="109" t="str">
        <f>VLOOKUP(D189,'TS Gantry - AP47'!$C$8:$D$638,2,0)</f>
        <v>DC2+3</v>
      </c>
      <c r="F189" s="109" t="str">
        <f>VLOOKUP($D189,Foundation!$D$5:$F$380,3,FALSE)</f>
        <v>Sandy</v>
      </c>
      <c r="G189" s="124">
        <v>46037</v>
      </c>
      <c r="H189" s="124">
        <v>46037</v>
      </c>
      <c r="I189" s="109" t="s">
        <v>630</v>
      </c>
      <c r="J189" s="109" t="s">
        <v>631</v>
      </c>
      <c r="K189" s="109"/>
      <c r="L189" s="145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42">
        <v>186</v>
      </c>
      <c r="B190" s="109" t="s">
        <v>635</v>
      </c>
      <c r="C190" s="109">
        <v>6</v>
      </c>
      <c r="D190" s="143" t="s">
        <v>414</v>
      </c>
      <c r="E190" s="109" t="str">
        <f>VLOOKUP(D190,'TS Gantry - AP47'!$C$8:$D$638,2,0)</f>
        <v>DD60+6</v>
      </c>
      <c r="F190" s="109" t="str">
        <f>VLOOKUP($D190,Foundation!$D$5:$F$380,3,FALSE)</f>
        <v>Sandy</v>
      </c>
      <c r="G190" s="124">
        <v>46037</v>
      </c>
      <c r="H190" s="124">
        <v>46037</v>
      </c>
      <c r="I190" s="109" t="s">
        <v>630</v>
      </c>
      <c r="J190" s="109" t="s">
        <v>631</v>
      </c>
      <c r="K190" s="109"/>
      <c r="L190" s="145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42">
        <v>187</v>
      </c>
      <c r="B191" s="109" t="s">
        <v>635</v>
      </c>
      <c r="C191" s="109">
        <v>7</v>
      </c>
      <c r="D191" s="143" t="s">
        <v>416</v>
      </c>
      <c r="E191" s="109" t="str">
        <f>VLOOKUP(D191,'TS Gantry - AP47'!$C$8:$D$638,2,0)</f>
        <v>DD60+9</v>
      </c>
      <c r="F191" s="109" t="str">
        <f>VLOOKUP($D191,Foundation!$D$5:$F$380,3,FALSE)</f>
        <v>Sandy</v>
      </c>
      <c r="G191" s="124">
        <v>46037</v>
      </c>
      <c r="H191" s="124">
        <v>46037</v>
      </c>
      <c r="I191" s="109" t="s">
        <v>630</v>
      </c>
      <c r="J191" s="109" t="s">
        <v>631</v>
      </c>
      <c r="K191" s="109"/>
      <c r="L191" s="145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42">
        <v>188</v>
      </c>
      <c r="B192" s="109" t="s">
        <v>635</v>
      </c>
      <c r="C192" s="109">
        <v>8</v>
      </c>
      <c r="D192" s="143" t="s">
        <v>418</v>
      </c>
      <c r="E192" s="109" t="str">
        <f>VLOOKUP(D192,'TS Gantry - AP47'!$C$8:$D$638,2,0)</f>
        <v>DA-1.5</v>
      </c>
      <c r="F192" s="109" t="str">
        <f>VLOOKUP($D192,Foundation!$D$5:$F$380,3,FALSE)</f>
        <v>Sandy</v>
      </c>
      <c r="G192" s="124">
        <v>46037</v>
      </c>
      <c r="H192" s="124">
        <v>46037</v>
      </c>
      <c r="I192" s="109" t="s">
        <v>630</v>
      </c>
      <c r="J192" s="109" t="s">
        <v>631</v>
      </c>
      <c r="K192" s="109"/>
      <c r="L192" s="145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42">
        <v>189</v>
      </c>
      <c r="B193" s="109" t="s">
        <v>635</v>
      </c>
      <c r="C193" s="109">
        <v>9</v>
      </c>
      <c r="D193" s="143" t="s">
        <v>276</v>
      </c>
      <c r="E193" s="109" t="str">
        <f>VLOOKUP(D193,'TS Gantry - AP47'!$C$8:$D$638,2,0)</f>
        <v>DA-3</v>
      </c>
      <c r="F193" s="109" t="str">
        <f>VLOOKUP($D193,Foundation!$D$5:$F$380,3,FALSE)</f>
        <v>Sandy</v>
      </c>
      <c r="G193" s="124">
        <v>46038</v>
      </c>
      <c r="H193" s="124">
        <v>46038</v>
      </c>
      <c r="I193" s="109" t="s">
        <v>630</v>
      </c>
      <c r="J193" s="109" t="s">
        <v>631</v>
      </c>
      <c r="K193" s="109"/>
      <c r="L193" s="145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42">
        <v>190</v>
      </c>
      <c r="B194" s="109" t="s">
        <v>635</v>
      </c>
      <c r="C194" s="109">
        <v>10</v>
      </c>
      <c r="D194" s="143" t="s">
        <v>277</v>
      </c>
      <c r="E194" s="109" t="str">
        <f>VLOOKUP(D194,'TS Gantry - AP47'!$C$8:$D$638,2,0)</f>
        <v>DA+6</v>
      </c>
      <c r="F194" s="109" t="str">
        <f>VLOOKUP($D194,Foundation!$D$5:$F$380,3,FALSE)</f>
        <v>Sandy</v>
      </c>
      <c r="G194" s="124">
        <v>46038</v>
      </c>
      <c r="H194" s="124">
        <v>46038</v>
      </c>
      <c r="I194" s="109" t="s">
        <v>630</v>
      </c>
      <c r="J194" s="109" t="s">
        <v>631</v>
      </c>
      <c r="K194" s="109"/>
      <c r="L194" s="145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42">
        <v>191</v>
      </c>
      <c r="B195" s="109" t="s">
        <v>635</v>
      </c>
      <c r="C195" s="109">
        <v>11</v>
      </c>
      <c r="D195" s="143" t="s">
        <v>279</v>
      </c>
      <c r="E195" s="109" t="str">
        <f>VLOOKUP(D195,'TS Gantry - AP47'!$C$8:$D$638,2,0)</f>
        <v>DA+9</v>
      </c>
      <c r="F195" s="109" t="str">
        <f>VLOOKUP($D195,Foundation!$D$5:$F$380,3,FALSE)</f>
        <v>Sandy</v>
      </c>
      <c r="G195" s="124">
        <v>46038</v>
      </c>
      <c r="H195" s="124">
        <v>46038</v>
      </c>
      <c r="I195" s="109" t="s">
        <v>630</v>
      </c>
      <c r="J195" s="109" t="s">
        <v>631</v>
      </c>
      <c r="K195" s="109"/>
      <c r="L195" s="145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42">
        <v>192</v>
      </c>
      <c r="B196" s="109" t="s">
        <v>635</v>
      </c>
      <c r="C196" s="109">
        <v>12</v>
      </c>
      <c r="D196" s="143" t="s">
        <v>280</v>
      </c>
      <c r="E196" s="109" t="str">
        <f>VLOOKUP(D196,'TS Gantry - AP47'!$C$8:$D$638,2,0)</f>
        <v>DA+9</v>
      </c>
      <c r="F196" s="109" t="str">
        <f>VLOOKUP($D196,Foundation!$D$5:$F$380,3,FALSE)</f>
        <v>Sandy</v>
      </c>
      <c r="G196" s="124">
        <v>46038</v>
      </c>
      <c r="H196" s="124">
        <v>46038</v>
      </c>
      <c r="I196" s="109" t="s">
        <v>630</v>
      </c>
      <c r="J196" s="109" t="s">
        <v>631</v>
      </c>
      <c r="K196" s="109"/>
      <c r="L196" s="145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42">
        <v>193</v>
      </c>
      <c r="B197" s="109" t="s">
        <v>635</v>
      </c>
      <c r="C197" s="109">
        <v>13</v>
      </c>
      <c r="D197" s="143" t="s">
        <v>282</v>
      </c>
      <c r="E197" s="109" t="str">
        <f>VLOOKUP(D197,'TS Gantry - AP47'!$C$8:$D$638,2,0)</f>
        <v>DB1+0</v>
      </c>
      <c r="F197" s="109" t="str">
        <f>VLOOKUP($D197,Foundation!$D$5:$F$380,3,FALSE)</f>
        <v>Sandy</v>
      </c>
      <c r="G197" s="124">
        <v>46038</v>
      </c>
      <c r="H197" s="124">
        <v>46038</v>
      </c>
      <c r="I197" s="109" t="s">
        <v>630</v>
      </c>
      <c r="J197" s="109" t="s">
        <v>631</v>
      </c>
      <c r="K197" s="109"/>
      <c r="L197" s="145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42">
        <v>194</v>
      </c>
      <c r="B198" s="109" t="s">
        <v>635</v>
      </c>
      <c r="C198" s="109">
        <v>14</v>
      </c>
      <c r="D198" s="143" t="s">
        <v>248</v>
      </c>
      <c r="E198" s="109" t="str">
        <f>VLOOKUP(D198,'TS Gantry - AP47'!$C$8:$D$638,2,0)</f>
        <v>DA+9</v>
      </c>
      <c r="F198" s="109" t="str">
        <f>VLOOKUP($D198,Foundation!$D$5:$F$380,3,FALSE)</f>
        <v>Sandy</v>
      </c>
      <c r="G198" s="124">
        <v>46039</v>
      </c>
      <c r="H198" s="124">
        <v>46039</v>
      </c>
      <c r="I198" s="109" t="s">
        <v>630</v>
      </c>
      <c r="J198" s="109" t="s">
        <v>631</v>
      </c>
      <c r="K198" s="109"/>
      <c r="L198" s="145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42">
        <v>195</v>
      </c>
      <c r="B199" s="109" t="s">
        <v>635</v>
      </c>
      <c r="C199" s="109">
        <v>15</v>
      </c>
      <c r="D199" s="143" t="s">
        <v>251</v>
      </c>
      <c r="E199" s="109" t="str">
        <f>VLOOKUP(D199,'TS Gantry - AP47'!$C$8:$D$638,2,0)</f>
        <v>DA+9</v>
      </c>
      <c r="F199" s="109" t="str">
        <f>VLOOKUP($D199,Foundation!$D$5:$F$380,3,FALSE)</f>
        <v>Sandy</v>
      </c>
      <c r="G199" s="124">
        <v>46039</v>
      </c>
      <c r="H199" s="124">
        <v>46039</v>
      </c>
      <c r="I199" s="109" t="s">
        <v>630</v>
      </c>
      <c r="J199" s="109" t="s">
        <v>631</v>
      </c>
      <c r="K199" s="109"/>
      <c r="L199" s="145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42">
        <v>196</v>
      </c>
      <c r="B200" s="109" t="s">
        <v>635</v>
      </c>
      <c r="C200" s="109">
        <v>16</v>
      </c>
      <c r="D200" s="143" t="s">
        <v>252</v>
      </c>
      <c r="E200" s="109" t="str">
        <f>VLOOKUP(D200,'TS Gantry - AP47'!$C$8:$D$638,2,0)</f>
        <v>DB2+3</v>
      </c>
      <c r="F200" s="109" t="str">
        <f>VLOOKUP($D200,Foundation!$D$5:$F$380,3,FALSE)</f>
        <v>Sandy</v>
      </c>
      <c r="G200" s="124">
        <v>46039</v>
      </c>
      <c r="H200" s="124">
        <v>46039</v>
      </c>
      <c r="I200" s="109" t="s">
        <v>630</v>
      </c>
      <c r="J200" s="109" t="s">
        <v>631</v>
      </c>
      <c r="K200" s="109"/>
      <c r="L200" s="145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42">
        <v>197</v>
      </c>
      <c r="B201" s="109" t="s">
        <v>635</v>
      </c>
      <c r="C201" s="109">
        <v>17</v>
      </c>
      <c r="D201" s="143" t="s">
        <v>254</v>
      </c>
      <c r="E201" s="109" t="str">
        <f>VLOOKUP(D201,'TS Gantry - AP47'!$C$8:$D$638,2,0)</f>
        <v>DA+9</v>
      </c>
      <c r="F201" s="109" t="str">
        <f>VLOOKUP($D201,Foundation!$D$5:$F$380,3,FALSE)</f>
        <v>Sandy</v>
      </c>
      <c r="G201" s="124">
        <v>46039</v>
      </c>
      <c r="H201" s="124">
        <v>46039</v>
      </c>
      <c r="I201" s="109" t="s">
        <v>630</v>
      </c>
      <c r="J201" s="109" t="s">
        <v>631</v>
      </c>
      <c r="K201" s="109"/>
      <c r="L201" s="145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42">
        <v>198</v>
      </c>
      <c r="B202" s="109" t="s">
        <v>635</v>
      </c>
      <c r="C202" s="109">
        <v>18</v>
      </c>
      <c r="D202" s="143" t="s">
        <v>255</v>
      </c>
      <c r="E202" s="109" t="str">
        <f>VLOOKUP(D202,'TS Gantry - AP47'!$C$8:$D$638,2,0)</f>
        <v>DA-1.5</v>
      </c>
      <c r="F202" s="109" t="str">
        <f>VLOOKUP($D202,Foundation!$D$5:$F$380,3,FALSE)</f>
        <v>Sandy</v>
      </c>
      <c r="G202" s="124">
        <v>46039</v>
      </c>
      <c r="H202" s="124">
        <v>46039</v>
      </c>
      <c r="I202" s="109" t="s">
        <v>630</v>
      </c>
      <c r="J202" s="109" t="s">
        <v>631</v>
      </c>
      <c r="K202" s="109"/>
      <c r="L202" s="145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42">
        <v>199</v>
      </c>
      <c r="B203" s="109" t="s">
        <v>635</v>
      </c>
      <c r="C203" s="109">
        <v>19</v>
      </c>
      <c r="D203" s="143" t="s">
        <v>256</v>
      </c>
      <c r="E203" s="109" t="str">
        <f>VLOOKUP(D203,'TS Gantry - AP47'!$C$8:$D$638,2,0)</f>
        <v>DA+3</v>
      </c>
      <c r="F203" s="109" t="str">
        <f>VLOOKUP($D203,Foundation!$D$5:$F$380,3,FALSE)</f>
        <v>Sandy</v>
      </c>
      <c r="G203" s="124">
        <v>46039</v>
      </c>
      <c r="H203" s="124">
        <v>46039</v>
      </c>
      <c r="I203" s="109" t="s">
        <v>630</v>
      </c>
      <c r="J203" s="109" t="s">
        <v>631</v>
      </c>
      <c r="K203" s="109"/>
      <c r="L203" s="145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42">
        <v>200</v>
      </c>
      <c r="B204" s="109" t="s">
        <v>635</v>
      </c>
      <c r="C204" s="109">
        <v>20</v>
      </c>
      <c r="D204" s="143" t="s">
        <v>258</v>
      </c>
      <c r="E204" s="109" t="str">
        <f>VLOOKUP(D204,'TS Gantry - AP47'!$C$8:$D$638,2,0)</f>
        <v>DA+9</v>
      </c>
      <c r="F204" s="109" t="str">
        <f>VLOOKUP($D204,Foundation!$D$5:$F$380,3,FALSE)</f>
        <v>Sandy</v>
      </c>
      <c r="G204" s="124">
        <v>46039</v>
      </c>
      <c r="H204" s="124">
        <v>46039</v>
      </c>
      <c r="I204" s="109" t="s">
        <v>630</v>
      </c>
      <c r="J204" s="109" t="s">
        <v>631</v>
      </c>
      <c r="K204" s="109"/>
      <c r="L204" s="145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42">
        <v>201</v>
      </c>
      <c r="B205" s="109" t="s">
        <v>635</v>
      </c>
      <c r="C205" s="109">
        <v>21</v>
      </c>
      <c r="D205" s="143" t="s">
        <v>259</v>
      </c>
      <c r="E205" s="109" t="str">
        <f>VLOOKUP(D205,'TS Gantry - AP47'!$C$8:$D$638,2,0)</f>
        <v>DA+9</v>
      </c>
      <c r="F205" s="109" t="str">
        <f>VLOOKUP($D205,Foundation!$D$5:$F$380,3,FALSE)</f>
        <v>Sandy</v>
      </c>
      <c r="G205" s="124">
        <v>46039</v>
      </c>
      <c r="H205" s="124">
        <v>46039</v>
      </c>
      <c r="I205" s="109" t="s">
        <v>630</v>
      </c>
      <c r="J205" s="109" t="s">
        <v>631</v>
      </c>
      <c r="K205" s="109"/>
      <c r="L205" s="145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42">
        <v>202</v>
      </c>
      <c r="B206" s="109" t="s">
        <v>635</v>
      </c>
      <c r="C206" s="109">
        <v>22</v>
      </c>
      <c r="D206" s="143" t="s">
        <v>260</v>
      </c>
      <c r="E206" s="109" t="str">
        <f>VLOOKUP(D206,'TS Gantry - AP47'!$C$8:$D$638,2,0)</f>
        <v>DC2+9</v>
      </c>
      <c r="F206" s="109" t="str">
        <f>VLOOKUP($D206,Foundation!$D$5:$F$380,3,FALSE)</f>
        <v>Sandy</v>
      </c>
      <c r="G206" s="124">
        <v>46040</v>
      </c>
      <c r="H206" s="124">
        <v>46040</v>
      </c>
      <c r="I206" s="109" t="s">
        <v>630</v>
      </c>
      <c r="J206" s="109" t="s">
        <v>631</v>
      </c>
      <c r="K206" s="109"/>
      <c r="L206" s="145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42">
        <v>203</v>
      </c>
      <c r="B207" s="109" t="s">
        <v>635</v>
      </c>
      <c r="C207" s="109">
        <v>23</v>
      </c>
      <c r="D207" s="143" t="s">
        <v>262</v>
      </c>
      <c r="E207" s="109" t="str">
        <f>VLOOKUP(D207,'TS Gantry - AP47'!$C$8:$D$638,2,0)</f>
        <v>DB1+9</v>
      </c>
      <c r="F207" s="109" t="str">
        <f>VLOOKUP($D207,Foundation!$D$5:$F$380,3,FALSE)</f>
        <v>Sandy</v>
      </c>
      <c r="G207" s="124">
        <v>46040</v>
      </c>
      <c r="H207" s="124">
        <v>46040</v>
      </c>
      <c r="I207" s="109" t="s">
        <v>630</v>
      </c>
      <c r="J207" s="109" t="s">
        <v>631</v>
      </c>
      <c r="K207" s="109"/>
      <c r="L207" s="145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42">
        <v>204</v>
      </c>
      <c r="B208" s="109" t="s">
        <v>635</v>
      </c>
      <c r="C208" s="109">
        <v>24</v>
      </c>
      <c r="D208" s="143" t="s">
        <v>264</v>
      </c>
      <c r="E208" s="109" t="str">
        <f>VLOOKUP(D208,'TS Gantry - AP47'!$C$8:$D$638,2,0)</f>
        <v>DA+9</v>
      </c>
      <c r="F208" s="109" t="str">
        <f>VLOOKUP($D208,Foundation!$D$5:$F$380,3,FALSE)</f>
        <v>Sandy</v>
      </c>
      <c r="G208" s="124">
        <v>46040</v>
      </c>
      <c r="H208" s="124">
        <v>46040</v>
      </c>
      <c r="I208" s="109" t="s">
        <v>630</v>
      </c>
      <c r="J208" s="109" t="s">
        <v>631</v>
      </c>
      <c r="K208" s="109"/>
      <c r="L208" s="145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42">
        <v>205</v>
      </c>
      <c r="B209" s="109" t="s">
        <v>635</v>
      </c>
      <c r="C209" s="109">
        <v>25</v>
      </c>
      <c r="D209" s="143" t="s">
        <v>265</v>
      </c>
      <c r="E209" s="109" t="str">
        <f>VLOOKUP(D209,'TS Gantry - AP47'!$C$8:$D$638,2,0)</f>
        <v>DA+9</v>
      </c>
      <c r="F209" s="109" t="str">
        <f>VLOOKUP($D209,Foundation!$D$5:$F$380,3,FALSE)</f>
        <v>Sandy</v>
      </c>
      <c r="G209" s="124">
        <v>46040</v>
      </c>
      <c r="H209" s="124">
        <v>46040</v>
      </c>
      <c r="I209" s="109" t="s">
        <v>630</v>
      </c>
      <c r="J209" s="109" t="s">
        <v>631</v>
      </c>
      <c r="K209" s="109"/>
      <c r="L209" s="145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42">
        <v>206</v>
      </c>
      <c r="B210" s="109" t="s">
        <v>635</v>
      </c>
      <c r="C210" s="109">
        <v>26</v>
      </c>
      <c r="D210" s="143" t="s">
        <v>266</v>
      </c>
      <c r="E210" s="109" t="str">
        <f>VLOOKUP(D210,'TS Gantry - AP47'!$C$8:$D$638,2,0)</f>
        <v>DA-1.5</v>
      </c>
      <c r="F210" s="109" t="str">
        <f>VLOOKUP($D210,Foundation!$D$5:$F$380,3,FALSE)</f>
        <v>Sandy</v>
      </c>
      <c r="G210" s="124">
        <v>46040</v>
      </c>
      <c r="H210" s="124">
        <v>46040</v>
      </c>
      <c r="I210" s="109" t="s">
        <v>630</v>
      </c>
      <c r="J210" s="109" t="s">
        <v>631</v>
      </c>
      <c r="K210" s="109"/>
      <c r="L210" s="145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3.5" customHeight="1" x14ac:dyDescent="0.25">
      <c r="A211" s="142">
        <v>207</v>
      </c>
      <c r="B211" s="109" t="s">
        <v>635</v>
      </c>
      <c r="C211" s="109">
        <v>27</v>
      </c>
      <c r="D211" s="143" t="s">
        <v>291</v>
      </c>
      <c r="E211" s="109" t="str">
        <f>VLOOKUP(D211,'TS Gantry - AP47'!$C$8:$D$638,2,0)</f>
        <v>DB1+0</v>
      </c>
      <c r="F211" s="109" t="str">
        <f>VLOOKUP($D211,Foundation!$D$5:$F$380,3,FALSE)</f>
        <v>Sandy</v>
      </c>
      <c r="G211" s="124">
        <v>46040</v>
      </c>
      <c r="H211" s="124">
        <v>46040</v>
      </c>
      <c r="I211" s="109" t="s">
        <v>630</v>
      </c>
      <c r="J211" s="109" t="s">
        <v>631</v>
      </c>
      <c r="K211" s="109"/>
      <c r="L211" s="145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42">
        <v>208</v>
      </c>
      <c r="B212" s="109" t="s">
        <v>635</v>
      </c>
      <c r="C212" s="109">
        <v>28</v>
      </c>
      <c r="D212" s="143" t="s">
        <v>292</v>
      </c>
      <c r="E212" s="109" t="str">
        <f>VLOOKUP(D212,'TS Gantry - AP47'!$C$8:$D$638,2,0)</f>
        <v>DA+6</v>
      </c>
      <c r="F212" s="109" t="str">
        <f>VLOOKUP($D212,Foundation!$D$5:$F$380,3,FALSE)</f>
        <v>Sandy</v>
      </c>
      <c r="G212" s="124">
        <v>46040</v>
      </c>
      <c r="H212" s="124">
        <v>46040</v>
      </c>
      <c r="I212" s="109" t="s">
        <v>630</v>
      </c>
      <c r="J212" s="109" t="s">
        <v>631</v>
      </c>
      <c r="K212" s="109"/>
      <c r="L212" s="145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42">
        <v>209</v>
      </c>
      <c r="B213" s="109" t="s">
        <v>635</v>
      </c>
      <c r="C213" s="109">
        <v>29</v>
      </c>
      <c r="D213" s="143" t="s">
        <v>293</v>
      </c>
      <c r="E213" s="109" t="str">
        <f>VLOOKUP(D213,'TS Gantry - AP47'!$C$8:$D$638,2,0)</f>
        <v>DA+0</v>
      </c>
      <c r="F213" s="109" t="str">
        <f>VLOOKUP($D213,Foundation!$D$5:$F$380,3,FALSE)</f>
        <v>Sandy</v>
      </c>
      <c r="G213" s="124">
        <v>46040</v>
      </c>
      <c r="H213" s="124">
        <v>46040</v>
      </c>
      <c r="I213" s="109" t="s">
        <v>630</v>
      </c>
      <c r="J213" s="109" t="s">
        <v>631</v>
      </c>
      <c r="K213" s="109"/>
      <c r="L213" s="145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42">
        <v>210</v>
      </c>
      <c r="B214" s="109" t="s">
        <v>635</v>
      </c>
      <c r="C214" s="109">
        <v>30</v>
      </c>
      <c r="D214" s="143" t="s">
        <v>297</v>
      </c>
      <c r="E214" s="109" t="str">
        <f>VLOOKUP(D214,'TS Gantry - AP47'!$C$8:$D$638,2,0)</f>
        <v>DA+6</v>
      </c>
      <c r="F214" s="109" t="str">
        <f>VLOOKUP($D214,Foundation!$D$5:$F$380,3,FALSE)</f>
        <v>Sandy</v>
      </c>
      <c r="G214" s="124">
        <v>46041</v>
      </c>
      <c r="H214" s="124">
        <v>46041</v>
      </c>
      <c r="I214" s="109" t="s">
        <v>630</v>
      </c>
      <c r="J214" s="109" t="s">
        <v>631</v>
      </c>
      <c r="K214" s="109"/>
      <c r="L214" s="105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42">
        <v>211</v>
      </c>
      <c r="B215" s="109" t="s">
        <v>635</v>
      </c>
      <c r="C215" s="109">
        <v>31</v>
      </c>
      <c r="D215" s="143" t="s">
        <v>298</v>
      </c>
      <c r="E215" s="109" t="str">
        <f>VLOOKUP(D215,'TS Gantry - AP47'!$C$8:$D$638,2,0)</f>
        <v>DB1+3</v>
      </c>
      <c r="F215" s="109" t="str">
        <f>VLOOKUP($D215,Foundation!$D$5:$F$380,3,FALSE)</f>
        <v>Sandy</v>
      </c>
      <c r="G215" s="124">
        <v>46041</v>
      </c>
      <c r="H215" s="124">
        <v>46041</v>
      </c>
      <c r="I215" s="109" t="s">
        <v>630</v>
      </c>
      <c r="J215" s="109" t="s">
        <v>631</v>
      </c>
      <c r="K215" s="109"/>
      <c r="L215" s="105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42">
        <v>212</v>
      </c>
      <c r="B216" s="109" t="s">
        <v>635</v>
      </c>
      <c r="C216" s="109">
        <v>32</v>
      </c>
      <c r="D216" s="143" t="s">
        <v>329</v>
      </c>
      <c r="E216" s="109" t="str">
        <f>VLOOKUP(D216,'TS Gantry - AP47'!$C$8:$D$638,2,0)</f>
        <v>DC1+0</v>
      </c>
      <c r="F216" s="109" t="str">
        <f>VLOOKUP($D216,Foundation!$D$5:$F$380,3,FALSE)</f>
        <v>Sandy</v>
      </c>
      <c r="G216" s="124">
        <v>46041</v>
      </c>
      <c r="H216" s="124">
        <v>46041</v>
      </c>
      <c r="I216" s="109" t="s">
        <v>630</v>
      </c>
      <c r="J216" s="109" t="s">
        <v>631</v>
      </c>
      <c r="K216" s="109"/>
      <c r="L216" s="105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42">
        <v>213</v>
      </c>
      <c r="B217" s="109" t="s">
        <v>635</v>
      </c>
      <c r="C217" s="109">
        <v>33</v>
      </c>
      <c r="D217" s="143" t="s">
        <v>350</v>
      </c>
      <c r="E217" s="109" t="str">
        <f>VLOOKUP(D217,'TS Gantry - AP47'!$C$8:$D$638,2,0)</f>
        <v>DA-1.5</v>
      </c>
      <c r="F217" s="109" t="str">
        <f>VLOOKUP($D217,Foundation!$D$5:$F$380,3,FALSE)</f>
        <v>Sandy</v>
      </c>
      <c r="G217" s="124">
        <v>46041</v>
      </c>
      <c r="H217" s="124">
        <v>46041</v>
      </c>
      <c r="I217" s="109" t="s">
        <v>630</v>
      </c>
      <c r="J217" s="109" t="s">
        <v>631</v>
      </c>
      <c r="K217" s="109"/>
      <c r="L217" s="105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42">
        <v>214</v>
      </c>
      <c r="B218" s="109" t="s">
        <v>635</v>
      </c>
      <c r="C218" s="109">
        <v>34</v>
      </c>
      <c r="D218" s="143" t="s">
        <v>420</v>
      </c>
      <c r="E218" s="109" t="str">
        <f>VLOOKUP(D218,'TS Gantry - AP47'!$C$8:$D$638,2,0)</f>
        <v>DA+0</v>
      </c>
      <c r="F218" s="109" t="str">
        <f>VLOOKUP($D218,Foundation!$D$5:$F$380,3,FALSE)</f>
        <v>Sandy</v>
      </c>
      <c r="G218" s="124">
        <v>46042</v>
      </c>
      <c r="H218" s="124">
        <v>46042</v>
      </c>
      <c r="I218" s="109" t="s">
        <v>630</v>
      </c>
      <c r="J218" s="109" t="s">
        <v>631</v>
      </c>
      <c r="K218" s="109"/>
      <c r="L218" s="105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42">
        <v>215</v>
      </c>
      <c r="B219" s="109" t="s">
        <v>635</v>
      </c>
      <c r="C219" s="109">
        <v>35</v>
      </c>
      <c r="D219" s="143" t="s">
        <v>428</v>
      </c>
      <c r="E219" s="109" t="str">
        <f>VLOOKUP(D219,'TS Gantry - AP47'!$C$8:$D$638,2,0)</f>
        <v>DB1+9</v>
      </c>
      <c r="F219" s="109" t="str">
        <f>VLOOKUP($D219,Foundation!$D$5:$F$380,3,FALSE)</f>
        <v>Sandy</v>
      </c>
      <c r="G219" s="124">
        <v>46042</v>
      </c>
      <c r="H219" s="124">
        <v>46042</v>
      </c>
      <c r="I219" s="109" t="s">
        <v>630</v>
      </c>
      <c r="J219" s="109" t="s">
        <v>631</v>
      </c>
      <c r="K219" s="109"/>
      <c r="L219" s="105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42">
        <v>216</v>
      </c>
      <c r="B220" s="109" t="s">
        <v>635</v>
      </c>
      <c r="C220" s="109">
        <v>36</v>
      </c>
      <c r="D220" s="143" t="s">
        <v>433</v>
      </c>
      <c r="E220" s="109" t="str">
        <f>VLOOKUP(D220,'TS Gantry - AP47'!$C$8:$D$638,2,0)</f>
        <v>DB2+0</v>
      </c>
      <c r="F220" s="109" t="str">
        <f>VLOOKUP($D220,Foundation!$D$5:$F$380,3,FALSE)</f>
        <v>Sandy</v>
      </c>
      <c r="G220" s="124">
        <v>46042</v>
      </c>
      <c r="H220" s="124">
        <v>46042</v>
      </c>
      <c r="I220" s="109" t="s">
        <v>630</v>
      </c>
      <c r="J220" s="109" t="s">
        <v>631</v>
      </c>
      <c r="K220" s="109"/>
      <c r="L220" s="105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42">
        <v>217</v>
      </c>
      <c r="B221" s="109" t="s">
        <v>635</v>
      </c>
      <c r="C221" s="109">
        <v>37</v>
      </c>
      <c r="D221" s="143" t="s">
        <v>435</v>
      </c>
      <c r="E221" s="109" t="str">
        <f>VLOOKUP(D221,'TS Gantry - AP47'!$C$8:$D$638,2,0)</f>
        <v>DA+3</v>
      </c>
      <c r="F221" s="109" t="str">
        <f>VLOOKUP($D221,Foundation!$D$5:$F$380,3,FALSE)</f>
        <v>Sandy</v>
      </c>
      <c r="G221" s="124">
        <v>46042</v>
      </c>
      <c r="H221" s="124">
        <v>46042</v>
      </c>
      <c r="I221" s="109" t="s">
        <v>630</v>
      </c>
      <c r="J221" s="109" t="s">
        <v>631</v>
      </c>
      <c r="K221" s="109"/>
      <c r="L221" s="105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42">
        <v>218</v>
      </c>
      <c r="B222" s="109" t="s">
        <v>635</v>
      </c>
      <c r="C222" s="109">
        <v>38</v>
      </c>
      <c r="D222" s="143" t="s">
        <v>436</v>
      </c>
      <c r="E222" s="109" t="str">
        <f>VLOOKUP(D222,'TS Gantry - AP47'!$C$8:$D$638,2,0)</f>
        <v>DA+0</v>
      </c>
      <c r="F222" s="109" t="str">
        <f>VLOOKUP($D222,Foundation!$D$5:$F$380,3,FALSE)</f>
        <v>Sandy</v>
      </c>
      <c r="G222" s="124">
        <v>46042</v>
      </c>
      <c r="H222" s="124">
        <v>46042</v>
      </c>
      <c r="I222" s="109" t="s">
        <v>630</v>
      </c>
      <c r="J222" s="109" t="s">
        <v>631</v>
      </c>
      <c r="K222" s="109"/>
      <c r="L222" s="105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42">
        <v>219</v>
      </c>
      <c r="B223" s="109" t="s">
        <v>635</v>
      </c>
      <c r="C223" s="109">
        <v>39</v>
      </c>
      <c r="D223" s="143" t="s">
        <v>444</v>
      </c>
      <c r="E223" s="109" t="str">
        <f>VLOOKUP(D223,'TS Gantry - AP47'!$C$8:$D$638,2,0)</f>
        <v>DB2+0</v>
      </c>
      <c r="F223" s="109" t="str">
        <f>VLOOKUP($D223,Foundation!$D$5:$F$380,3,FALSE)</f>
        <v>Sandy</v>
      </c>
      <c r="G223" s="124">
        <v>46042</v>
      </c>
      <c r="H223" s="124">
        <v>46042</v>
      </c>
      <c r="I223" s="109" t="s">
        <v>630</v>
      </c>
      <c r="J223" s="109" t="s">
        <v>631</v>
      </c>
      <c r="K223" s="109"/>
      <c r="L223" s="105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42">
        <v>220</v>
      </c>
      <c r="B224" s="109" t="s">
        <v>635</v>
      </c>
      <c r="C224" s="109">
        <v>40</v>
      </c>
      <c r="D224" s="143" t="s">
        <v>449</v>
      </c>
      <c r="E224" s="109" t="str">
        <f>VLOOKUP(D224,'TS Gantry - AP47'!$C$8:$D$638,2,0)</f>
        <v>DA+0</v>
      </c>
      <c r="F224" s="109" t="str">
        <f>VLOOKUP($D224,Foundation!$D$5:$F$380,3,FALSE)</f>
        <v>Sandy</v>
      </c>
      <c r="G224" s="124">
        <v>46042</v>
      </c>
      <c r="H224" s="124">
        <v>46042</v>
      </c>
      <c r="I224" s="109" t="s">
        <v>630</v>
      </c>
      <c r="J224" s="109" t="s">
        <v>631</v>
      </c>
      <c r="K224" s="109"/>
      <c r="L224" s="105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42">
        <v>221</v>
      </c>
      <c r="B225" s="109" t="s">
        <v>635</v>
      </c>
      <c r="C225" s="109">
        <v>41</v>
      </c>
      <c r="D225" s="143" t="s">
        <v>469</v>
      </c>
      <c r="E225" s="109" t="str">
        <f>VLOOKUP(D225,'TS Gantry - AP47'!$C$8:$D$638,2,0)</f>
        <v>DA+0</v>
      </c>
      <c r="F225" s="109" t="str">
        <f>VLOOKUP($D225,Foundation!$D$5:$F$380,3,FALSE)</f>
        <v>Sandy</v>
      </c>
      <c r="G225" s="124">
        <v>46043</v>
      </c>
      <c r="H225" s="124">
        <v>46043</v>
      </c>
      <c r="I225" s="109" t="s">
        <v>630</v>
      </c>
      <c r="J225" s="109" t="s">
        <v>631</v>
      </c>
      <c r="K225" s="109"/>
      <c r="L225" s="105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42">
        <v>222</v>
      </c>
      <c r="B226" s="109" t="s">
        <v>635</v>
      </c>
      <c r="C226" s="109">
        <v>42</v>
      </c>
      <c r="D226" s="143" t="s">
        <v>475</v>
      </c>
      <c r="E226" s="109" t="str">
        <f>VLOOKUP(D226,'TS Gantry - AP47'!$C$8:$D$638,2,0)</f>
        <v>DA+3</v>
      </c>
      <c r="F226" s="109" t="str">
        <f>VLOOKUP($D226,Foundation!$D$5:$F$380,3,FALSE)</f>
        <v>Sandy</v>
      </c>
      <c r="G226" s="124">
        <v>46043</v>
      </c>
      <c r="H226" s="124">
        <v>46043</v>
      </c>
      <c r="I226" s="109" t="s">
        <v>630</v>
      </c>
      <c r="J226" s="109" t="s">
        <v>631</v>
      </c>
      <c r="K226" s="109"/>
      <c r="L226" s="105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42">
        <v>223</v>
      </c>
      <c r="B227" s="109" t="s">
        <v>635</v>
      </c>
      <c r="C227" s="109">
        <v>43</v>
      </c>
      <c r="D227" s="143" t="s">
        <v>477</v>
      </c>
      <c r="E227" s="109" t="str">
        <f>VLOOKUP(D227,'TS Gantry - AP47'!$C$8:$D$638,2,0)</f>
        <v>DA+3</v>
      </c>
      <c r="F227" s="109" t="str">
        <f>VLOOKUP($D227,Foundation!$D$5:$F$380,3,FALSE)</f>
        <v>Sandy</v>
      </c>
      <c r="G227" s="124">
        <v>46043</v>
      </c>
      <c r="H227" s="124">
        <v>46043</v>
      </c>
      <c r="I227" s="109" t="s">
        <v>630</v>
      </c>
      <c r="J227" s="109" t="s">
        <v>631</v>
      </c>
      <c r="K227" s="109"/>
      <c r="L227" s="105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42">
        <v>224</v>
      </c>
      <c r="B228" s="109" t="s">
        <v>635</v>
      </c>
      <c r="C228" s="109">
        <v>44</v>
      </c>
      <c r="D228" s="143" t="s">
        <v>479</v>
      </c>
      <c r="E228" s="109" t="str">
        <f>VLOOKUP(D228,'TS Gantry - AP47'!$C$8:$D$638,2,0)</f>
        <v>DA+0</v>
      </c>
      <c r="F228" s="109" t="str">
        <f>VLOOKUP($D228,Foundation!$D$5:$F$380,3,FALSE)</f>
        <v>Sandy</v>
      </c>
      <c r="G228" s="124">
        <v>46043</v>
      </c>
      <c r="H228" s="124">
        <v>46043</v>
      </c>
      <c r="I228" s="109" t="s">
        <v>630</v>
      </c>
      <c r="J228" s="109" t="s">
        <v>631</v>
      </c>
      <c r="K228" s="109"/>
      <c r="L228" s="105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42">
        <v>225</v>
      </c>
      <c r="B229" s="109" t="s">
        <v>635</v>
      </c>
      <c r="C229" s="109">
        <v>45</v>
      </c>
      <c r="D229" s="143" t="s">
        <v>531</v>
      </c>
      <c r="E229" s="109" t="str">
        <f>VLOOKUP(D229,'TS Gantry - AP47'!$C$8:$D$638,2,0)</f>
        <v>DA+3</v>
      </c>
      <c r="F229" s="109" t="str">
        <f>VLOOKUP($D229,Foundation!$D$5:$F$380,3,FALSE)</f>
        <v>Sandy</v>
      </c>
      <c r="G229" s="124">
        <v>46043</v>
      </c>
      <c r="H229" s="124">
        <v>46043</v>
      </c>
      <c r="I229" s="109" t="s">
        <v>630</v>
      </c>
      <c r="J229" s="109" t="s">
        <v>631</v>
      </c>
      <c r="K229" s="109"/>
      <c r="L229" s="105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09" t="s">
        <v>635</v>
      </c>
      <c r="C230" s="109">
        <v>46</v>
      </c>
      <c r="D230" s="143" t="s">
        <v>532</v>
      </c>
      <c r="E230" s="109" t="str">
        <f>VLOOKUP(D230,'TS Gantry - AP47'!$C$8:$D$638,2,0)</f>
        <v>DB2+3</v>
      </c>
      <c r="F230" s="109" t="str">
        <f>VLOOKUP($D230,Foundation!$D$5:$F$380,3,FALSE)</f>
        <v>Sandy</v>
      </c>
      <c r="G230" s="124">
        <v>46043</v>
      </c>
      <c r="H230" s="124">
        <v>46043</v>
      </c>
      <c r="I230" s="109" t="s">
        <v>630</v>
      </c>
      <c r="J230" s="109" t="s">
        <v>631</v>
      </c>
      <c r="K230" s="109"/>
      <c r="L230" s="105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09" t="s">
        <v>635</v>
      </c>
      <c r="C231" s="109">
        <v>47</v>
      </c>
      <c r="D231" s="143" t="s">
        <v>533</v>
      </c>
      <c r="E231" s="109" t="str">
        <f>VLOOKUP(D231,'TS Gantry - AP47'!$C$8:$D$638,2,0)</f>
        <v>DA+9</v>
      </c>
      <c r="F231" s="109" t="str">
        <f>VLOOKUP($D231,Foundation!$D$5:$F$380,3,FALSE)</f>
        <v>Sandy</v>
      </c>
      <c r="G231" s="124">
        <v>46043</v>
      </c>
      <c r="H231" s="124">
        <v>46043</v>
      </c>
      <c r="I231" s="109" t="s">
        <v>630</v>
      </c>
      <c r="J231" s="109" t="s">
        <v>631</v>
      </c>
      <c r="K231" s="109"/>
      <c r="L231" s="105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09" t="s">
        <v>635</v>
      </c>
      <c r="C232" s="109">
        <v>48</v>
      </c>
      <c r="D232" s="143" t="s">
        <v>535</v>
      </c>
      <c r="E232" s="109" t="str">
        <f>VLOOKUP(D232,'TS Gantry - AP47'!$C$8:$D$638,2,0)</f>
        <v>DA+9</v>
      </c>
      <c r="F232" s="109" t="str">
        <f>VLOOKUP($D232,Foundation!$D$5:$F$380,3,FALSE)</f>
        <v>Sandy</v>
      </c>
      <c r="G232" s="124">
        <v>46044</v>
      </c>
      <c r="H232" s="124">
        <v>46044</v>
      </c>
      <c r="I232" s="109" t="s">
        <v>630</v>
      </c>
      <c r="J232" s="109" t="s">
        <v>631</v>
      </c>
      <c r="K232" s="109"/>
      <c r="L232" s="105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09" t="s">
        <v>635</v>
      </c>
      <c r="C233" s="109">
        <v>49</v>
      </c>
      <c r="D233" s="143" t="s">
        <v>537</v>
      </c>
      <c r="E233" s="109" t="str">
        <f>VLOOKUP(D233,'TS Gantry - AP47'!$C$8:$D$638,2,0)</f>
        <v>DA+0</v>
      </c>
      <c r="F233" s="109" t="str">
        <f>VLOOKUP($D233,Foundation!$D$5:$F$380,3,FALSE)</f>
        <v>Sandy</v>
      </c>
      <c r="G233" s="124">
        <v>46044</v>
      </c>
      <c r="H233" s="124">
        <v>46044</v>
      </c>
      <c r="I233" s="109" t="s">
        <v>630</v>
      </c>
      <c r="J233" s="109" t="s">
        <v>631</v>
      </c>
      <c r="K233" s="109"/>
      <c r="L233" s="105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09" t="s">
        <v>635</v>
      </c>
      <c r="C234" s="109">
        <v>50</v>
      </c>
      <c r="D234" s="143" t="s">
        <v>538</v>
      </c>
      <c r="E234" s="109" t="str">
        <f>VLOOKUP(D234,'TS Gantry - AP47'!$C$8:$D$638,2,0)</f>
        <v>DA+3</v>
      </c>
      <c r="F234" s="109" t="str">
        <f>VLOOKUP($D234,Foundation!$D$5:$F$380,3,FALSE)</f>
        <v>Sandy</v>
      </c>
      <c r="G234" s="124">
        <v>46044</v>
      </c>
      <c r="H234" s="124">
        <v>46044</v>
      </c>
      <c r="I234" s="109" t="s">
        <v>630</v>
      </c>
      <c r="J234" s="109" t="s">
        <v>631</v>
      </c>
      <c r="K234" s="109"/>
      <c r="L234" s="105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09" t="s">
        <v>635</v>
      </c>
      <c r="C235" s="109">
        <v>51</v>
      </c>
      <c r="D235" s="143" t="s">
        <v>539</v>
      </c>
      <c r="E235" s="109" t="str">
        <f>VLOOKUP(D235,'TS Gantry - AP47'!$C$8:$D$638,2,0)</f>
        <v>DA+6</v>
      </c>
      <c r="F235" s="109" t="str">
        <f>VLOOKUP($D235,Foundation!$D$5:$F$380,3,FALSE)</f>
        <v>Sandy</v>
      </c>
      <c r="G235" s="124">
        <v>46044</v>
      </c>
      <c r="H235" s="124">
        <v>46044</v>
      </c>
      <c r="I235" s="109" t="s">
        <v>630</v>
      </c>
      <c r="J235" s="109" t="s">
        <v>631</v>
      </c>
      <c r="K235" s="109"/>
      <c r="L235" s="105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09" t="s">
        <v>635</v>
      </c>
      <c r="C236" s="109">
        <v>52</v>
      </c>
      <c r="D236" s="143" t="s">
        <v>545</v>
      </c>
      <c r="E236" s="109" t="str">
        <f>VLOOKUP(D236,'TS Gantry - AP47'!$C$8:$D$638,2,0)</f>
        <v>DA+3</v>
      </c>
      <c r="F236" s="109" t="str">
        <f>VLOOKUP($D236,Foundation!$D$5:$F$380,3,FALSE)</f>
        <v>Sandy</v>
      </c>
      <c r="G236" s="124">
        <v>46044</v>
      </c>
      <c r="H236" s="124">
        <v>46044</v>
      </c>
      <c r="I236" s="109" t="s">
        <v>630</v>
      </c>
      <c r="J236" s="109" t="s">
        <v>631</v>
      </c>
      <c r="K236" s="109"/>
      <c r="L236" s="105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09" t="s">
        <v>635</v>
      </c>
      <c r="C237" s="109">
        <v>53</v>
      </c>
      <c r="D237" s="143" t="s">
        <v>546</v>
      </c>
      <c r="E237" s="109" t="str">
        <f>VLOOKUP(D237,'TS Gantry - AP47'!$C$8:$D$638,2,0)</f>
        <v>DA+9</v>
      </c>
      <c r="F237" s="109" t="str">
        <f>VLOOKUP($D237,Foundation!$D$5:$F$380,3,FALSE)</f>
        <v>Sandy</v>
      </c>
      <c r="G237" s="124">
        <v>46044</v>
      </c>
      <c r="H237" s="124">
        <v>46044</v>
      </c>
      <c r="I237" s="109" t="s">
        <v>630</v>
      </c>
      <c r="J237" s="109" t="s">
        <v>631</v>
      </c>
      <c r="K237" s="109"/>
      <c r="L237" s="105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09" t="s">
        <v>635</v>
      </c>
      <c r="C238" s="109">
        <v>54</v>
      </c>
      <c r="D238" s="143" t="s">
        <v>548</v>
      </c>
      <c r="E238" s="109" t="str">
        <f>VLOOKUP(D238,'TS Gantry - AP47'!$C$8:$D$638,2,0)</f>
        <v>DC2+0</v>
      </c>
      <c r="F238" s="109" t="str">
        <f>VLOOKUP($D238,Foundation!$D$5:$F$380,3,FALSE)</f>
        <v>Sandy</v>
      </c>
      <c r="G238" s="124">
        <v>46044</v>
      </c>
      <c r="H238" s="124">
        <v>46044</v>
      </c>
      <c r="I238" s="109" t="s">
        <v>630</v>
      </c>
      <c r="J238" s="109" t="s">
        <v>631</v>
      </c>
      <c r="K238" s="109"/>
      <c r="L238" s="105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09" t="s">
        <v>635</v>
      </c>
      <c r="C239" s="109">
        <v>55</v>
      </c>
      <c r="D239" s="143" t="s">
        <v>547</v>
      </c>
      <c r="E239" s="109" t="str">
        <f>VLOOKUP(D239,'TS Gantry - AP47'!$C$8:$D$638,2,0)</f>
        <v>DA+9</v>
      </c>
      <c r="F239" s="109" t="str">
        <f>VLOOKUP($D239,Foundation!$D$5:$F$380,3,FALSE)</f>
        <v>Sandy</v>
      </c>
      <c r="G239" s="124">
        <v>46045</v>
      </c>
      <c r="H239" s="124">
        <v>46045</v>
      </c>
      <c r="I239" s="109" t="s">
        <v>630</v>
      </c>
      <c r="J239" s="109" t="s">
        <v>631</v>
      </c>
      <c r="K239" s="109"/>
      <c r="L239" s="105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09" t="s">
        <v>635</v>
      </c>
      <c r="C240" s="109">
        <v>56</v>
      </c>
      <c r="D240" s="143" t="s">
        <v>549</v>
      </c>
      <c r="E240" s="109" t="str">
        <f>VLOOKUP(D240,'TS Gantry - AP47'!$C$8:$D$638,2,0)</f>
        <v>DD45+9</v>
      </c>
      <c r="F240" s="109" t="str">
        <f>VLOOKUP($D240,Foundation!$D$5:$F$380,3,FALSE)</f>
        <v>Sandy</v>
      </c>
      <c r="G240" s="124">
        <v>46045</v>
      </c>
      <c r="H240" s="124">
        <v>46045</v>
      </c>
      <c r="I240" s="109" t="s">
        <v>630</v>
      </c>
      <c r="J240" s="109" t="s">
        <v>631</v>
      </c>
      <c r="K240" s="109"/>
      <c r="L240" s="105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09" t="s">
        <v>635</v>
      </c>
      <c r="C241" s="109">
        <v>57</v>
      </c>
      <c r="D241" s="143" t="s">
        <v>551</v>
      </c>
      <c r="E241" s="109" t="str">
        <f>VLOOKUP(D241,'TS Gantry - AP47'!$C$8:$D$638,2,0)</f>
        <v>DA+6</v>
      </c>
      <c r="F241" s="109" t="str">
        <f>VLOOKUP($D241,Foundation!$D$5:$F$380,3,FALSE)</f>
        <v>Sandy</v>
      </c>
      <c r="G241" s="124">
        <v>46045</v>
      </c>
      <c r="H241" s="124">
        <v>46045</v>
      </c>
      <c r="I241" s="109" t="s">
        <v>630</v>
      </c>
      <c r="J241" s="109" t="s">
        <v>631</v>
      </c>
      <c r="K241" s="109"/>
      <c r="L241" s="105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09" t="s">
        <v>635</v>
      </c>
      <c r="C242" s="109">
        <v>58</v>
      </c>
      <c r="D242" s="143" t="s">
        <v>552</v>
      </c>
      <c r="E242" s="109" t="str">
        <f>VLOOKUP(D242,'TS Gantry - AP47'!$C$8:$D$638,2,0)</f>
        <v>DA+0</v>
      </c>
      <c r="F242" s="109" t="str">
        <f>VLOOKUP($D242,Foundation!$D$5:$F$380,3,FALSE)</f>
        <v>Sandy</v>
      </c>
      <c r="G242" s="124">
        <v>46045</v>
      </c>
      <c r="H242" s="124">
        <v>46045</v>
      </c>
      <c r="I242" s="109" t="s">
        <v>630</v>
      </c>
      <c r="J242" s="109" t="s">
        <v>631</v>
      </c>
      <c r="K242" s="109"/>
      <c r="L242" s="105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09" t="s">
        <v>635</v>
      </c>
      <c r="C243" s="109">
        <v>59</v>
      </c>
      <c r="D243" s="143" t="s">
        <v>555</v>
      </c>
      <c r="E243" s="109" t="str">
        <f>VLOOKUP(D243,'TS Gantry - AP47'!$C$8:$D$638,2,0)</f>
        <v>DA-3</v>
      </c>
      <c r="F243" s="109" t="str">
        <f>VLOOKUP($D243,Foundation!$D$5:$F$380,3,FALSE)</f>
        <v>Sandy</v>
      </c>
      <c r="G243" s="124">
        <v>46045</v>
      </c>
      <c r="H243" s="124">
        <v>46045</v>
      </c>
      <c r="I243" s="109" t="s">
        <v>630</v>
      </c>
      <c r="J243" s="109" t="s">
        <v>631</v>
      </c>
      <c r="K243" s="109"/>
      <c r="L243" s="105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09" t="s">
        <v>635</v>
      </c>
      <c r="C244" s="109">
        <v>60</v>
      </c>
      <c r="D244" s="143" t="s">
        <v>556</v>
      </c>
      <c r="E244" s="109" t="str">
        <f>VLOOKUP(D244,'TS Gantry - AP47'!$C$8:$D$638,2,0)</f>
        <v>DA+6</v>
      </c>
      <c r="F244" s="109" t="str">
        <f>VLOOKUP($D244,Foundation!$D$5:$F$380,3,FALSE)</f>
        <v>Sandy</v>
      </c>
      <c r="G244" s="124">
        <v>46046</v>
      </c>
      <c r="H244" s="124">
        <v>46046</v>
      </c>
      <c r="I244" s="109" t="s">
        <v>630</v>
      </c>
      <c r="J244" s="109" t="s">
        <v>631</v>
      </c>
      <c r="K244" s="109"/>
      <c r="L244" s="105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09" t="s">
        <v>635</v>
      </c>
      <c r="C245" s="109">
        <v>61</v>
      </c>
      <c r="D245" s="143" t="s">
        <v>557</v>
      </c>
      <c r="E245" s="109" t="str">
        <f>VLOOKUP(D245,'TS Gantry - AP47'!$C$8:$D$638,2,0)</f>
        <v>DA+9</v>
      </c>
      <c r="F245" s="109" t="str">
        <f>VLOOKUP($D245,Foundation!$D$5:$F$380,3,FALSE)</f>
        <v>Sandy</v>
      </c>
      <c r="G245" s="124">
        <v>46046</v>
      </c>
      <c r="H245" s="124">
        <v>46046</v>
      </c>
      <c r="I245" s="109" t="s">
        <v>630</v>
      </c>
      <c r="J245" s="109" t="s">
        <v>631</v>
      </c>
      <c r="K245" s="109"/>
      <c r="L245" s="105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09" t="s">
        <v>635</v>
      </c>
      <c r="C246" s="109">
        <v>62</v>
      </c>
      <c r="D246" s="143" t="s">
        <v>558</v>
      </c>
      <c r="E246" s="109" t="str">
        <f>VLOOKUP(D246,'TS Gantry - AP47'!$C$8:$D$638,2,0)</f>
        <v>DA+9</v>
      </c>
      <c r="F246" s="109" t="str">
        <f>VLOOKUP($D246,Foundation!$D$5:$F$380,3,FALSE)</f>
        <v>Sandy</v>
      </c>
      <c r="G246" s="124">
        <v>46046</v>
      </c>
      <c r="H246" s="124">
        <v>46046</v>
      </c>
      <c r="I246" s="109" t="s">
        <v>630</v>
      </c>
      <c r="J246" s="109" t="s">
        <v>631</v>
      </c>
      <c r="K246" s="109"/>
      <c r="L246" s="105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09" t="s">
        <v>635</v>
      </c>
      <c r="C247" s="109">
        <v>63</v>
      </c>
      <c r="D247" s="143" t="s">
        <v>559</v>
      </c>
      <c r="E247" s="109" t="str">
        <f>VLOOKUP(D247,'TS Gantry - AP47'!$C$8:$D$638,2,0)</f>
        <v>DA+9</v>
      </c>
      <c r="F247" s="109" t="str">
        <f>VLOOKUP($D247,Foundation!$D$5:$F$380,3,FALSE)</f>
        <v>Sandy</v>
      </c>
      <c r="G247" s="124">
        <v>46046</v>
      </c>
      <c r="H247" s="124">
        <v>46046</v>
      </c>
      <c r="I247" s="109" t="s">
        <v>630</v>
      </c>
      <c r="J247" s="109" t="s">
        <v>631</v>
      </c>
      <c r="K247" s="109"/>
      <c r="L247" s="105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09" t="s">
        <v>635</v>
      </c>
      <c r="C248" s="109">
        <v>64</v>
      </c>
      <c r="D248" s="143" t="s">
        <v>564</v>
      </c>
      <c r="E248" s="109" t="str">
        <f>VLOOKUP(D248,'TS Gantry - AP47'!$C$8:$D$638,2,0)</f>
        <v>DA+3</v>
      </c>
      <c r="F248" s="109" t="str">
        <f>VLOOKUP($D248,Foundation!$D$5:$F$380,3,FALSE)</f>
        <v>Sandy</v>
      </c>
      <c r="G248" s="124">
        <v>46046</v>
      </c>
      <c r="H248" s="124">
        <v>46046</v>
      </c>
      <c r="I248" s="109" t="s">
        <v>630</v>
      </c>
      <c r="J248" s="109" t="s">
        <v>631</v>
      </c>
      <c r="K248" s="109"/>
      <c r="L248" s="105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09" t="s">
        <v>635</v>
      </c>
      <c r="C249" s="109">
        <v>65</v>
      </c>
      <c r="D249" s="143" t="s">
        <v>566</v>
      </c>
      <c r="E249" s="109" t="str">
        <f>VLOOKUP(D249,'TS Gantry - AP47'!$C$8:$D$638,2,0)</f>
        <v>DA+9</v>
      </c>
      <c r="F249" s="109" t="str">
        <f>VLOOKUP($D249,Foundation!$D$5:$F$380,3,FALSE)</f>
        <v>Sandy</v>
      </c>
      <c r="G249" s="124">
        <v>46046</v>
      </c>
      <c r="H249" s="124">
        <v>46046</v>
      </c>
      <c r="I249" s="109" t="s">
        <v>630</v>
      </c>
      <c r="J249" s="109" t="s">
        <v>631</v>
      </c>
      <c r="K249" s="109"/>
      <c r="L249" s="105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2">
        <v>246</v>
      </c>
      <c r="B250" s="109" t="s">
        <v>635</v>
      </c>
      <c r="C250" s="109">
        <v>66</v>
      </c>
      <c r="D250" s="143" t="s">
        <v>577</v>
      </c>
      <c r="E250" s="109" t="str">
        <f>VLOOKUP(D250,'TS Gantry - AP47'!$C$8:$D$638,2,0)</f>
        <v>DA+9</v>
      </c>
      <c r="F250" s="109" t="str">
        <f>VLOOKUP($D250,Foundation!$D$5:$F$380,3,FALSE)</f>
        <v>Sandy</v>
      </c>
      <c r="G250" s="124">
        <v>46049</v>
      </c>
      <c r="H250" s="124">
        <v>46049</v>
      </c>
      <c r="I250" s="109" t="s">
        <v>630</v>
      </c>
      <c r="J250" s="109" t="s">
        <v>631</v>
      </c>
      <c r="K250" s="109"/>
      <c r="L250" s="105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42">
        <v>247</v>
      </c>
      <c r="B251" s="109" t="s">
        <v>635</v>
      </c>
      <c r="C251" s="109">
        <v>67</v>
      </c>
      <c r="D251" s="143" t="s">
        <v>578</v>
      </c>
      <c r="E251" s="109" t="str">
        <f>VLOOKUP(D251,'TS Gantry - AP47'!$C$8:$D$638,2,0)</f>
        <v>DA+3</v>
      </c>
      <c r="F251" s="109" t="str">
        <f>VLOOKUP($D251,Foundation!$D$5:$F$380,3,FALSE)</f>
        <v>Sandy</v>
      </c>
      <c r="G251" s="124">
        <v>46049</v>
      </c>
      <c r="H251" s="124">
        <v>46049</v>
      </c>
      <c r="I251" s="109" t="s">
        <v>630</v>
      </c>
      <c r="J251" s="109" t="s">
        <v>631</v>
      </c>
      <c r="K251" s="109"/>
      <c r="L251" s="105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09" t="s">
        <v>635</v>
      </c>
      <c r="C252" s="109">
        <v>68</v>
      </c>
      <c r="D252" s="143" t="s">
        <v>579</v>
      </c>
      <c r="E252" s="109" t="str">
        <f>VLOOKUP(D252,'TS Gantry - AP47'!$C$8:$D$638,2,0)</f>
        <v>DA+3</v>
      </c>
      <c r="F252" s="109" t="str">
        <f>VLOOKUP($D252,Foundation!$D$5:$F$380,3,FALSE)</f>
        <v>Sandy</v>
      </c>
      <c r="G252" s="124">
        <v>46049</v>
      </c>
      <c r="H252" s="124">
        <v>46049</v>
      </c>
      <c r="I252" s="109" t="s">
        <v>630</v>
      </c>
      <c r="J252" s="109" t="s">
        <v>631</v>
      </c>
      <c r="K252" s="109"/>
      <c r="L252" s="105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42">
        <v>249</v>
      </c>
      <c r="B253" s="109" t="s">
        <v>635</v>
      </c>
      <c r="C253" s="109">
        <v>69</v>
      </c>
      <c r="D253" s="143" t="s">
        <v>567</v>
      </c>
      <c r="E253" s="109" t="str">
        <f>VLOOKUP(D253,'TS Gantry - AP47'!$C$8:$D$638,2,0)</f>
        <v>DA-3</v>
      </c>
      <c r="F253" s="109" t="str">
        <f>VLOOKUP($D253,Foundation!$D$5:$F$380,3,FALSE)</f>
        <v>Sandy</v>
      </c>
      <c r="G253" s="124">
        <v>46050</v>
      </c>
      <c r="H253" s="124">
        <v>46050</v>
      </c>
      <c r="I253" s="109" t="s">
        <v>630</v>
      </c>
      <c r="J253" s="109" t="s">
        <v>636</v>
      </c>
      <c r="K253" s="109"/>
      <c r="L253" s="105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09" t="s">
        <v>635</v>
      </c>
      <c r="C254" s="109">
        <v>70</v>
      </c>
      <c r="D254" s="143" t="s">
        <v>568</v>
      </c>
      <c r="E254" s="109" t="str">
        <f>VLOOKUP(D254,'TS Gantry - AP47'!$C$8:$D$638,2,0)</f>
        <v>DA+3</v>
      </c>
      <c r="F254" s="109" t="str">
        <f>VLOOKUP($D254,Foundation!$D$5:$F$380,3,FALSE)</f>
        <v>Sandy</v>
      </c>
      <c r="G254" s="124">
        <v>46050</v>
      </c>
      <c r="H254" s="124">
        <v>46050</v>
      </c>
      <c r="I254" s="109" t="s">
        <v>630</v>
      </c>
      <c r="J254" s="109" t="s">
        <v>636</v>
      </c>
      <c r="K254" s="109"/>
      <c r="L254" s="105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42">
        <v>251</v>
      </c>
      <c r="B255" s="109" t="s">
        <v>635</v>
      </c>
      <c r="C255" s="109">
        <v>71</v>
      </c>
      <c r="D255" s="143" t="s">
        <v>569</v>
      </c>
      <c r="E255" s="109" t="str">
        <f>VLOOKUP(D255,'TS Gantry - AP47'!$C$8:$D$638,2,0)</f>
        <v>DA+9</v>
      </c>
      <c r="F255" s="109" t="str">
        <f>VLOOKUP($D255,Foundation!$D$5:$F$380,3,FALSE)</f>
        <v>Sandy</v>
      </c>
      <c r="G255" s="124">
        <v>46050</v>
      </c>
      <c r="H255" s="124">
        <v>46050</v>
      </c>
      <c r="I255" s="109" t="s">
        <v>630</v>
      </c>
      <c r="J255" s="109" t="s">
        <v>636</v>
      </c>
      <c r="K255" s="109"/>
      <c r="L255" s="105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09" t="s">
        <v>635</v>
      </c>
      <c r="C256" s="109">
        <v>72</v>
      </c>
      <c r="D256" s="143" t="s">
        <v>570</v>
      </c>
      <c r="E256" s="109" t="str">
        <f>VLOOKUP(D256,'TS Gantry - AP47'!$C$8:$D$638,2,0)</f>
        <v>DB1+6</v>
      </c>
      <c r="F256" s="109" t="str">
        <f>VLOOKUP($D256,Foundation!$D$5:$F$380,3,FALSE)</f>
        <v>Sandy</v>
      </c>
      <c r="G256" s="124">
        <v>46050</v>
      </c>
      <c r="H256" s="124">
        <v>46050</v>
      </c>
      <c r="I256" s="109" t="s">
        <v>630</v>
      </c>
      <c r="J256" s="109" t="s">
        <v>636</v>
      </c>
      <c r="K256" s="109"/>
      <c r="L256" s="105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42">
        <v>253</v>
      </c>
      <c r="B257" s="109" t="s">
        <v>635</v>
      </c>
      <c r="C257" s="109">
        <v>73</v>
      </c>
      <c r="D257" s="143" t="s">
        <v>572</v>
      </c>
      <c r="E257" s="109" t="str">
        <f>VLOOKUP(D257,'TS Gantry - AP47'!$C$8:$D$638,2,0)</f>
        <v>DA+6</v>
      </c>
      <c r="F257" s="109" t="str">
        <f>VLOOKUP($D257,Foundation!$D$5:$F$380,3,FALSE)</f>
        <v>Sandy</v>
      </c>
      <c r="G257" s="124">
        <v>46050</v>
      </c>
      <c r="H257" s="124">
        <v>46050</v>
      </c>
      <c r="I257" s="109" t="s">
        <v>630</v>
      </c>
      <c r="J257" s="109" t="s">
        <v>636</v>
      </c>
      <c r="K257" s="109"/>
      <c r="L257" s="105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09" t="s">
        <v>635</v>
      </c>
      <c r="C258" s="109">
        <v>74</v>
      </c>
      <c r="D258" s="143" t="s">
        <v>599</v>
      </c>
      <c r="E258" s="109" t="str">
        <f>VLOOKUP(D258,'TS Gantry - AP47'!$C$8:$D$638,2,0)</f>
        <v>DA+3</v>
      </c>
      <c r="F258" s="109" t="str">
        <f>VLOOKUP($D258,Foundation!$D$5:$F$380,3,FALSE)</f>
        <v>Sandy</v>
      </c>
      <c r="G258" s="124">
        <v>46051</v>
      </c>
      <c r="H258" s="124">
        <v>46051</v>
      </c>
      <c r="I258" s="109" t="s">
        <v>630</v>
      </c>
      <c r="J258" s="109" t="s">
        <v>636</v>
      </c>
      <c r="K258" s="109"/>
      <c r="L258" s="105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42">
        <v>255</v>
      </c>
      <c r="B259" s="109" t="s">
        <v>635</v>
      </c>
      <c r="C259" s="109">
        <v>75</v>
      </c>
      <c r="D259" s="143" t="s">
        <v>600</v>
      </c>
      <c r="E259" s="109" t="str">
        <f>VLOOKUP(D259,'TS Gantry - AP47'!$C$8:$D$638,2,0)</f>
        <v>DA+9</v>
      </c>
      <c r="F259" s="109" t="str">
        <f>VLOOKUP($D259,Foundation!$D$5:$F$380,3,FALSE)</f>
        <v>Sandy</v>
      </c>
      <c r="G259" s="124">
        <v>46051</v>
      </c>
      <c r="H259" s="124">
        <v>46051</v>
      </c>
      <c r="I259" s="109" t="s">
        <v>630</v>
      </c>
      <c r="J259" s="109" t="s">
        <v>636</v>
      </c>
      <c r="K259" s="109"/>
      <c r="L259" s="105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09" t="s">
        <v>635</v>
      </c>
      <c r="C260" s="109">
        <v>76</v>
      </c>
      <c r="D260" s="143" t="s">
        <v>593</v>
      </c>
      <c r="E260" s="109" t="str">
        <f>VLOOKUP(D260,'TS Gantry - AP47'!$C$8:$D$638,2,0)</f>
        <v>DA+0</v>
      </c>
      <c r="F260" s="109" t="str">
        <f>VLOOKUP($D260,Foundation!$D$5:$F$380,3,FALSE)</f>
        <v>Sandy</v>
      </c>
      <c r="G260" s="124">
        <v>46051</v>
      </c>
      <c r="H260" s="124">
        <v>46051</v>
      </c>
      <c r="I260" s="109" t="s">
        <v>630</v>
      </c>
      <c r="J260" s="109" t="s">
        <v>636</v>
      </c>
      <c r="K260" s="109"/>
      <c r="L260" s="105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42">
        <v>257</v>
      </c>
      <c r="B261" s="109" t="s">
        <v>635</v>
      </c>
      <c r="C261" s="109">
        <v>77</v>
      </c>
      <c r="D261" s="143" t="s">
        <v>594</v>
      </c>
      <c r="E261" s="109" t="str">
        <f>VLOOKUP(D261,'TS Gantry - AP47'!$C$8:$D$638,2,0)</f>
        <v>DA-3</v>
      </c>
      <c r="F261" s="109" t="str">
        <f>VLOOKUP($D261,Foundation!$D$5:$F$380,3,FALSE)</f>
        <v>Sandy</v>
      </c>
      <c r="G261" s="124">
        <v>46051</v>
      </c>
      <c r="H261" s="124">
        <v>46051</v>
      </c>
      <c r="I261" s="109" t="s">
        <v>630</v>
      </c>
      <c r="J261" s="109" t="s">
        <v>636</v>
      </c>
      <c r="K261" s="109"/>
      <c r="L261" s="105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09" t="s">
        <v>635</v>
      </c>
      <c r="C262" s="109">
        <v>78</v>
      </c>
      <c r="D262" s="143" t="s">
        <v>584</v>
      </c>
      <c r="E262" s="109" t="str">
        <f>VLOOKUP(D262,'TS Gantry - AP47'!$C$8:$D$638,2,0)</f>
        <v>DA+3</v>
      </c>
      <c r="F262" s="109" t="str">
        <f>VLOOKUP($D262,Foundation!$D$5:$F$380,3,FALSE)</f>
        <v>Sandy</v>
      </c>
      <c r="G262" s="124">
        <v>46052</v>
      </c>
      <c r="H262" s="124">
        <v>46052</v>
      </c>
      <c r="I262" s="109" t="s">
        <v>630</v>
      </c>
      <c r="J262" s="109" t="s">
        <v>636</v>
      </c>
      <c r="K262" s="109"/>
      <c r="L262" s="105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42">
        <v>259</v>
      </c>
      <c r="B263" s="109" t="s">
        <v>635</v>
      </c>
      <c r="C263" s="109">
        <v>79</v>
      </c>
      <c r="D263" s="143" t="s">
        <v>585</v>
      </c>
      <c r="E263" s="109" t="str">
        <f>VLOOKUP(D263,'TS Gantry - AP47'!$C$8:$D$638,2,0)</f>
        <v>DA+3</v>
      </c>
      <c r="F263" s="109" t="str">
        <f>VLOOKUP($D263,Foundation!$D$5:$F$380,3,FALSE)</f>
        <v>Sandy</v>
      </c>
      <c r="G263" s="124">
        <v>46052</v>
      </c>
      <c r="H263" s="124">
        <v>46052</v>
      </c>
      <c r="I263" s="109" t="s">
        <v>630</v>
      </c>
      <c r="J263" s="109" t="s">
        <v>636</v>
      </c>
      <c r="K263" s="109"/>
      <c r="L263" s="105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09" t="s">
        <v>635</v>
      </c>
      <c r="C264" s="109">
        <v>80</v>
      </c>
      <c r="D264" s="143" t="s">
        <v>587</v>
      </c>
      <c r="E264" s="109" t="str">
        <f>VLOOKUP(D264,'TS Gantry - AP47'!$C$8:$D$638,2,0)</f>
        <v>DA+6</v>
      </c>
      <c r="F264" s="109" t="str">
        <f>VLOOKUP($D264,Foundation!$D$5:$F$380,3,FALSE)</f>
        <v>Sandy</v>
      </c>
      <c r="G264" s="124">
        <v>46052</v>
      </c>
      <c r="H264" s="124">
        <v>46052</v>
      </c>
      <c r="I264" s="109" t="s">
        <v>630</v>
      </c>
      <c r="J264" s="109" t="s">
        <v>636</v>
      </c>
      <c r="K264" s="109"/>
      <c r="L264" s="105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42">
        <v>261</v>
      </c>
      <c r="B265" s="109" t="s">
        <v>635</v>
      </c>
      <c r="C265" s="109">
        <v>81</v>
      </c>
      <c r="D265" s="143" t="s">
        <v>589</v>
      </c>
      <c r="E265" s="109" t="str">
        <f>VLOOKUP(D265,'TS Gantry - AP47'!$C$8:$D$638,2,0)</f>
        <v>DA+9</v>
      </c>
      <c r="F265" s="109" t="str">
        <f>VLOOKUP($D265,Foundation!$D$5:$F$380,3,FALSE)</f>
        <v>Sandy</v>
      </c>
      <c r="G265" s="124">
        <v>46052</v>
      </c>
      <c r="H265" s="124">
        <v>46052</v>
      </c>
      <c r="I265" s="109" t="s">
        <v>630</v>
      </c>
      <c r="J265" s="109" t="s">
        <v>636</v>
      </c>
      <c r="K265" s="109"/>
      <c r="L265" s="105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09" t="s">
        <v>635</v>
      </c>
      <c r="C266" s="109">
        <v>82</v>
      </c>
      <c r="D266" s="143" t="s">
        <v>592</v>
      </c>
      <c r="E266" s="109" t="str">
        <f>VLOOKUP(D266,'TS Gantry - AP47'!$C$8:$D$638,2,0)</f>
        <v>DB2+0</v>
      </c>
      <c r="F266" s="109" t="str">
        <f>VLOOKUP($D266,Foundation!$D$5:$F$380,3,FALSE)</f>
        <v>Sandy</v>
      </c>
      <c r="G266" s="124">
        <v>46052</v>
      </c>
      <c r="H266" s="124">
        <v>46052</v>
      </c>
      <c r="I266" s="109" t="s">
        <v>630</v>
      </c>
      <c r="J266" s="109" t="s">
        <v>636</v>
      </c>
      <c r="K266" s="109"/>
      <c r="L266" s="105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42">
        <v>263</v>
      </c>
      <c r="B267" s="109" t="s">
        <v>635</v>
      </c>
      <c r="C267" s="109">
        <v>83</v>
      </c>
      <c r="D267" s="143" t="s">
        <v>581</v>
      </c>
      <c r="E267" s="109" t="str">
        <f>VLOOKUP(D267,'TS Gantry - AP47'!$C$8:$D$638,2,0)</f>
        <v>DB1+0</v>
      </c>
      <c r="F267" s="109" t="str">
        <f>VLOOKUP($D267,Foundation!$D$5:$F$380,3,FALSE)</f>
        <v>Sandy</v>
      </c>
      <c r="G267" s="124">
        <v>46053</v>
      </c>
      <c r="H267" s="124">
        <v>46053</v>
      </c>
      <c r="I267" s="109" t="s">
        <v>630</v>
      </c>
      <c r="J267" s="109" t="s">
        <v>636</v>
      </c>
      <c r="K267" s="109"/>
      <c r="L267" s="105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09" t="s">
        <v>635</v>
      </c>
      <c r="C268" s="109">
        <v>84</v>
      </c>
      <c r="D268" s="143" t="s">
        <v>582</v>
      </c>
      <c r="E268" s="109" t="str">
        <f>VLOOKUP(D268,'TS Gantry - AP47'!$C$8:$D$638,2,0)</f>
        <v>DA+0</v>
      </c>
      <c r="F268" s="109" t="str">
        <f>VLOOKUP($D268,Foundation!$D$5:$F$380,3,FALSE)</f>
        <v>Sandy</v>
      </c>
      <c r="G268" s="124">
        <v>46053</v>
      </c>
      <c r="H268" s="124">
        <v>46053</v>
      </c>
      <c r="I268" s="109" t="s">
        <v>630</v>
      </c>
      <c r="J268" s="109" t="s">
        <v>636</v>
      </c>
      <c r="K268" s="109"/>
      <c r="L268" s="105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42">
        <v>265</v>
      </c>
      <c r="B269" s="109" t="s">
        <v>635</v>
      </c>
      <c r="C269" s="109">
        <v>85</v>
      </c>
      <c r="D269" s="143" t="s">
        <v>583</v>
      </c>
      <c r="E269" s="109" t="str">
        <f>VLOOKUP(D269,'TS Gantry - AP47'!$C$8:$D$638,2,0)</f>
        <v>DA+3</v>
      </c>
      <c r="F269" s="109" t="str">
        <f>VLOOKUP($D269,Foundation!$D$5:$F$380,3,FALSE)</f>
        <v>Sandy</v>
      </c>
      <c r="G269" s="124">
        <v>46053</v>
      </c>
      <c r="H269" s="124">
        <v>46053</v>
      </c>
      <c r="I269" s="109" t="s">
        <v>630</v>
      </c>
      <c r="J269" s="109" t="s">
        <v>636</v>
      </c>
      <c r="K269" s="109"/>
      <c r="L269" s="105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09" t="s">
        <v>635</v>
      </c>
      <c r="C270" s="109">
        <v>86</v>
      </c>
      <c r="D270" s="143" t="s">
        <v>586</v>
      </c>
      <c r="E270" s="109" t="str">
        <f>VLOOKUP(D270,'TS Gantry - AP47'!$C$8:$D$638,2,0)</f>
        <v>DA+6</v>
      </c>
      <c r="F270" s="109" t="str">
        <f>VLOOKUP($D270,Foundation!$D$5:$F$380,3,FALSE)</f>
        <v>Sandy</v>
      </c>
      <c r="G270" s="124">
        <v>46053</v>
      </c>
      <c r="H270" s="124">
        <v>46053</v>
      </c>
      <c r="I270" s="109" t="s">
        <v>630</v>
      </c>
      <c r="J270" s="109" t="s">
        <v>636</v>
      </c>
      <c r="K270" s="109"/>
      <c r="L270" s="105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42">
        <v>267</v>
      </c>
      <c r="B271" s="109" t="s">
        <v>635</v>
      </c>
      <c r="C271" s="109">
        <v>87</v>
      </c>
      <c r="D271" s="143" t="s">
        <v>580</v>
      </c>
      <c r="E271" s="109" t="str">
        <f>VLOOKUP(D271,'TS Gantry - AP47'!$C$8:$D$638,2,0)</f>
        <v>DA+6</v>
      </c>
      <c r="F271" s="109" t="str">
        <f>VLOOKUP($D271,Foundation!$D$5:$F$380,3,FALSE)</f>
        <v>Sandy</v>
      </c>
      <c r="G271" s="124">
        <v>46053</v>
      </c>
      <c r="H271" s="124">
        <v>46053</v>
      </c>
      <c r="I271" s="109" t="s">
        <v>630</v>
      </c>
      <c r="J271" s="109" t="s">
        <v>636</v>
      </c>
      <c r="K271" s="109"/>
      <c r="L271" s="105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09" t="s">
        <v>635</v>
      </c>
      <c r="C272" s="109">
        <v>88</v>
      </c>
      <c r="D272" s="143" t="s">
        <v>610</v>
      </c>
      <c r="E272" s="109" t="str">
        <f>VLOOKUP(D272,'TS Gantry - AP47'!$C$8:$D$638,2,0)</f>
        <v>DB1+0</v>
      </c>
      <c r="F272" s="109" t="str">
        <f>VLOOKUP($D272,Foundation!$D$5:$F$380,3,FALSE)</f>
        <v>Sandy</v>
      </c>
      <c r="G272" s="124">
        <v>46054</v>
      </c>
      <c r="H272" s="124">
        <v>46054</v>
      </c>
      <c r="I272" s="109" t="s">
        <v>630</v>
      </c>
      <c r="J272" s="109" t="s">
        <v>636</v>
      </c>
      <c r="K272" s="109"/>
      <c r="L272" s="105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42">
        <v>269</v>
      </c>
      <c r="B273" s="109" t="s">
        <v>635</v>
      </c>
      <c r="C273" s="109">
        <v>89</v>
      </c>
      <c r="D273" s="143" t="s">
        <v>611</v>
      </c>
      <c r="E273" s="109" t="str">
        <f>VLOOKUP(D273,'TS Gantry - AP47'!$C$8:$D$638,2,0)</f>
        <v>DC1+0</v>
      </c>
      <c r="F273" s="109" t="str">
        <f>VLOOKUP($D273,Foundation!$D$5:$F$380,3,FALSE)</f>
        <v>Sandy</v>
      </c>
      <c r="G273" s="124">
        <v>46054</v>
      </c>
      <c r="H273" s="124">
        <v>46054</v>
      </c>
      <c r="I273" s="109" t="s">
        <v>630</v>
      </c>
      <c r="J273" s="109" t="s">
        <v>636</v>
      </c>
      <c r="K273" s="109"/>
      <c r="L273" s="105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09"/>
      <c r="C274" s="109">
        <v>90</v>
      </c>
      <c r="D274" s="158"/>
      <c r="E274" s="109"/>
      <c r="F274" s="109"/>
      <c r="G274" s="109"/>
      <c r="H274" s="109"/>
      <c r="I274" s="109"/>
      <c r="J274" s="109"/>
      <c r="K274" s="109"/>
      <c r="L274" s="105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42">
        <v>271</v>
      </c>
      <c r="B275" s="109"/>
      <c r="C275" s="109">
        <v>91</v>
      </c>
      <c r="D275" s="158"/>
      <c r="E275" s="109"/>
      <c r="F275" s="109"/>
      <c r="G275" s="109"/>
      <c r="H275" s="109"/>
      <c r="I275" s="109"/>
      <c r="J275" s="109"/>
      <c r="K275" s="109"/>
      <c r="L275" s="105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09"/>
      <c r="C276" s="109">
        <v>92</v>
      </c>
      <c r="D276" s="158"/>
      <c r="E276" s="109"/>
      <c r="F276" s="109"/>
      <c r="G276" s="109"/>
      <c r="H276" s="109"/>
      <c r="I276" s="109"/>
      <c r="J276" s="109"/>
      <c r="K276" s="109"/>
      <c r="L276" s="105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42">
        <v>273</v>
      </c>
      <c r="B277" s="109"/>
      <c r="C277" s="109">
        <v>93</v>
      </c>
      <c r="D277" s="158"/>
      <c r="E277" s="109"/>
      <c r="F277" s="109"/>
      <c r="G277" s="109"/>
      <c r="H277" s="109"/>
      <c r="I277" s="109"/>
      <c r="J277" s="109"/>
      <c r="K277" s="109"/>
      <c r="L277" s="105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09"/>
      <c r="C278" s="109">
        <v>94</v>
      </c>
      <c r="D278" s="158"/>
      <c r="E278" s="109"/>
      <c r="F278" s="109"/>
      <c r="G278" s="109"/>
      <c r="H278" s="109"/>
      <c r="I278" s="109"/>
      <c r="J278" s="109"/>
      <c r="K278" s="109"/>
      <c r="L278" s="105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42">
        <v>275</v>
      </c>
      <c r="B279" s="109"/>
      <c r="C279" s="109">
        <v>95</v>
      </c>
      <c r="D279" s="158"/>
      <c r="E279" s="109"/>
      <c r="F279" s="109"/>
      <c r="G279" s="109"/>
      <c r="H279" s="109"/>
      <c r="I279" s="109"/>
      <c r="J279" s="109"/>
      <c r="K279" s="109"/>
      <c r="L279" s="105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09"/>
      <c r="C280" s="109">
        <v>96</v>
      </c>
      <c r="D280" s="158"/>
      <c r="E280" s="109"/>
      <c r="F280" s="109"/>
      <c r="G280" s="109"/>
      <c r="H280" s="109"/>
      <c r="I280" s="109"/>
      <c r="J280" s="109"/>
      <c r="K280" s="109"/>
      <c r="L280" s="105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42">
        <v>277</v>
      </c>
      <c r="B281" s="109"/>
      <c r="C281" s="109">
        <v>97</v>
      </c>
      <c r="D281" s="158"/>
      <c r="E281" s="109"/>
      <c r="F281" s="109"/>
      <c r="G281" s="109"/>
      <c r="H281" s="109"/>
      <c r="I281" s="109"/>
      <c r="J281" s="109"/>
      <c r="K281" s="109"/>
      <c r="L281" s="105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09"/>
      <c r="C282" s="109">
        <v>98</v>
      </c>
      <c r="D282" s="158"/>
      <c r="E282" s="109"/>
      <c r="F282" s="109"/>
      <c r="G282" s="109"/>
      <c r="H282" s="109"/>
      <c r="I282" s="109"/>
      <c r="J282" s="109"/>
      <c r="K282" s="109"/>
      <c r="L282" s="105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279</v>
      </c>
      <c r="B283" s="109"/>
      <c r="C283" s="109">
        <v>99</v>
      </c>
      <c r="D283" s="158"/>
      <c r="E283" s="109"/>
      <c r="F283" s="109"/>
      <c r="G283" s="109"/>
      <c r="H283" s="109"/>
      <c r="I283" s="109"/>
      <c r="J283" s="109"/>
      <c r="K283" s="109"/>
      <c r="L283" s="105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42">
        <v>280</v>
      </c>
      <c r="B284" s="109"/>
      <c r="C284" s="109">
        <v>100</v>
      </c>
      <c r="D284" s="158"/>
      <c r="E284" s="109"/>
      <c r="F284" s="109"/>
      <c r="G284" s="109"/>
      <c r="H284" s="109"/>
      <c r="I284" s="109"/>
      <c r="J284" s="109"/>
      <c r="K284" s="109"/>
      <c r="L284" s="105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42">
        <v>281</v>
      </c>
      <c r="B285" s="109"/>
      <c r="C285" s="109">
        <v>101</v>
      </c>
      <c r="D285" s="158"/>
      <c r="E285" s="109"/>
      <c r="F285" s="109"/>
      <c r="G285" s="109"/>
      <c r="H285" s="109"/>
      <c r="I285" s="109"/>
      <c r="J285" s="109"/>
      <c r="K285" s="109"/>
      <c r="L285" s="105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09"/>
      <c r="C286" s="109">
        <v>102</v>
      </c>
      <c r="D286" s="158"/>
      <c r="E286" s="109"/>
      <c r="F286" s="109"/>
      <c r="G286" s="109"/>
      <c r="H286" s="109"/>
      <c r="I286" s="109"/>
      <c r="J286" s="109"/>
      <c r="K286" s="109"/>
      <c r="L286" s="105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42">
        <v>283</v>
      </c>
      <c r="B287" s="109"/>
      <c r="C287" s="109">
        <v>103</v>
      </c>
      <c r="D287" s="158"/>
      <c r="E287" s="109"/>
      <c r="F287" s="109"/>
      <c r="G287" s="109"/>
      <c r="H287" s="109"/>
      <c r="I287" s="109"/>
      <c r="J287" s="109"/>
      <c r="K287" s="109"/>
      <c r="L287" s="105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09"/>
      <c r="C288" s="109">
        <v>104</v>
      </c>
      <c r="D288" s="158"/>
      <c r="E288" s="109"/>
      <c r="F288" s="109"/>
      <c r="G288" s="109"/>
      <c r="H288" s="109"/>
      <c r="I288" s="109"/>
      <c r="J288" s="109"/>
      <c r="K288" s="109"/>
      <c r="L288" s="105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42">
        <v>285</v>
      </c>
      <c r="B289" s="109"/>
      <c r="C289" s="109">
        <v>105</v>
      </c>
      <c r="D289" s="158"/>
      <c r="E289" s="109"/>
      <c r="F289" s="109"/>
      <c r="G289" s="109"/>
      <c r="H289" s="109"/>
      <c r="I289" s="109"/>
      <c r="J289" s="109"/>
      <c r="K289" s="109"/>
      <c r="L289" s="105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09"/>
      <c r="C290" s="109">
        <v>106</v>
      </c>
      <c r="D290" s="158"/>
      <c r="E290" s="109"/>
      <c r="F290" s="109"/>
      <c r="G290" s="109"/>
      <c r="H290" s="109"/>
      <c r="I290" s="109"/>
      <c r="J290" s="109"/>
      <c r="K290" s="109"/>
      <c r="L290" s="105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42">
        <v>287</v>
      </c>
      <c r="B291" s="109"/>
      <c r="C291" s="109">
        <v>107</v>
      </c>
      <c r="D291" s="158"/>
      <c r="E291" s="109"/>
      <c r="F291" s="109"/>
      <c r="G291" s="109"/>
      <c r="H291" s="109"/>
      <c r="I291" s="109"/>
      <c r="J291" s="109"/>
      <c r="K291" s="109"/>
      <c r="L291" s="105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2">
        <v>288</v>
      </c>
      <c r="B292" s="109"/>
      <c r="C292" s="109">
        <v>108</v>
      </c>
      <c r="D292" s="158"/>
      <c r="E292" s="109"/>
      <c r="F292" s="109"/>
      <c r="G292" s="109"/>
      <c r="H292" s="109"/>
      <c r="I292" s="109"/>
      <c r="J292" s="109"/>
      <c r="K292" s="109"/>
      <c r="L292" s="105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42">
        <v>289</v>
      </c>
      <c r="B293" s="109"/>
      <c r="C293" s="109">
        <v>109</v>
      </c>
      <c r="D293" s="158"/>
      <c r="E293" s="109"/>
      <c r="F293" s="109"/>
      <c r="G293" s="109"/>
      <c r="H293" s="109"/>
      <c r="I293" s="109"/>
      <c r="J293" s="109"/>
      <c r="K293" s="109"/>
      <c r="L293" s="105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09"/>
      <c r="C294" s="109">
        <v>110</v>
      </c>
      <c r="D294" s="158"/>
      <c r="E294" s="109"/>
      <c r="F294" s="109"/>
      <c r="G294" s="109"/>
      <c r="H294" s="109"/>
      <c r="I294" s="109"/>
      <c r="J294" s="109"/>
      <c r="K294" s="109"/>
      <c r="L294" s="105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42">
        <v>291</v>
      </c>
      <c r="B295" s="109"/>
      <c r="C295" s="109">
        <v>111</v>
      </c>
      <c r="D295" s="158"/>
      <c r="E295" s="109"/>
      <c r="F295" s="109"/>
      <c r="G295" s="109"/>
      <c r="H295" s="109"/>
      <c r="I295" s="109"/>
      <c r="J295" s="109"/>
      <c r="K295" s="109"/>
      <c r="L295" s="105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42">
        <v>292</v>
      </c>
      <c r="B296" s="109"/>
      <c r="C296" s="109">
        <v>112</v>
      </c>
      <c r="D296" s="158"/>
      <c r="E296" s="109"/>
      <c r="F296" s="109"/>
      <c r="G296" s="109"/>
      <c r="H296" s="109"/>
      <c r="I296" s="109"/>
      <c r="J296" s="109"/>
      <c r="K296" s="109"/>
      <c r="L296" s="105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42">
        <v>293</v>
      </c>
      <c r="B297" s="109"/>
      <c r="C297" s="109">
        <v>113</v>
      </c>
      <c r="D297" s="158"/>
      <c r="E297" s="109"/>
      <c r="F297" s="109"/>
      <c r="G297" s="109"/>
      <c r="H297" s="109"/>
      <c r="I297" s="109"/>
      <c r="J297" s="109"/>
      <c r="K297" s="109"/>
      <c r="L297" s="105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42">
        <v>294</v>
      </c>
      <c r="B298" s="109"/>
      <c r="C298" s="109">
        <v>114</v>
      </c>
      <c r="D298" s="158"/>
      <c r="E298" s="109"/>
      <c r="F298" s="109"/>
      <c r="G298" s="109"/>
      <c r="H298" s="109"/>
      <c r="I298" s="109"/>
      <c r="J298" s="109"/>
      <c r="K298" s="109"/>
      <c r="L298" s="105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42">
        <v>295</v>
      </c>
      <c r="B299" s="109"/>
      <c r="C299" s="109">
        <v>115</v>
      </c>
      <c r="D299" s="158"/>
      <c r="E299" s="109"/>
      <c r="F299" s="109"/>
      <c r="G299" s="109"/>
      <c r="H299" s="109"/>
      <c r="I299" s="109"/>
      <c r="J299" s="109"/>
      <c r="K299" s="109"/>
      <c r="L299" s="105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42">
        <v>296</v>
      </c>
      <c r="B300" s="109"/>
      <c r="C300" s="109">
        <v>116</v>
      </c>
      <c r="D300" s="158"/>
      <c r="E300" s="109"/>
      <c r="F300" s="109"/>
      <c r="G300" s="109"/>
      <c r="H300" s="109"/>
      <c r="I300" s="109"/>
      <c r="J300" s="109"/>
      <c r="K300" s="109"/>
      <c r="L300" s="105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42">
        <v>297</v>
      </c>
      <c r="B301" s="109"/>
      <c r="C301" s="109">
        <v>117</v>
      </c>
      <c r="D301" s="158"/>
      <c r="E301" s="109"/>
      <c r="F301" s="109"/>
      <c r="G301" s="109"/>
      <c r="H301" s="109"/>
      <c r="I301" s="109"/>
      <c r="J301" s="109"/>
      <c r="K301" s="109"/>
      <c r="L301" s="105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42">
        <v>298</v>
      </c>
      <c r="B302" s="109"/>
      <c r="C302" s="109">
        <v>118</v>
      </c>
      <c r="D302" s="158"/>
      <c r="E302" s="109"/>
      <c r="F302" s="109"/>
      <c r="G302" s="109"/>
      <c r="H302" s="109"/>
      <c r="I302" s="109"/>
      <c r="J302" s="109"/>
      <c r="K302" s="109"/>
      <c r="L302" s="105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42">
        <v>299</v>
      </c>
      <c r="B303" s="109"/>
      <c r="C303" s="109">
        <v>119</v>
      </c>
      <c r="D303" s="158"/>
      <c r="E303" s="109"/>
      <c r="F303" s="109"/>
      <c r="G303" s="109"/>
      <c r="H303" s="109"/>
      <c r="I303" s="109"/>
      <c r="J303" s="109"/>
      <c r="K303" s="109"/>
      <c r="L303" s="105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42">
        <v>300</v>
      </c>
      <c r="B304" s="109"/>
      <c r="C304" s="109">
        <v>120</v>
      </c>
      <c r="D304" s="158"/>
      <c r="E304" s="109"/>
      <c r="F304" s="109"/>
      <c r="G304" s="109"/>
      <c r="H304" s="109"/>
      <c r="I304" s="109"/>
      <c r="J304" s="109"/>
      <c r="K304" s="109"/>
      <c r="L304" s="105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42">
        <v>301</v>
      </c>
      <c r="B305" s="109"/>
      <c r="C305" s="109">
        <v>121</v>
      </c>
      <c r="D305" s="158"/>
      <c r="E305" s="109"/>
      <c r="F305" s="109"/>
      <c r="G305" s="109"/>
      <c r="H305" s="109"/>
      <c r="I305" s="109"/>
      <c r="J305" s="109"/>
      <c r="K305" s="109"/>
      <c r="L305" s="105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42">
        <v>302</v>
      </c>
      <c r="B306" s="109"/>
      <c r="C306" s="109">
        <v>122</v>
      </c>
      <c r="D306" s="158"/>
      <c r="E306" s="109"/>
      <c r="F306" s="109"/>
      <c r="G306" s="109"/>
      <c r="H306" s="109"/>
      <c r="I306" s="109"/>
      <c r="J306" s="109"/>
      <c r="K306" s="109"/>
      <c r="L306" s="105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42">
        <v>303</v>
      </c>
      <c r="B307" s="109"/>
      <c r="C307" s="109">
        <v>123</v>
      </c>
      <c r="D307" s="158"/>
      <c r="E307" s="109"/>
      <c r="F307" s="109"/>
      <c r="G307" s="109"/>
      <c r="H307" s="109"/>
      <c r="I307" s="109"/>
      <c r="J307" s="109"/>
      <c r="K307" s="109"/>
      <c r="L307" s="105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42">
        <v>304</v>
      </c>
      <c r="B308" s="109"/>
      <c r="C308" s="109">
        <v>124</v>
      </c>
      <c r="D308" s="158"/>
      <c r="E308" s="109"/>
      <c r="F308" s="109"/>
      <c r="G308" s="109"/>
      <c r="H308" s="109"/>
      <c r="I308" s="109"/>
      <c r="J308" s="109"/>
      <c r="K308" s="109"/>
      <c r="L308" s="105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42">
        <v>305</v>
      </c>
      <c r="B309" s="109"/>
      <c r="C309" s="109">
        <v>125</v>
      </c>
      <c r="D309" s="158"/>
      <c r="E309" s="109"/>
      <c r="F309" s="109"/>
      <c r="G309" s="109"/>
      <c r="H309" s="109"/>
      <c r="I309" s="109"/>
      <c r="J309" s="109"/>
      <c r="K309" s="109"/>
      <c r="L309" s="105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42">
        <v>306</v>
      </c>
      <c r="B310" s="109"/>
      <c r="C310" s="109">
        <v>126</v>
      </c>
      <c r="D310" s="158"/>
      <c r="E310" s="109"/>
      <c r="F310" s="109"/>
      <c r="G310" s="109"/>
      <c r="H310" s="109"/>
      <c r="I310" s="109"/>
      <c r="J310" s="109"/>
      <c r="K310" s="109"/>
      <c r="L310" s="105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42">
        <v>307</v>
      </c>
      <c r="B311" s="109"/>
      <c r="C311" s="109">
        <v>127</v>
      </c>
      <c r="D311" s="158"/>
      <c r="E311" s="109"/>
      <c r="F311" s="109"/>
      <c r="G311" s="109"/>
      <c r="H311" s="109"/>
      <c r="I311" s="109"/>
      <c r="J311" s="109"/>
      <c r="K311" s="109"/>
      <c r="L311" s="105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42">
        <v>308</v>
      </c>
      <c r="B312" s="109"/>
      <c r="C312" s="109">
        <v>128</v>
      </c>
      <c r="D312" s="158"/>
      <c r="E312" s="109"/>
      <c r="F312" s="109"/>
      <c r="G312" s="109"/>
      <c r="H312" s="109"/>
      <c r="I312" s="109"/>
      <c r="J312" s="109"/>
      <c r="K312" s="109"/>
      <c r="L312" s="105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42">
        <v>309</v>
      </c>
      <c r="B313" s="109"/>
      <c r="C313" s="109">
        <v>129</v>
      </c>
      <c r="D313" s="158"/>
      <c r="E313" s="109"/>
      <c r="F313" s="109"/>
      <c r="G313" s="109"/>
      <c r="H313" s="109"/>
      <c r="I313" s="109"/>
      <c r="J313" s="109"/>
      <c r="K313" s="109"/>
      <c r="L313" s="105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42">
        <v>310</v>
      </c>
      <c r="B314" s="109"/>
      <c r="C314" s="109">
        <v>130</v>
      </c>
      <c r="D314" s="158"/>
      <c r="E314" s="109"/>
      <c r="F314" s="109"/>
      <c r="G314" s="109"/>
      <c r="H314" s="109"/>
      <c r="I314" s="109"/>
      <c r="J314" s="109"/>
      <c r="K314" s="109"/>
      <c r="L314" s="105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42">
        <v>311</v>
      </c>
      <c r="B315" s="109"/>
      <c r="C315" s="109">
        <v>131</v>
      </c>
      <c r="D315" s="158"/>
      <c r="E315" s="109"/>
      <c r="F315" s="109"/>
      <c r="G315" s="109"/>
      <c r="H315" s="109"/>
      <c r="I315" s="109"/>
      <c r="J315" s="109"/>
      <c r="K315" s="109"/>
      <c r="L315" s="105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42">
        <v>312</v>
      </c>
      <c r="B316" s="109"/>
      <c r="C316" s="109">
        <v>132</v>
      </c>
      <c r="D316" s="158"/>
      <c r="E316" s="109"/>
      <c r="F316" s="109"/>
      <c r="G316" s="109"/>
      <c r="H316" s="109"/>
      <c r="I316" s="109"/>
      <c r="J316" s="109"/>
      <c r="K316" s="109"/>
      <c r="L316" s="105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42">
        <v>313</v>
      </c>
      <c r="B317" s="109"/>
      <c r="C317" s="109">
        <v>133</v>
      </c>
      <c r="D317" s="158"/>
      <c r="E317" s="109"/>
      <c r="F317" s="109"/>
      <c r="G317" s="109"/>
      <c r="H317" s="109"/>
      <c r="I317" s="109"/>
      <c r="J317" s="109"/>
      <c r="K317" s="109"/>
      <c r="L317" s="105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42">
        <v>314</v>
      </c>
      <c r="B318" s="109"/>
      <c r="C318" s="109">
        <v>134</v>
      </c>
      <c r="D318" s="158"/>
      <c r="E318" s="109"/>
      <c r="F318" s="109"/>
      <c r="G318" s="109"/>
      <c r="H318" s="109"/>
      <c r="I318" s="109"/>
      <c r="J318" s="109"/>
      <c r="K318" s="109"/>
      <c r="L318" s="105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46">
        <v>315</v>
      </c>
      <c r="B319" s="113"/>
      <c r="C319" s="109">
        <v>135</v>
      </c>
      <c r="D319" s="158"/>
      <c r="E319" s="113"/>
      <c r="F319" s="113"/>
      <c r="G319" s="113"/>
      <c r="H319" s="113"/>
      <c r="I319" s="113"/>
      <c r="J319" s="113"/>
      <c r="K319" s="113"/>
      <c r="L319" s="114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6" activePane="bottomLeft" state="frozen"/>
      <selection pane="bottomLeft" activeCell="J315" sqref="J315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 x14ac:dyDescent="0.25">
      <c r="A1" s="661" t="str">
        <f>'Summary E'!A1</f>
        <v>KEC International Limited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7"/>
      <c r="U1" s="118"/>
      <c r="V1" s="118"/>
      <c r="W1" s="118"/>
      <c r="X1" s="118"/>
      <c r="Y1" s="118"/>
      <c r="Z1" s="118"/>
    </row>
    <row r="2" spans="1:26" ht="15.75" x14ac:dyDescent="0.25">
      <c r="A2" s="661" t="str">
        <f>'DPR Sheet '!D3</f>
        <v>765 kV D/C Bikaner IV PS to Siwani II (Part-01) TL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7"/>
      <c r="U2" s="118"/>
      <c r="V2" s="118"/>
      <c r="W2" s="118"/>
      <c r="X2" s="118"/>
      <c r="Y2" s="118"/>
      <c r="Z2" s="118"/>
    </row>
    <row r="3" spans="1:26" ht="15.75" x14ac:dyDescent="0.25">
      <c r="A3" s="639" t="s">
        <v>637</v>
      </c>
      <c r="B3" s="626"/>
      <c r="C3" s="626"/>
      <c r="D3" s="626"/>
      <c r="E3" s="626"/>
      <c r="F3" s="626"/>
      <c r="G3" s="626"/>
      <c r="H3" s="626"/>
      <c r="I3" s="626"/>
      <c r="J3" s="640"/>
      <c r="K3" s="159"/>
      <c r="L3" s="159"/>
      <c r="M3" s="159"/>
      <c r="N3" s="159"/>
      <c r="O3" s="159"/>
      <c r="P3" s="159"/>
      <c r="Q3" s="159"/>
      <c r="R3" s="159"/>
      <c r="S3" s="160"/>
      <c r="T3" s="161">
        <f ca="1">'Summary E'!M1</f>
        <v>46189</v>
      </c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235</v>
      </c>
      <c r="I4" s="131" t="s">
        <v>626</v>
      </c>
      <c r="J4" s="131" t="s">
        <v>627</v>
      </c>
      <c r="K4" s="131" t="s">
        <v>638</v>
      </c>
      <c r="L4" s="131" t="s">
        <v>639</v>
      </c>
      <c r="M4" s="131" t="s">
        <v>640</v>
      </c>
      <c r="N4" s="131" t="s">
        <v>641</v>
      </c>
      <c r="O4" s="131" t="s">
        <v>642</v>
      </c>
      <c r="P4" s="131" t="s">
        <v>643</v>
      </c>
      <c r="Q4" s="131" t="s">
        <v>218</v>
      </c>
      <c r="R4" s="131" t="s">
        <v>219</v>
      </c>
      <c r="S4" s="131" t="s">
        <v>628</v>
      </c>
      <c r="T4" s="135" t="s">
        <v>12</v>
      </c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644</v>
      </c>
      <c r="C5" s="137">
        <v>1</v>
      </c>
      <c r="D5" s="137" t="s">
        <v>331</v>
      </c>
      <c r="E5" s="137" t="str">
        <f>VLOOKUP(D5,'TS Gantry - AP47'!$C$8:$D$638,2,0)</f>
        <v>DA-1.5</v>
      </c>
      <c r="F5" s="137" t="s">
        <v>645</v>
      </c>
      <c r="G5" s="162">
        <v>45700</v>
      </c>
      <c r="H5" s="162">
        <v>45711</v>
      </c>
      <c r="I5" s="163" t="s">
        <v>646</v>
      </c>
      <c r="J5" s="140" t="s">
        <v>647</v>
      </c>
      <c r="K5" s="140" t="s">
        <v>648</v>
      </c>
      <c r="L5" s="140" t="str">
        <f>VLOOKUP(D5,'TS Gantry - AP47'!$C$8:$X$638,22,FALSE)</f>
        <v>DOODIMUKLERA</v>
      </c>
      <c r="M5" s="140" t="str">
        <f>VLOOKUP(D5,'TS Gantry - AP47'!$C$8:$Y$638,23,FALSE)</f>
        <v>LUNKARANSAR</v>
      </c>
      <c r="N5" s="140" t="str">
        <f>VLOOKUP(D5,'TS Gantry - AP47'!$C$8:$Z$638,24,FALSE)</f>
        <v>BIKANER</v>
      </c>
      <c r="O5" s="140"/>
      <c r="P5" s="140"/>
      <c r="Q5" s="140"/>
      <c r="R5" s="140"/>
      <c r="S5" s="164"/>
      <c r="T5" s="165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644</v>
      </c>
      <c r="C6" s="109">
        <v>2</v>
      </c>
      <c r="D6" s="109" t="s">
        <v>333</v>
      </c>
      <c r="E6" s="109" t="str">
        <f>VLOOKUP(D6,'TS Gantry - AP47'!$C$8:$D$638,2,0)</f>
        <v>DA+6</v>
      </c>
      <c r="F6" s="109" t="s">
        <v>645</v>
      </c>
      <c r="G6" s="104">
        <v>45705</v>
      </c>
      <c r="H6" s="104">
        <v>45714</v>
      </c>
      <c r="I6" s="126" t="s">
        <v>646</v>
      </c>
      <c r="J6" s="126" t="s">
        <v>647</v>
      </c>
      <c r="K6" s="126" t="s">
        <v>648</v>
      </c>
      <c r="L6" s="126" t="str">
        <f>VLOOKUP(D6,'TS Gantry - AP47'!$C$8:$X$638,22,FALSE)</f>
        <v>JAISAN</v>
      </c>
      <c r="M6" s="126" t="str">
        <f>VLOOKUP(D6,'TS Gantry - AP47'!$C$8:$Y$638,23,FALSE)</f>
        <v>LUNKARANSAR</v>
      </c>
      <c r="N6" s="126" t="str">
        <f>VLOOKUP(D6,'TS Gantry - AP47'!$C$8:$Z$638,24,FALSE)</f>
        <v>BIKANER</v>
      </c>
      <c r="O6" s="126"/>
      <c r="P6" s="126"/>
      <c r="Q6" s="126"/>
      <c r="R6" s="126"/>
      <c r="S6" s="144"/>
      <c r="T6" s="105"/>
      <c r="U6" s="118"/>
      <c r="V6" s="118"/>
      <c r="W6" s="118"/>
      <c r="X6" s="118"/>
      <c r="Y6" s="118"/>
      <c r="Z6" s="118"/>
    </row>
    <row r="7" spans="1:26" x14ac:dyDescent="0.25">
      <c r="A7" s="146">
        <v>3</v>
      </c>
      <c r="B7" s="113" t="s">
        <v>644</v>
      </c>
      <c r="C7" s="113">
        <v>3</v>
      </c>
      <c r="D7" s="113" t="s">
        <v>336</v>
      </c>
      <c r="E7" s="113" t="str">
        <f>VLOOKUP(D7,'TS Gantry - AP47'!$C$8:$D$638,2,0)</f>
        <v>DA+0</v>
      </c>
      <c r="F7" s="113" t="s">
        <v>645</v>
      </c>
      <c r="G7" s="166">
        <v>45708</v>
      </c>
      <c r="H7" s="166">
        <v>45716</v>
      </c>
      <c r="I7" s="149" t="s">
        <v>649</v>
      </c>
      <c r="J7" s="149" t="s">
        <v>650</v>
      </c>
      <c r="K7" s="149" t="s">
        <v>648</v>
      </c>
      <c r="L7" s="149" t="str">
        <f>VLOOKUP(D7,'TS Gantry - AP47'!$C$8:$X$638,22,FALSE)</f>
        <v>SADHERAN</v>
      </c>
      <c r="M7" s="149" t="str">
        <f>VLOOKUP(D7,'TS Gantry - AP47'!$C$8:$Y$638,23,FALSE)</f>
        <v>LUNKARANSAR</v>
      </c>
      <c r="N7" s="149" t="str">
        <f>VLOOKUP(D7,'TS Gantry - AP47'!$C$8:$Z$638,24,FALSE)</f>
        <v>BIKANER</v>
      </c>
      <c r="O7" s="149"/>
      <c r="P7" s="149"/>
      <c r="Q7" s="149"/>
      <c r="R7" s="149"/>
      <c r="S7" s="167"/>
      <c r="T7" s="114"/>
      <c r="U7" s="118"/>
      <c r="V7" s="118"/>
      <c r="W7" s="118"/>
      <c r="X7" s="118"/>
      <c r="Y7" s="118"/>
      <c r="Z7" s="118"/>
    </row>
    <row r="8" spans="1:26" x14ac:dyDescent="0.25">
      <c r="A8" s="136">
        <v>4</v>
      </c>
      <c r="B8" s="137" t="s">
        <v>651</v>
      </c>
      <c r="C8" s="137">
        <v>1</v>
      </c>
      <c r="D8" s="137" t="s">
        <v>335</v>
      </c>
      <c r="E8" s="137" t="str">
        <f>VLOOKUP(D8,'TS Gantry - AP47'!$C$8:$D$638,2,0)</f>
        <v>DA+0</v>
      </c>
      <c r="F8" s="137" t="s">
        <v>645</v>
      </c>
      <c r="G8" s="162">
        <v>45715</v>
      </c>
      <c r="H8" s="162">
        <v>45721</v>
      </c>
      <c r="I8" s="140" t="s">
        <v>649</v>
      </c>
      <c r="J8" s="140" t="s">
        <v>650</v>
      </c>
      <c r="K8" s="140" t="s">
        <v>648</v>
      </c>
      <c r="L8" s="140" t="str">
        <f>VLOOKUP(D8,'TS Gantry - AP47'!$C$8:$X$638,22,FALSE)</f>
        <v>SADHERAN</v>
      </c>
      <c r="M8" s="140" t="str">
        <f>VLOOKUP(D8,'TS Gantry - AP47'!$C$8:$Y$638,23,FALSE)</f>
        <v>LUNKARANSAR</v>
      </c>
      <c r="N8" s="140" t="str">
        <f>VLOOKUP(D8,'TS Gantry - AP47'!$C$8:$Z$638,24,FALSE)</f>
        <v>BIKANER</v>
      </c>
      <c r="O8" s="140"/>
      <c r="P8" s="140"/>
      <c r="Q8" s="140"/>
      <c r="R8" s="140"/>
      <c r="S8" s="164"/>
      <c r="T8" s="165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651</v>
      </c>
      <c r="C9" s="109">
        <v>2</v>
      </c>
      <c r="D9" s="109" t="s">
        <v>332</v>
      </c>
      <c r="E9" s="109" t="str">
        <f>VLOOKUP(D9,'TS Gantry - AP47'!$C$8:$D$638,2,0)</f>
        <v>DA+3</v>
      </c>
      <c r="F9" s="109" t="s">
        <v>645</v>
      </c>
      <c r="G9" s="104">
        <v>45717</v>
      </c>
      <c r="H9" s="104">
        <v>45721</v>
      </c>
      <c r="I9" s="168" t="s">
        <v>646</v>
      </c>
      <c r="J9" s="126" t="s">
        <v>647</v>
      </c>
      <c r="K9" s="126" t="s">
        <v>648</v>
      </c>
      <c r="L9" s="126" t="str">
        <f>VLOOKUP(D9,'TS Gantry - AP47'!$C$8:$X$638,22,FALSE)</f>
        <v>JAISAN</v>
      </c>
      <c r="M9" s="126" t="str">
        <f>VLOOKUP(D9,'TS Gantry - AP47'!$C$8:$Y$638,23,FALSE)</f>
        <v>LUNKARANSAR</v>
      </c>
      <c r="N9" s="126" t="str">
        <f>VLOOKUP(D9,'TS Gantry - AP47'!$C$8:$Z$638,24,FALSE)</f>
        <v>BIKANER</v>
      </c>
      <c r="O9" s="126"/>
      <c r="P9" s="126"/>
      <c r="Q9" s="126"/>
      <c r="R9" s="126"/>
      <c r="S9" s="144"/>
      <c r="T9" s="105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651</v>
      </c>
      <c r="C10" s="109">
        <v>3</v>
      </c>
      <c r="D10" s="158" t="s">
        <v>369</v>
      </c>
      <c r="E10" s="109" t="str">
        <f>VLOOKUP(D10,'TS Gantry - AP47'!$C$8:$D$638,2,0)</f>
        <v>DA+3</v>
      </c>
      <c r="F10" s="109" t="s">
        <v>645</v>
      </c>
      <c r="G10" s="104">
        <v>45717</v>
      </c>
      <c r="H10" s="104">
        <v>45723</v>
      </c>
      <c r="I10" s="168" t="s">
        <v>652</v>
      </c>
      <c r="J10" s="126" t="s">
        <v>653</v>
      </c>
      <c r="K10" s="126" t="s">
        <v>648</v>
      </c>
      <c r="L10" s="126" t="str">
        <f>VLOOKUP(D10,'TS Gantry - AP47'!$C$8:$X$638,22,FALSE)</f>
        <v>HANSHERA</v>
      </c>
      <c r="M10" s="126" t="str">
        <f>VLOOKUP(D10,'TS Gantry - AP47'!$C$8:$Y$638,23,FALSE)</f>
        <v>LUNKARANSAR</v>
      </c>
      <c r="N10" s="126" t="str">
        <f>VLOOKUP(D10,'TS Gantry - AP47'!$C$8:$Z$638,24,FALSE)</f>
        <v>BIKANER</v>
      </c>
      <c r="O10" s="126"/>
      <c r="P10" s="126"/>
      <c r="Q10" s="126"/>
      <c r="R10" s="126"/>
      <c r="S10" s="144"/>
      <c r="T10" s="105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651</v>
      </c>
      <c r="C11" s="109">
        <v>4</v>
      </c>
      <c r="D11" s="143" t="s">
        <v>334</v>
      </c>
      <c r="E11" s="109" t="str">
        <f>VLOOKUP(D11,'TS Gantry - AP47'!$C$8:$D$638,2,0)</f>
        <v>DA+3</v>
      </c>
      <c r="F11" s="109" t="s">
        <v>645</v>
      </c>
      <c r="G11" s="104">
        <v>45721</v>
      </c>
      <c r="H11" s="104">
        <v>45726</v>
      </c>
      <c r="I11" s="126" t="s">
        <v>646</v>
      </c>
      <c r="J11" s="126" t="s">
        <v>650</v>
      </c>
      <c r="K11" s="126" t="s">
        <v>648</v>
      </c>
      <c r="L11" s="126" t="str">
        <f>VLOOKUP(D11,'TS Gantry - AP47'!$C$8:$X$638,22,FALSE)</f>
        <v>SADHERAN</v>
      </c>
      <c r="M11" s="126" t="str">
        <f>VLOOKUP(D11,'TS Gantry - AP47'!$C$8:$Y$638,23,FALSE)</f>
        <v>LUNKARANSAR</v>
      </c>
      <c r="N11" s="126" t="str">
        <f>VLOOKUP(D11,'TS Gantry - AP47'!$C$8:$Z$638,24,FALSE)</f>
        <v>BIKANER</v>
      </c>
      <c r="O11" s="126"/>
      <c r="P11" s="126"/>
      <c r="Q11" s="126"/>
      <c r="R11" s="126"/>
      <c r="S11" s="109"/>
      <c r="T11" s="105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651</v>
      </c>
      <c r="C12" s="109">
        <v>5</v>
      </c>
      <c r="D12" s="143" t="s">
        <v>370</v>
      </c>
      <c r="E12" s="109" t="str">
        <f>VLOOKUP(D12,'TS Gantry - AP47'!$C$8:$D$638,2,0)</f>
        <v>DA-1.5</v>
      </c>
      <c r="F12" s="109" t="s">
        <v>645</v>
      </c>
      <c r="G12" s="104">
        <v>45721</v>
      </c>
      <c r="H12" s="104">
        <v>45726</v>
      </c>
      <c r="I12" s="126" t="s">
        <v>652</v>
      </c>
      <c r="J12" s="126" t="s">
        <v>653</v>
      </c>
      <c r="K12" s="126" t="s">
        <v>648</v>
      </c>
      <c r="L12" s="126" t="str">
        <f>VLOOKUP(D12,'TS Gantry - AP47'!$C$8:$X$638,22,FALSE)</f>
        <v>HANSHERA</v>
      </c>
      <c r="M12" s="126" t="str">
        <f>VLOOKUP(D12,'TS Gantry - AP47'!$C$8:$Y$638,23,FALSE)</f>
        <v>LUNKARANSAR</v>
      </c>
      <c r="N12" s="126" t="str">
        <f>VLOOKUP(D12,'TS Gantry - AP47'!$C$8:$Z$638,24,FALSE)</f>
        <v>BIKANER</v>
      </c>
      <c r="O12" s="126"/>
      <c r="P12" s="126"/>
      <c r="Q12" s="126"/>
      <c r="R12" s="126"/>
      <c r="S12" s="109"/>
      <c r="T12" s="105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651</v>
      </c>
      <c r="C13" s="109">
        <v>6</v>
      </c>
      <c r="D13" s="109" t="s">
        <v>338</v>
      </c>
      <c r="E13" s="109" t="str">
        <f>VLOOKUP(D13,'TS Gantry - AP47'!$C$8:$D$638,2,0)</f>
        <v>DA+0</v>
      </c>
      <c r="F13" s="109" t="s">
        <v>645</v>
      </c>
      <c r="G13" s="104">
        <v>45721</v>
      </c>
      <c r="H13" s="104">
        <v>45726</v>
      </c>
      <c r="I13" s="126" t="s">
        <v>649</v>
      </c>
      <c r="J13" s="126" t="s">
        <v>650</v>
      </c>
      <c r="K13" s="126" t="s">
        <v>648</v>
      </c>
      <c r="L13" s="126" t="str">
        <f>VLOOKUP(D13,'TS Gantry - AP47'!$C$8:$X$638,22,FALSE)</f>
        <v>DHEERERAN</v>
      </c>
      <c r="M13" s="126" t="str">
        <f>VLOOKUP(D13,'TS Gantry - AP47'!$C$8:$Y$638,23,FALSE)</f>
        <v>LUNKARANSAR</v>
      </c>
      <c r="N13" s="126" t="str">
        <f>VLOOKUP(D13,'TS Gantry - AP47'!$C$8:$Z$638,24,FALSE)</f>
        <v>BIKANER</v>
      </c>
      <c r="O13" s="126"/>
      <c r="P13" s="126"/>
      <c r="Q13" s="126"/>
      <c r="R13" s="126"/>
      <c r="S13" s="109"/>
      <c r="T13" s="145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651</v>
      </c>
      <c r="C14" s="109">
        <v>7</v>
      </c>
      <c r="D14" s="109" t="s">
        <v>371</v>
      </c>
      <c r="E14" s="109" t="str">
        <f>VLOOKUP(D14,'TS Gantry - AP47'!$C$8:$D$638,2,0)</f>
        <v>DA+9</v>
      </c>
      <c r="F14" s="109" t="s">
        <v>645</v>
      </c>
      <c r="G14" s="104">
        <v>45721</v>
      </c>
      <c r="H14" s="104">
        <v>45726</v>
      </c>
      <c r="I14" s="168" t="s">
        <v>652</v>
      </c>
      <c r="J14" s="126" t="s">
        <v>654</v>
      </c>
      <c r="K14" s="126" t="s">
        <v>648</v>
      </c>
      <c r="L14" s="126" t="str">
        <f>VLOOKUP(D14,'TS Gantry - AP47'!$C$8:$X$638,22,FALSE)</f>
        <v>HANSHERA</v>
      </c>
      <c r="M14" s="126" t="str">
        <f>VLOOKUP(D14,'TS Gantry - AP47'!$C$8:$Y$638,23,FALSE)</f>
        <v>LUNKARANSAR</v>
      </c>
      <c r="N14" s="126" t="str">
        <f>VLOOKUP(D14,'TS Gantry - AP47'!$C$8:$Z$638,24,FALSE)</f>
        <v>BIKANER</v>
      </c>
      <c r="O14" s="126"/>
      <c r="P14" s="126"/>
      <c r="Q14" s="126"/>
      <c r="R14" s="126"/>
      <c r="S14" s="109"/>
      <c r="T14" s="145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651</v>
      </c>
      <c r="C15" s="109">
        <v>8</v>
      </c>
      <c r="D15" s="109" t="s">
        <v>313</v>
      </c>
      <c r="E15" s="109" t="str">
        <f>VLOOKUP(D15,'TS Gantry - AP47'!$C$8:$D$638,2,0)</f>
        <v>DA+0</v>
      </c>
      <c r="F15" s="109" t="s">
        <v>645</v>
      </c>
      <c r="G15" s="104">
        <v>45724</v>
      </c>
      <c r="H15" s="104">
        <v>45731</v>
      </c>
      <c r="I15" s="126" t="s">
        <v>655</v>
      </c>
      <c r="J15" s="126" t="s">
        <v>650</v>
      </c>
      <c r="K15" s="126" t="s">
        <v>648</v>
      </c>
      <c r="L15" s="126" t="str">
        <f>VLOOKUP(D15,'TS Gantry - AP47'!$C$8:$X$638,22,FALSE)</f>
        <v>SODHWALI</v>
      </c>
      <c r="M15" s="126" t="str">
        <f>VLOOKUP(D15,'TS Gantry - AP47'!$C$8:$Y$638,23,FALSE)</f>
        <v>LUNKARANSAR</v>
      </c>
      <c r="N15" s="126" t="str">
        <f>VLOOKUP(D15,'TS Gantry - AP47'!$C$8:$Z$638,24,FALSE)</f>
        <v>BIKANER</v>
      </c>
      <c r="O15" s="126"/>
      <c r="P15" s="126"/>
      <c r="Q15" s="126"/>
      <c r="R15" s="126"/>
      <c r="S15" s="109"/>
      <c r="T15" s="145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651</v>
      </c>
      <c r="C16" s="109">
        <v>9</v>
      </c>
      <c r="D16" s="109" t="s">
        <v>323</v>
      </c>
      <c r="E16" s="109" t="str">
        <f>VLOOKUP(D16,'TS Gantry - AP47'!$C$8:$D$638,2,0)</f>
        <v>DA+0</v>
      </c>
      <c r="F16" s="109" t="s">
        <v>645</v>
      </c>
      <c r="G16" s="104">
        <v>45726</v>
      </c>
      <c r="H16" s="104">
        <v>45733</v>
      </c>
      <c r="I16" s="126" t="s">
        <v>646</v>
      </c>
      <c r="J16" s="126" t="s">
        <v>656</v>
      </c>
      <c r="K16" s="126" t="s">
        <v>648</v>
      </c>
      <c r="L16" s="126" t="str">
        <f>VLOOKUP(D16,'TS Gantry - AP47'!$C$8:$X$638,22,FALSE)</f>
        <v>DUDIWALI</v>
      </c>
      <c r="M16" s="126" t="str">
        <f>VLOOKUP(D16,'TS Gantry - AP47'!$C$8:$Y$638,23,FALSE)</f>
        <v>LUNKARANSAR</v>
      </c>
      <c r="N16" s="126" t="str">
        <f>VLOOKUP(D16,'TS Gantry - AP47'!$C$8:$Z$638,24,FALSE)</f>
        <v>BIKANER</v>
      </c>
      <c r="O16" s="126"/>
      <c r="P16" s="126"/>
      <c r="Q16" s="126"/>
      <c r="R16" s="126"/>
      <c r="S16" s="109"/>
      <c r="T16" s="145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651</v>
      </c>
      <c r="C17" s="109">
        <v>10</v>
      </c>
      <c r="D17" s="109" t="s">
        <v>372</v>
      </c>
      <c r="E17" s="109" t="str">
        <f>VLOOKUP(D17,'TS Gantry - AP47'!$C$8:$D$638,2,0)</f>
        <v>DA+9</v>
      </c>
      <c r="F17" s="109" t="s">
        <v>645</v>
      </c>
      <c r="G17" s="104">
        <v>45725</v>
      </c>
      <c r="H17" s="104">
        <v>45729</v>
      </c>
      <c r="I17" s="168" t="s">
        <v>652</v>
      </c>
      <c r="J17" s="126" t="s">
        <v>653</v>
      </c>
      <c r="K17" s="126" t="s">
        <v>648</v>
      </c>
      <c r="L17" s="126" t="str">
        <f>VLOOKUP(D17,'TS Gantry - AP47'!$C$8:$X$638,22,FALSE)</f>
        <v>HANSHERA</v>
      </c>
      <c r="M17" s="126" t="str">
        <f>VLOOKUP(D17,'TS Gantry - AP47'!$C$8:$Y$638,23,FALSE)</f>
        <v>LUNKARANSAR</v>
      </c>
      <c r="N17" s="126" t="str">
        <f>VLOOKUP(D17,'TS Gantry - AP47'!$C$8:$Z$638,24,FALSE)</f>
        <v>BIKANER</v>
      </c>
      <c r="O17" s="126"/>
      <c r="P17" s="126"/>
      <c r="Q17" s="126"/>
      <c r="R17" s="126"/>
      <c r="S17" s="109"/>
      <c r="T17" s="156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651</v>
      </c>
      <c r="C18" s="109">
        <v>11</v>
      </c>
      <c r="D18" s="109" t="s">
        <v>392</v>
      </c>
      <c r="E18" s="109" t="str">
        <f>VLOOKUP(D18,'TS Gantry - AP47'!$C$8:$D$638,2,0)</f>
        <v>DA+0</v>
      </c>
      <c r="F18" s="109" t="s">
        <v>645</v>
      </c>
      <c r="G18" s="104">
        <v>45727</v>
      </c>
      <c r="H18" s="104">
        <v>45733</v>
      </c>
      <c r="I18" s="126" t="s">
        <v>652</v>
      </c>
      <c r="J18" s="126" t="s">
        <v>654</v>
      </c>
      <c r="K18" s="126" t="s">
        <v>648</v>
      </c>
      <c r="L18" s="126" t="str">
        <f>VLOOKUP(D18,'TS Gantry - AP47'!$C$8:$X$638,22,FALSE)</f>
        <v>SURANA</v>
      </c>
      <c r="M18" s="126" t="str">
        <f>VLOOKUP(D18,'TS Gantry - AP47'!$C$8:$Y$638,23,FALSE)</f>
        <v>LUNKARANSAR</v>
      </c>
      <c r="N18" s="126" t="str">
        <f>VLOOKUP(D18,'TS Gantry - AP47'!$C$8:$Z$638,24,FALSE)</f>
        <v>BIKANER</v>
      </c>
      <c r="O18" s="126"/>
      <c r="P18" s="126"/>
      <c r="Q18" s="126"/>
      <c r="R18" s="126"/>
      <c r="S18" s="109"/>
      <c r="T18" s="156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651</v>
      </c>
      <c r="C19" s="109">
        <v>12</v>
      </c>
      <c r="D19" s="109" t="s">
        <v>337</v>
      </c>
      <c r="E19" s="109" t="str">
        <f>VLOOKUP(D19,'TS Gantry - AP47'!$C$8:$D$638,2,0)</f>
        <v>DA+3</v>
      </c>
      <c r="F19" s="109" t="s">
        <v>645</v>
      </c>
      <c r="G19" s="104">
        <v>45733</v>
      </c>
      <c r="H19" s="104">
        <v>45740</v>
      </c>
      <c r="I19" s="126" t="s">
        <v>649</v>
      </c>
      <c r="J19" s="126" t="s">
        <v>657</v>
      </c>
      <c r="K19" s="126" t="s">
        <v>648</v>
      </c>
      <c r="L19" s="126" t="str">
        <f>VLOOKUP(D19,'TS Gantry - AP47'!$C$8:$X$638,22,FALSE)</f>
        <v>DHEERERAN</v>
      </c>
      <c r="M19" s="126" t="str">
        <f>VLOOKUP(D19,'TS Gantry - AP47'!$C$8:$Y$638,23,FALSE)</f>
        <v>LUNKARANSAR</v>
      </c>
      <c r="N19" s="126" t="str">
        <f>VLOOKUP(D19,'TS Gantry - AP47'!$C$8:$Z$638,24,FALSE)</f>
        <v>BIKANER</v>
      </c>
      <c r="O19" s="126"/>
      <c r="P19" s="126"/>
      <c r="Q19" s="126"/>
      <c r="R19" s="126"/>
      <c r="S19" s="109"/>
      <c r="T19" s="156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651</v>
      </c>
      <c r="C20" s="109">
        <v>13</v>
      </c>
      <c r="D20" s="109" t="s">
        <v>314</v>
      </c>
      <c r="E20" s="109" t="str">
        <f>VLOOKUP(D20,'TS Gantry - AP47'!$C$8:$D$638,2,0)</f>
        <v>DA+6</v>
      </c>
      <c r="F20" s="109" t="s">
        <v>645</v>
      </c>
      <c r="G20" s="104">
        <v>45730</v>
      </c>
      <c r="H20" s="104">
        <v>45736</v>
      </c>
      <c r="I20" s="126" t="s">
        <v>655</v>
      </c>
      <c r="J20" s="126" t="s">
        <v>650</v>
      </c>
      <c r="K20" s="126" t="s">
        <v>648</v>
      </c>
      <c r="L20" s="126" t="str">
        <f>VLOOKUP(D20,'TS Gantry - AP47'!$C$8:$X$638,22,FALSE)</f>
        <v>SODHWALI</v>
      </c>
      <c r="M20" s="126" t="str">
        <f>VLOOKUP(D20,'TS Gantry - AP47'!$C$8:$Y$638,23,FALSE)</f>
        <v>LUNKARANSAR</v>
      </c>
      <c r="N20" s="126" t="str">
        <f>VLOOKUP(D20,'TS Gantry - AP47'!$C$8:$Z$638,24,FALSE)</f>
        <v>BIKANER</v>
      </c>
      <c r="O20" s="126"/>
      <c r="P20" s="126"/>
      <c r="Q20" s="126"/>
      <c r="R20" s="126"/>
      <c r="S20" s="109"/>
      <c r="T20" s="156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651</v>
      </c>
      <c r="C21" s="109">
        <v>14</v>
      </c>
      <c r="D21" s="143" t="s">
        <v>391</v>
      </c>
      <c r="E21" s="109" t="str">
        <f>VLOOKUP(D21,'TS Gantry - AP47'!$C$8:$D$638,2,0)</f>
        <v>DA+6</v>
      </c>
      <c r="F21" s="109" t="s">
        <v>645</v>
      </c>
      <c r="G21" s="104">
        <v>45730</v>
      </c>
      <c r="H21" s="104">
        <v>45734</v>
      </c>
      <c r="I21" s="126" t="s">
        <v>652</v>
      </c>
      <c r="J21" s="126" t="s">
        <v>653</v>
      </c>
      <c r="K21" s="126" t="s">
        <v>648</v>
      </c>
      <c r="L21" s="126" t="str">
        <f>VLOOKUP(D21,'TS Gantry - AP47'!$C$8:$X$638,22,FALSE)</f>
        <v>SURANA</v>
      </c>
      <c r="M21" s="126" t="str">
        <f>VLOOKUP(D21,'TS Gantry - AP47'!$C$8:$Y$638,23,FALSE)</f>
        <v>LUNKARANSAR</v>
      </c>
      <c r="N21" s="126" t="str">
        <f>VLOOKUP(D21,'TS Gantry - AP47'!$C$8:$Z$638,24,FALSE)</f>
        <v>BIKANER</v>
      </c>
      <c r="O21" s="126"/>
      <c r="P21" s="126"/>
      <c r="Q21" s="126"/>
      <c r="R21" s="126"/>
      <c r="S21" s="109"/>
      <c r="T21" s="156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651</v>
      </c>
      <c r="C22" s="109">
        <v>15</v>
      </c>
      <c r="D22" s="109" t="s">
        <v>390</v>
      </c>
      <c r="E22" s="109" t="str">
        <f>VLOOKUP(D22,'TS Gantry - AP47'!$C$8:$D$638,2,0)</f>
        <v>DA+6</v>
      </c>
      <c r="F22" s="109" t="s">
        <v>645</v>
      </c>
      <c r="G22" s="104">
        <v>45732</v>
      </c>
      <c r="H22" s="104">
        <v>45737</v>
      </c>
      <c r="I22" s="126" t="s">
        <v>652</v>
      </c>
      <c r="J22" s="126" t="s">
        <v>654</v>
      </c>
      <c r="K22" s="126" t="s">
        <v>648</v>
      </c>
      <c r="L22" s="126" t="str">
        <f>VLOOKUP(D22,'TS Gantry - AP47'!$C$8:$X$638,22,FALSE)</f>
        <v>SURANA</v>
      </c>
      <c r="M22" s="126" t="str">
        <f>VLOOKUP(D22,'TS Gantry - AP47'!$C$8:$Y$638,23,FALSE)</f>
        <v>LUNKARANSAR</v>
      </c>
      <c r="N22" s="126" t="str">
        <f>VLOOKUP(D22,'TS Gantry - AP47'!$C$8:$Z$638,24,FALSE)</f>
        <v>BIKANER</v>
      </c>
      <c r="O22" s="126"/>
      <c r="P22" s="126"/>
      <c r="Q22" s="126"/>
      <c r="R22" s="126"/>
      <c r="S22" s="109"/>
      <c r="T22" s="156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651</v>
      </c>
      <c r="C23" s="109">
        <v>16</v>
      </c>
      <c r="D23" s="109" t="s">
        <v>322</v>
      </c>
      <c r="E23" s="109" t="str">
        <f>VLOOKUP(D23,'TS Gantry - AP47'!$C$8:$D$638,2,0)</f>
        <v>DA-1.5</v>
      </c>
      <c r="F23" s="109" t="s">
        <v>645</v>
      </c>
      <c r="G23" s="104">
        <v>45732</v>
      </c>
      <c r="H23" s="104">
        <v>45737</v>
      </c>
      <c r="I23" s="126" t="s">
        <v>646</v>
      </c>
      <c r="J23" s="126" t="s">
        <v>656</v>
      </c>
      <c r="K23" s="126" t="s">
        <v>648</v>
      </c>
      <c r="L23" s="126" t="str">
        <f>VLOOKUP(D23,'TS Gantry - AP47'!$C$8:$X$638,22,FALSE)</f>
        <v>DUDIWALI</v>
      </c>
      <c r="M23" s="126" t="str">
        <f>VLOOKUP(D23,'TS Gantry - AP47'!$C$8:$Y$638,23,FALSE)</f>
        <v>LUNKARANSAR</v>
      </c>
      <c r="N23" s="126" t="str">
        <f>VLOOKUP(D23,'TS Gantry - AP47'!$C$8:$Z$638,24,FALSE)</f>
        <v>BIKANER</v>
      </c>
      <c r="O23" s="126"/>
      <c r="P23" s="126"/>
      <c r="Q23" s="126"/>
      <c r="R23" s="126"/>
      <c r="S23" s="109"/>
      <c r="T23" s="156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2">
        <v>20</v>
      </c>
      <c r="B24" s="109" t="s">
        <v>651</v>
      </c>
      <c r="C24" s="109">
        <v>17</v>
      </c>
      <c r="D24" s="169" t="s">
        <v>394</v>
      </c>
      <c r="E24" s="109" t="str">
        <f>VLOOKUP(D24,'TS Gantry - AP47'!$C$8:$D$638,2,0)</f>
        <v>DA+3</v>
      </c>
      <c r="F24" s="109" t="s">
        <v>645</v>
      </c>
      <c r="G24" s="104">
        <v>45734</v>
      </c>
      <c r="H24" s="104">
        <v>45739</v>
      </c>
      <c r="I24" s="126" t="s">
        <v>652</v>
      </c>
      <c r="J24" s="126" t="s">
        <v>650</v>
      </c>
      <c r="K24" s="126" t="s">
        <v>648</v>
      </c>
      <c r="L24" s="126" t="str">
        <f>VLOOKUP(D24,'TS Gantry - AP47'!$C$8:$X$638,22,FALSE)</f>
        <v>SURANA</v>
      </c>
      <c r="M24" s="126" t="str">
        <f>VLOOKUP(D24,'TS Gantry - AP47'!$C$8:$Y$638,23,FALSE)</f>
        <v>LUNKARANSAR</v>
      </c>
      <c r="N24" s="126" t="str">
        <f>VLOOKUP(D24,'TS Gantry - AP47'!$C$8:$Z$638,24,FALSE)</f>
        <v>BIKANER</v>
      </c>
      <c r="O24" s="126"/>
      <c r="P24" s="126"/>
      <c r="Q24" s="126"/>
      <c r="R24" s="126"/>
      <c r="S24" s="109"/>
      <c r="T24" s="156"/>
      <c r="U24" s="118"/>
      <c r="V24" s="118"/>
      <c r="W24" s="118"/>
      <c r="X24" s="118"/>
      <c r="Y24" s="118"/>
      <c r="Z24" s="118"/>
    </row>
    <row r="25" spans="1:26" ht="15.75" customHeight="1" x14ac:dyDescent="0.25">
      <c r="A25" s="142">
        <v>21</v>
      </c>
      <c r="B25" s="109" t="s">
        <v>651</v>
      </c>
      <c r="C25" s="109">
        <v>18</v>
      </c>
      <c r="D25" s="109" t="s">
        <v>395</v>
      </c>
      <c r="E25" s="109" t="str">
        <f>VLOOKUP(D25,'TS Gantry - AP47'!$C$8:$D$638,2,0)</f>
        <v>DA+6</v>
      </c>
      <c r="F25" s="109" t="s">
        <v>645</v>
      </c>
      <c r="G25" s="104">
        <v>45736</v>
      </c>
      <c r="H25" s="104">
        <v>45740</v>
      </c>
      <c r="I25" s="168" t="s">
        <v>652</v>
      </c>
      <c r="J25" s="126" t="s">
        <v>653</v>
      </c>
      <c r="K25" s="126" t="s">
        <v>648</v>
      </c>
      <c r="L25" s="126" t="str">
        <f>VLOOKUP(D25,'TS Gantry - AP47'!$C$8:$X$638,22,FALSE)</f>
        <v>SURANA</v>
      </c>
      <c r="M25" s="126" t="str">
        <f>VLOOKUP(D25,'TS Gantry - AP47'!$C$8:$Y$638,23,FALSE)</f>
        <v>LUNKARANSAR</v>
      </c>
      <c r="N25" s="126" t="str">
        <f>VLOOKUP(D25,'TS Gantry - AP47'!$C$8:$Z$638,24,FALSE)</f>
        <v>BIKANER</v>
      </c>
      <c r="O25" s="126"/>
      <c r="P25" s="126"/>
      <c r="Q25" s="126"/>
      <c r="R25" s="126"/>
      <c r="S25" s="109"/>
      <c r="T25" s="156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651</v>
      </c>
      <c r="C26" s="109">
        <v>19</v>
      </c>
      <c r="D26" s="109" t="s">
        <v>396</v>
      </c>
      <c r="E26" s="109" t="str">
        <f>VLOOKUP(D26,'TS Gantry - AP47'!$C$8:$D$638,2,0)</f>
        <v>DA-1.5</v>
      </c>
      <c r="F26" s="109" t="s">
        <v>645</v>
      </c>
      <c r="G26" s="104">
        <v>45737</v>
      </c>
      <c r="H26" s="104">
        <v>45741</v>
      </c>
      <c r="I26" s="126" t="s">
        <v>652</v>
      </c>
      <c r="J26" s="126" t="s">
        <v>654</v>
      </c>
      <c r="K26" s="126" t="s">
        <v>648</v>
      </c>
      <c r="L26" s="126" t="str">
        <f>VLOOKUP(D26,'TS Gantry - AP47'!$C$8:$X$638,22,FALSE)</f>
        <v>KAKARICHCHHA</v>
      </c>
      <c r="M26" s="126" t="str">
        <f>VLOOKUP(D26,'TS Gantry - AP47'!$C$8:$Y$638,23,FALSE)</f>
        <v>LUNKARANSAR</v>
      </c>
      <c r="N26" s="126" t="str">
        <f>VLOOKUP(D26,'TS Gantry - AP47'!$C$8:$Z$638,24,FALSE)</f>
        <v>BIKANER</v>
      </c>
      <c r="O26" s="126"/>
      <c r="P26" s="126"/>
      <c r="Q26" s="126"/>
      <c r="R26" s="126"/>
      <c r="S26" s="109"/>
      <c r="T26" s="156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651</v>
      </c>
      <c r="C27" s="109">
        <v>20</v>
      </c>
      <c r="D27" s="109" t="s">
        <v>324</v>
      </c>
      <c r="E27" s="109" t="str">
        <f>VLOOKUP(D27,'TS Gantry - AP47'!$C$8:$D$638,2,0)</f>
        <v>DA-1.5</v>
      </c>
      <c r="F27" s="109" t="s">
        <v>645</v>
      </c>
      <c r="G27" s="104">
        <v>45736</v>
      </c>
      <c r="H27" s="104">
        <v>45742</v>
      </c>
      <c r="I27" s="126" t="s">
        <v>646</v>
      </c>
      <c r="J27" s="126" t="s">
        <v>656</v>
      </c>
      <c r="K27" s="126" t="s">
        <v>648</v>
      </c>
      <c r="L27" s="126" t="str">
        <f>VLOOKUP(D27,'TS Gantry - AP47'!$C$8:$X$638,22,FALSE)</f>
        <v>DUDIWALI</v>
      </c>
      <c r="M27" s="126" t="str">
        <f>VLOOKUP(D27,'TS Gantry - AP47'!$C$8:$Y$638,23,FALSE)</f>
        <v>LUNKARANSAR</v>
      </c>
      <c r="N27" s="126" t="str">
        <f>VLOOKUP(D27,'TS Gantry - AP47'!$C$8:$Z$638,24,FALSE)</f>
        <v>BIKANER</v>
      </c>
      <c r="O27" s="126"/>
      <c r="P27" s="126"/>
      <c r="Q27" s="126"/>
      <c r="R27" s="126"/>
      <c r="S27" s="109"/>
      <c r="T27" s="156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651</v>
      </c>
      <c r="C28" s="109">
        <v>21</v>
      </c>
      <c r="D28" s="109" t="s">
        <v>316</v>
      </c>
      <c r="E28" s="109" t="str">
        <f>VLOOKUP(D28,'TS Gantry - AP47'!$C$8:$D$638,2,0)</f>
        <v>DA+6</v>
      </c>
      <c r="F28" s="109" t="s">
        <v>645</v>
      </c>
      <c r="G28" s="104">
        <v>45737</v>
      </c>
      <c r="H28" s="104">
        <v>45742</v>
      </c>
      <c r="I28" s="126" t="s">
        <v>655</v>
      </c>
      <c r="J28" s="126" t="s">
        <v>650</v>
      </c>
      <c r="K28" s="126" t="s">
        <v>648</v>
      </c>
      <c r="L28" s="126" t="str">
        <f>VLOOKUP(D28,'TS Gantry - AP47'!$C$8:$X$638,22,FALSE)</f>
        <v>SODHWALI</v>
      </c>
      <c r="M28" s="126" t="str">
        <f>VLOOKUP(D28,'TS Gantry - AP47'!$C$8:$Y$638,23,FALSE)</f>
        <v>LUNKARANSAR</v>
      </c>
      <c r="N28" s="126" t="str">
        <f>VLOOKUP(D28,'TS Gantry - AP47'!$C$8:$Z$638,24,FALSE)</f>
        <v>BIKANER</v>
      </c>
      <c r="O28" s="126"/>
      <c r="P28" s="126"/>
      <c r="Q28" s="126"/>
      <c r="R28" s="126"/>
      <c r="S28" s="109"/>
      <c r="T28" s="156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651</v>
      </c>
      <c r="C29" s="109">
        <v>22</v>
      </c>
      <c r="D29" s="109" t="s">
        <v>399</v>
      </c>
      <c r="E29" s="109" t="str">
        <f>VLOOKUP(D29,'TS Gantry - AP47'!$C$8:$D$638,2,0)</f>
        <v>DA+3</v>
      </c>
      <c r="F29" s="109" t="s">
        <v>645</v>
      </c>
      <c r="G29" s="104">
        <v>45739</v>
      </c>
      <c r="H29" s="104">
        <v>45743</v>
      </c>
      <c r="I29" s="126" t="s">
        <v>652</v>
      </c>
      <c r="J29" s="126" t="s">
        <v>653</v>
      </c>
      <c r="K29" s="126" t="s">
        <v>648</v>
      </c>
      <c r="L29" s="126" t="str">
        <f>VLOOKUP(D29,'TS Gantry - AP47'!$C$8:$X$638,22,FALSE)</f>
        <v>KAKARICHCHHA</v>
      </c>
      <c r="M29" s="126" t="str">
        <f>VLOOKUP(D29,'TS Gantry - AP47'!$C$8:$Y$638,23,FALSE)</f>
        <v>LUNKARANSAR</v>
      </c>
      <c r="N29" s="126" t="str">
        <f>VLOOKUP(D29,'TS Gantry - AP47'!$C$8:$Z$638,24,FALSE)</f>
        <v>BIKANER</v>
      </c>
      <c r="O29" s="126"/>
      <c r="P29" s="126"/>
      <c r="Q29" s="126"/>
      <c r="R29" s="126"/>
      <c r="S29" s="109"/>
      <c r="T29" s="156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651</v>
      </c>
      <c r="C30" s="109">
        <v>23</v>
      </c>
      <c r="D30" s="109" t="s">
        <v>343</v>
      </c>
      <c r="E30" s="109" t="str">
        <f>VLOOKUP(D30,'TS Gantry - AP47'!$C$8:$D$638,2,0)</f>
        <v>DA+6</v>
      </c>
      <c r="F30" s="109" t="s">
        <v>645</v>
      </c>
      <c r="G30" s="104">
        <v>45740</v>
      </c>
      <c r="H30" s="104">
        <v>45746</v>
      </c>
      <c r="I30" s="126" t="s">
        <v>649</v>
      </c>
      <c r="J30" s="126" t="s">
        <v>657</v>
      </c>
      <c r="K30" s="126" t="s">
        <v>648</v>
      </c>
      <c r="L30" s="126" t="str">
        <f>VLOOKUP(D30,'TS Gantry - AP47'!$C$8:$X$638,22,FALSE)</f>
        <v>DHEERERAN</v>
      </c>
      <c r="M30" s="126" t="str">
        <f>VLOOKUP(D30,'TS Gantry - AP47'!$C$8:$Y$638,23,FALSE)</f>
        <v>LUNKARANSAR</v>
      </c>
      <c r="N30" s="126" t="str">
        <f>VLOOKUP(D30,'TS Gantry - AP47'!$C$8:$Z$638,24,FALSE)</f>
        <v>BIKANER</v>
      </c>
      <c r="O30" s="126"/>
      <c r="P30" s="126"/>
      <c r="Q30" s="126"/>
      <c r="R30" s="126"/>
      <c r="S30" s="109"/>
      <c r="T30" s="156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651</v>
      </c>
      <c r="C31" s="109">
        <v>24</v>
      </c>
      <c r="D31" s="109" t="s">
        <v>397</v>
      </c>
      <c r="E31" s="109" t="str">
        <f>VLOOKUP(D31,'TS Gantry - AP47'!$C$8:$D$638,2,0)</f>
        <v>DA+9</v>
      </c>
      <c r="F31" s="109" t="s">
        <v>645</v>
      </c>
      <c r="G31" s="86">
        <v>45739</v>
      </c>
      <c r="H31" s="104">
        <v>45744</v>
      </c>
      <c r="I31" s="126" t="s">
        <v>652</v>
      </c>
      <c r="J31" s="126" t="s">
        <v>650</v>
      </c>
      <c r="K31" s="126" t="s">
        <v>648</v>
      </c>
      <c r="L31" s="126" t="str">
        <f>VLOOKUP(D31,'TS Gantry - AP47'!$C$8:$X$638,22,FALSE)</f>
        <v>KAKARICHCHHA</v>
      </c>
      <c r="M31" s="126" t="str">
        <f>VLOOKUP(D31,'TS Gantry - AP47'!$C$8:$Y$638,23,FALSE)</f>
        <v>LUNKARANSAR</v>
      </c>
      <c r="N31" s="126" t="str">
        <f>VLOOKUP(D31,'TS Gantry - AP47'!$C$8:$Z$638,24,FALSE)</f>
        <v>BIKANER</v>
      </c>
      <c r="O31" s="126"/>
      <c r="P31" s="126"/>
      <c r="Q31" s="126"/>
      <c r="R31" s="126"/>
      <c r="S31" s="109"/>
      <c r="T31" s="156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651</v>
      </c>
      <c r="C32" s="109">
        <v>25</v>
      </c>
      <c r="D32" s="143" t="s">
        <v>400</v>
      </c>
      <c r="E32" s="109" t="str">
        <f>VLOOKUP(D32,'TS Gantry - AP47'!$C$8:$D$638,2,0)</f>
        <v>DA+6</v>
      </c>
      <c r="F32" s="109" t="s">
        <v>645</v>
      </c>
      <c r="G32" s="86">
        <v>45742</v>
      </c>
      <c r="H32" s="104">
        <v>45746</v>
      </c>
      <c r="I32" s="126" t="s">
        <v>652</v>
      </c>
      <c r="J32" s="126" t="s">
        <v>653</v>
      </c>
      <c r="K32" s="126" t="s">
        <v>648</v>
      </c>
      <c r="L32" s="126" t="str">
        <f>VLOOKUP(D32,'TS Gantry - AP47'!$C$8:$X$638,22,FALSE)</f>
        <v>KAKARICHCHHA</v>
      </c>
      <c r="M32" s="126" t="str">
        <f>VLOOKUP(D32,'TS Gantry - AP47'!$C$8:$Y$638,23,FALSE)</f>
        <v>LUNKARANSAR</v>
      </c>
      <c r="N32" s="126" t="str">
        <f>VLOOKUP(D32,'TS Gantry - AP47'!$C$8:$Z$638,24,FALSE)</f>
        <v>BIKANER</v>
      </c>
      <c r="O32" s="126"/>
      <c r="P32" s="126"/>
      <c r="Q32" s="126"/>
      <c r="R32" s="126"/>
      <c r="S32" s="109"/>
      <c r="T32" s="156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6">
        <v>29</v>
      </c>
      <c r="B33" s="113" t="s">
        <v>651</v>
      </c>
      <c r="C33" s="113">
        <v>26</v>
      </c>
      <c r="D33" s="113" t="s">
        <v>403</v>
      </c>
      <c r="E33" s="113" t="str">
        <f>VLOOKUP(D33,'TS Gantry - AP47'!$C$8:$D$638,2,0)</f>
        <v>DA+6</v>
      </c>
      <c r="F33" s="113" t="s">
        <v>645</v>
      </c>
      <c r="G33" s="170">
        <v>45743</v>
      </c>
      <c r="H33" s="171">
        <v>45747</v>
      </c>
      <c r="I33" s="149" t="s">
        <v>652</v>
      </c>
      <c r="J33" s="149" t="s">
        <v>650</v>
      </c>
      <c r="K33" s="149" t="s">
        <v>648</v>
      </c>
      <c r="L33" s="149" t="str">
        <f>VLOOKUP(D33,'TS Gantry - AP47'!$C$8:$X$638,22,FALSE)</f>
        <v>KALKAL MUKLERA</v>
      </c>
      <c r="M33" s="149" t="str">
        <f>VLOOKUP(D33,'TS Gantry - AP47'!$C$8:$Y$638,23,FALSE)</f>
        <v>LUNKARANSAR</v>
      </c>
      <c r="N33" s="149" t="str">
        <f>VLOOKUP(D33,'TS Gantry - AP47'!$C$8:$Z$638,24,FALSE)</f>
        <v>BIKANER</v>
      </c>
      <c r="O33" s="149"/>
      <c r="P33" s="149"/>
      <c r="Q33" s="149"/>
      <c r="R33" s="149"/>
      <c r="S33" s="113"/>
      <c r="T33" s="172"/>
      <c r="U33" s="118"/>
      <c r="V33" s="118"/>
      <c r="W33" s="118"/>
      <c r="X33" s="118"/>
      <c r="Y33" s="118"/>
      <c r="Z33" s="118"/>
    </row>
    <row r="34" spans="1:26" ht="15.75" customHeight="1" x14ac:dyDescent="0.25">
      <c r="A34" s="136">
        <v>30</v>
      </c>
      <c r="B34" s="137" t="s">
        <v>658</v>
      </c>
      <c r="C34" s="137">
        <v>1</v>
      </c>
      <c r="D34" s="138" t="s">
        <v>325</v>
      </c>
      <c r="E34" s="137" t="str">
        <f>VLOOKUP(D34,'TS Gantry - AP47'!$C$8:$D$638,2,0)</f>
        <v>DA+3</v>
      </c>
      <c r="F34" s="137" t="s">
        <v>645</v>
      </c>
      <c r="G34" s="173">
        <v>45742</v>
      </c>
      <c r="H34" s="174">
        <v>45748</v>
      </c>
      <c r="I34" s="140" t="s">
        <v>646</v>
      </c>
      <c r="J34" s="140" t="s">
        <v>656</v>
      </c>
      <c r="K34" s="140" t="s">
        <v>648</v>
      </c>
      <c r="L34" s="140" t="str">
        <f>VLOOKUP(D34,'TS Gantry - AP47'!$C$8:$X$638,22,FALSE)</f>
        <v>DUDIWALI</v>
      </c>
      <c r="M34" s="140" t="str">
        <f>VLOOKUP(D34,'TS Gantry - AP47'!$C$8:$Y$638,23,FALSE)</f>
        <v>LUNKARANSAR</v>
      </c>
      <c r="N34" s="140" t="str">
        <f>VLOOKUP(D34,'TS Gantry - AP47'!$C$8:$Z$638,24,FALSE)</f>
        <v>BIKANER</v>
      </c>
      <c r="O34" s="140"/>
      <c r="P34" s="140"/>
      <c r="Q34" s="140"/>
      <c r="R34" s="140"/>
      <c r="S34" s="137"/>
      <c r="T34" s="175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658</v>
      </c>
      <c r="C35" s="109">
        <v>2</v>
      </c>
      <c r="D35" s="143" t="s">
        <v>315</v>
      </c>
      <c r="E35" s="109" t="str">
        <f>VLOOKUP(D35,'TS Gantry - AP47'!$C$8:$D$638,2,0)</f>
        <v>DA+3</v>
      </c>
      <c r="F35" s="109" t="s">
        <v>645</v>
      </c>
      <c r="G35" s="86">
        <v>45741</v>
      </c>
      <c r="H35" s="176">
        <v>45749</v>
      </c>
      <c r="I35" s="126" t="s">
        <v>655</v>
      </c>
      <c r="J35" s="126" t="s">
        <v>654</v>
      </c>
      <c r="K35" s="126" t="s">
        <v>648</v>
      </c>
      <c r="L35" s="126" t="str">
        <f>VLOOKUP(D35,'TS Gantry - AP47'!$C$8:$X$638,22,FALSE)</f>
        <v>SODHWALI</v>
      </c>
      <c r="M35" s="126" t="str">
        <f>VLOOKUP(D35,'TS Gantry - AP47'!$C$8:$Y$638,23,FALSE)</f>
        <v>LUNKARANSAR</v>
      </c>
      <c r="N35" s="126" t="str">
        <f>VLOOKUP(D35,'TS Gantry - AP47'!$C$8:$Z$638,24,FALSE)</f>
        <v>BIKANER</v>
      </c>
      <c r="O35" s="126"/>
      <c r="P35" s="126"/>
      <c r="Q35" s="126"/>
      <c r="R35" s="126"/>
      <c r="S35" s="109"/>
      <c r="T35" s="156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658</v>
      </c>
      <c r="C36" s="109">
        <v>3</v>
      </c>
      <c r="D36" s="177" t="s">
        <v>344</v>
      </c>
      <c r="E36" s="109" t="str">
        <f>VLOOKUP(D36,'TS Gantry - AP47'!$C$8:$D$638,2,0)</f>
        <v>DA+0</v>
      </c>
      <c r="F36" s="86" t="s">
        <v>645</v>
      </c>
      <c r="G36" s="86">
        <v>45745</v>
      </c>
      <c r="H36" s="176">
        <v>45750</v>
      </c>
      <c r="I36" s="126" t="s">
        <v>652</v>
      </c>
      <c r="J36" s="126" t="s">
        <v>653</v>
      </c>
      <c r="K36" s="126" t="s">
        <v>648</v>
      </c>
      <c r="L36" s="126" t="str">
        <f>VLOOKUP(D36,'TS Gantry - AP47'!$C$8:$X$638,22,FALSE)</f>
        <v>DHEERERAN</v>
      </c>
      <c r="M36" s="126" t="str">
        <f>VLOOKUP(D36,'TS Gantry - AP47'!$C$8:$Y$638,23,FALSE)</f>
        <v>LUNKARANSAR</v>
      </c>
      <c r="N36" s="126" t="str">
        <f>VLOOKUP(D36,'TS Gantry - AP47'!$C$8:$Z$638,24,FALSE)</f>
        <v>BIKANER</v>
      </c>
      <c r="O36" s="126"/>
      <c r="P36" s="126"/>
      <c r="Q36" s="126"/>
      <c r="R36" s="126"/>
      <c r="S36" s="109"/>
      <c r="T36" s="156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658</v>
      </c>
      <c r="C37" s="109">
        <v>4</v>
      </c>
      <c r="D37" s="143" t="s">
        <v>407</v>
      </c>
      <c r="E37" s="109" t="str">
        <f>VLOOKUP(D37,'TS Gantry - AP47'!$C$8:$D$638,2,0)</f>
        <v>DA+0</v>
      </c>
      <c r="F37" s="109" t="s">
        <v>645</v>
      </c>
      <c r="G37" s="104">
        <v>45747</v>
      </c>
      <c r="H37" s="176">
        <v>45751</v>
      </c>
      <c r="I37" s="126" t="s">
        <v>652</v>
      </c>
      <c r="J37" s="126" t="s">
        <v>650</v>
      </c>
      <c r="K37" s="126" t="s">
        <v>648</v>
      </c>
      <c r="L37" s="126" t="str">
        <f>VLOOKUP(D37,'TS Gantry - AP47'!$C$8:$X$638,22,FALSE)</f>
        <v>KALKAL MUKLERA</v>
      </c>
      <c r="M37" s="126" t="str">
        <f>VLOOKUP(D37,'TS Gantry - AP47'!$C$8:$Y$638,23,FALSE)</f>
        <v>LUNKARANSAR</v>
      </c>
      <c r="N37" s="126" t="str">
        <f>VLOOKUP(D37,'TS Gantry - AP47'!$C$8:$Z$638,24,FALSE)</f>
        <v>BIKANER</v>
      </c>
      <c r="O37" s="126"/>
      <c r="P37" s="126"/>
      <c r="Q37" s="126"/>
      <c r="R37" s="126"/>
      <c r="S37" s="109"/>
      <c r="T37" s="156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658</v>
      </c>
      <c r="C38" s="109">
        <v>5</v>
      </c>
      <c r="D38" s="143" t="s">
        <v>326</v>
      </c>
      <c r="E38" s="109" t="str">
        <f>VLOOKUP(D38,'TS Gantry - AP47'!$C$8:$D$638,2,0)</f>
        <v>DA+3</v>
      </c>
      <c r="F38" s="109" t="s">
        <v>645</v>
      </c>
      <c r="G38" s="86">
        <v>45748</v>
      </c>
      <c r="H38" s="176">
        <v>45753</v>
      </c>
      <c r="I38" s="126" t="s">
        <v>646</v>
      </c>
      <c r="J38" s="126" t="s">
        <v>656</v>
      </c>
      <c r="K38" s="126" t="s">
        <v>648</v>
      </c>
      <c r="L38" s="126" t="str">
        <f>VLOOKUP(D38,'TS Gantry - AP47'!$C$8:$X$638,22,FALSE)</f>
        <v>DUDIWALI</v>
      </c>
      <c r="M38" s="126" t="str">
        <f>VLOOKUP(D38,'TS Gantry - AP47'!$C$8:$Y$638,23,FALSE)</f>
        <v>LUNKARANSAR</v>
      </c>
      <c r="N38" s="126" t="str">
        <f>VLOOKUP(D38,'TS Gantry - AP47'!$C$8:$Z$638,24,FALSE)</f>
        <v>BIKANER</v>
      </c>
      <c r="O38" s="126"/>
      <c r="P38" s="126"/>
      <c r="Q38" s="126"/>
      <c r="R38" s="126"/>
      <c r="S38" s="109"/>
      <c r="T38" s="156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658</v>
      </c>
      <c r="C39" s="109">
        <v>6</v>
      </c>
      <c r="D39" s="143" t="s">
        <v>482</v>
      </c>
      <c r="E39" s="109" t="str">
        <f>VLOOKUP(D39,'TS Gantry - AP47'!$C$8:$D$638,2,0)</f>
        <v>DA+0</v>
      </c>
      <c r="F39" s="109" t="s">
        <v>645</v>
      </c>
      <c r="G39" s="86">
        <v>45750</v>
      </c>
      <c r="H39" s="176">
        <v>45754</v>
      </c>
      <c r="I39" s="126" t="s">
        <v>652</v>
      </c>
      <c r="J39" s="126" t="s">
        <v>654</v>
      </c>
      <c r="K39" s="126" t="s">
        <v>648</v>
      </c>
      <c r="L39" s="126" t="str">
        <f>VLOOKUP(D39,'TS Gantry - AP47'!$C$8:$X$638,22,FALSE)</f>
        <v>CHHATASAR</v>
      </c>
      <c r="M39" s="126" t="str">
        <f>VLOOKUP(D39,'TS Gantry - AP47'!$C$8:$Y$638,23,FALSE)</f>
        <v>LUNKARANSAR</v>
      </c>
      <c r="N39" s="126" t="str">
        <f>VLOOKUP(D39,'TS Gantry - AP47'!$C$8:$Z$638,24,FALSE)</f>
        <v>BIKANER</v>
      </c>
      <c r="O39" s="126"/>
      <c r="P39" s="126"/>
      <c r="Q39" s="126"/>
      <c r="R39" s="126"/>
      <c r="S39" s="109"/>
      <c r="T39" s="156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658</v>
      </c>
      <c r="C40" s="109">
        <v>7</v>
      </c>
      <c r="D40" s="143" t="s">
        <v>404</v>
      </c>
      <c r="E40" s="109" t="str">
        <f>VLOOKUP(D40,'TS Gantry - AP47'!$C$8:$D$638,2,0)</f>
        <v>DA+6</v>
      </c>
      <c r="F40" s="109" t="s">
        <v>645</v>
      </c>
      <c r="G40" s="86">
        <v>45751</v>
      </c>
      <c r="H40" s="176">
        <v>45757</v>
      </c>
      <c r="I40" s="126" t="s">
        <v>652</v>
      </c>
      <c r="J40" s="126" t="s">
        <v>650</v>
      </c>
      <c r="K40" s="126" t="s">
        <v>648</v>
      </c>
      <c r="L40" s="126" t="str">
        <f>VLOOKUP(D40,'TS Gantry - AP47'!$C$8:$X$638,22,FALSE)</f>
        <v>KALKAL MUKLERA</v>
      </c>
      <c r="M40" s="126" t="str">
        <f>VLOOKUP(D40,'TS Gantry - AP47'!$C$8:$Y$638,23,FALSE)</f>
        <v>LUNKARANSAR</v>
      </c>
      <c r="N40" s="126" t="str">
        <f>VLOOKUP(D40,'TS Gantry - AP47'!$C$8:$Z$638,24,FALSE)</f>
        <v>BIKANER</v>
      </c>
      <c r="O40" s="126"/>
      <c r="P40" s="126"/>
      <c r="Q40" s="126"/>
      <c r="R40" s="126"/>
      <c r="S40" s="109"/>
      <c r="T40" s="156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658</v>
      </c>
      <c r="C41" s="109">
        <v>8</v>
      </c>
      <c r="D41" s="143" t="s">
        <v>328</v>
      </c>
      <c r="E41" s="109" t="str">
        <f>VLOOKUP(D41,'TS Gantry - AP47'!$C$8:$D$638,2,0)</f>
        <v>DA+3</v>
      </c>
      <c r="F41" s="109" t="s">
        <v>645</v>
      </c>
      <c r="G41" s="86">
        <v>45752</v>
      </c>
      <c r="H41" s="176">
        <v>45758</v>
      </c>
      <c r="I41" s="126" t="s">
        <v>646</v>
      </c>
      <c r="J41" s="126" t="s">
        <v>656</v>
      </c>
      <c r="K41" s="126" t="s">
        <v>648</v>
      </c>
      <c r="L41" s="126" t="str">
        <f>VLOOKUP(D41,'TS Gantry - AP47'!$C$8:$X$638,22,FALSE)</f>
        <v>DOODIMU KLERA</v>
      </c>
      <c r="M41" s="126" t="str">
        <f>VLOOKUP(D41,'TS Gantry - AP47'!$C$8:$Y$638,23,FALSE)</f>
        <v>LUNKARANSAR</v>
      </c>
      <c r="N41" s="126" t="str">
        <f>VLOOKUP(D41,'TS Gantry - AP47'!$C$8:$Z$638,24,FALSE)</f>
        <v>BIKANER</v>
      </c>
      <c r="O41" s="126"/>
      <c r="P41" s="126"/>
      <c r="Q41" s="126"/>
      <c r="R41" s="126"/>
      <c r="S41" s="109"/>
      <c r="T41" s="156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658</v>
      </c>
      <c r="C42" s="109">
        <v>9</v>
      </c>
      <c r="D42" s="143" t="s">
        <v>481</v>
      </c>
      <c r="E42" s="109" t="str">
        <f>VLOOKUP(D42,'TS Gantry - AP47'!$C$8:$D$638,2,0)</f>
        <v>DA+3</v>
      </c>
      <c r="F42" s="109" t="s">
        <v>645</v>
      </c>
      <c r="G42" s="86">
        <v>45754</v>
      </c>
      <c r="H42" s="176">
        <v>45760</v>
      </c>
      <c r="I42" s="126" t="s">
        <v>652</v>
      </c>
      <c r="J42" s="126" t="s">
        <v>659</v>
      </c>
      <c r="K42" s="126" t="s">
        <v>648</v>
      </c>
      <c r="L42" s="126" t="str">
        <f>VLOOKUP(D42,'TS Gantry - AP47'!$C$8:$X$638,22,FALSE)</f>
        <v>GARABDESAR</v>
      </c>
      <c r="M42" s="126" t="str">
        <f>VLOOKUP(D42,'TS Gantry - AP47'!$C$8:$Y$638,23,FALSE)</f>
        <v>LUNKARANSAR</v>
      </c>
      <c r="N42" s="126" t="str">
        <f>VLOOKUP(D42,'TS Gantry - AP47'!$C$8:$Z$638,24,FALSE)</f>
        <v>BIKANER</v>
      </c>
      <c r="O42" s="126"/>
      <c r="P42" s="126"/>
      <c r="Q42" s="126"/>
      <c r="R42" s="126"/>
      <c r="S42" s="109"/>
      <c r="T42" s="156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658</v>
      </c>
      <c r="C43" s="109">
        <v>10</v>
      </c>
      <c r="D43" s="143" t="s">
        <v>310</v>
      </c>
      <c r="E43" s="109" t="str">
        <f>VLOOKUP(D43,'TS Gantry - AP47'!$C$8:$D$638,2,0)</f>
        <v>DA+3</v>
      </c>
      <c r="F43" s="109" t="s">
        <v>645</v>
      </c>
      <c r="G43" s="86">
        <v>45753</v>
      </c>
      <c r="H43" s="176">
        <v>45760</v>
      </c>
      <c r="I43" s="126" t="s">
        <v>649</v>
      </c>
      <c r="J43" s="126" t="s">
        <v>653</v>
      </c>
      <c r="K43" s="126" t="s">
        <v>648</v>
      </c>
      <c r="L43" s="126" t="str">
        <f>VLOOKUP(D43,'TS Gantry - AP47'!$C$8:$X$638,22,FALSE)</f>
        <v>SODHWALI</v>
      </c>
      <c r="M43" s="126" t="str">
        <f>VLOOKUP(D43,'TS Gantry - AP47'!$C$8:$Y$638,23,FALSE)</f>
        <v>LUNKARANSAR</v>
      </c>
      <c r="N43" s="126" t="str">
        <f>VLOOKUP(D43,'TS Gantry - AP47'!$C$8:$Z$638,24,FALSE)</f>
        <v>BIKANER</v>
      </c>
      <c r="O43" s="126"/>
      <c r="P43" s="126"/>
      <c r="Q43" s="126"/>
      <c r="R43" s="126"/>
      <c r="S43" s="109"/>
      <c r="T43" s="156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658</v>
      </c>
      <c r="C44" s="109">
        <v>11</v>
      </c>
      <c r="D44" s="143" t="s">
        <v>405</v>
      </c>
      <c r="E44" s="109" t="str">
        <f>VLOOKUP(D44,'TS Gantry - AP47'!$C$8:$D$638,2,0)</f>
        <v>DA-3</v>
      </c>
      <c r="F44" s="109" t="s">
        <v>645</v>
      </c>
      <c r="G44" s="86">
        <v>45756</v>
      </c>
      <c r="H44" s="176">
        <v>45762</v>
      </c>
      <c r="I44" s="126" t="s">
        <v>652</v>
      </c>
      <c r="J44" s="126" t="s">
        <v>650</v>
      </c>
      <c r="K44" s="126" t="s">
        <v>648</v>
      </c>
      <c r="L44" s="126" t="str">
        <f>VLOOKUP(D44,'TS Gantry - AP47'!$C$8:$X$638,22,FALSE)</f>
        <v>KALKAL MUKLERA</v>
      </c>
      <c r="M44" s="126" t="str">
        <f>VLOOKUP(D44,'TS Gantry - AP47'!$C$8:$Y$638,23,FALSE)</f>
        <v>LUNKARANSAR</v>
      </c>
      <c r="N44" s="126" t="str">
        <f>VLOOKUP(D44,'TS Gantry - AP47'!$C$8:$Z$638,24,FALSE)</f>
        <v>BIKANER</v>
      </c>
      <c r="O44" s="126"/>
      <c r="P44" s="126"/>
      <c r="Q44" s="126"/>
      <c r="R44" s="126"/>
      <c r="S44" s="109"/>
      <c r="T44" s="156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658</v>
      </c>
      <c r="C45" s="109">
        <v>12</v>
      </c>
      <c r="D45" s="143" t="s">
        <v>480</v>
      </c>
      <c r="E45" s="109" t="str">
        <f>VLOOKUP(D45,'TS Gantry - AP47'!$C$8:$D$638,2,0)</f>
        <v>DA+3</v>
      </c>
      <c r="F45" s="109" t="s">
        <v>645</v>
      </c>
      <c r="G45" s="86">
        <v>45758</v>
      </c>
      <c r="H45" s="176">
        <v>45762</v>
      </c>
      <c r="I45" s="126" t="s">
        <v>652</v>
      </c>
      <c r="J45" s="126" t="s">
        <v>659</v>
      </c>
      <c r="K45" s="126" t="s">
        <v>648</v>
      </c>
      <c r="L45" s="126" t="str">
        <f>VLOOKUP(D45,'TS Gantry - AP47'!$C$8:$X$638,22,FALSE)</f>
        <v>GARABDESAR</v>
      </c>
      <c r="M45" s="126" t="str">
        <f>VLOOKUP(D45,'TS Gantry - AP47'!$C$8:$Y$638,23,FALSE)</f>
        <v>LUNKARANSAR</v>
      </c>
      <c r="N45" s="126" t="str">
        <f>VLOOKUP(D45,'TS Gantry - AP47'!$C$8:$Z$638,24,FALSE)</f>
        <v>BIKANER</v>
      </c>
      <c r="O45" s="126"/>
      <c r="P45" s="126"/>
      <c r="Q45" s="126"/>
      <c r="R45" s="126"/>
      <c r="S45" s="109"/>
      <c r="T45" s="156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658</v>
      </c>
      <c r="C46" s="109">
        <v>13</v>
      </c>
      <c r="D46" s="143" t="s">
        <v>327</v>
      </c>
      <c r="E46" s="109" t="str">
        <f>VLOOKUP(D46,'TS Gantry - AP47'!$C$8:$D$638,2,0)</f>
        <v>DA+0</v>
      </c>
      <c r="F46" s="109" t="s">
        <v>645</v>
      </c>
      <c r="G46" s="86">
        <v>45757</v>
      </c>
      <c r="H46" s="176">
        <v>45763</v>
      </c>
      <c r="I46" s="126" t="s">
        <v>646</v>
      </c>
      <c r="J46" s="126" t="s">
        <v>656</v>
      </c>
      <c r="K46" s="126" t="s">
        <v>648</v>
      </c>
      <c r="L46" s="126" t="str">
        <f>VLOOKUP(D46,'TS Gantry - AP47'!$C$8:$X$638,22,FALSE)</f>
        <v>DUDIWALI</v>
      </c>
      <c r="M46" s="126" t="str">
        <f>VLOOKUP(D46,'TS Gantry - AP47'!$C$8:$Y$638,23,FALSE)</f>
        <v>LUNKARANSAR</v>
      </c>
      <c r="N46" s="126" t="str">
        <f>VLOOKUP(D46,'TS Gantry - AP47'!$C$8:$Z$638,24,FALSE)</f>
        <v>BIKANER</v>
      </c>
      <c r="O46" s="126"/>
      <c r="P46" s="126"/>
      <c r="Q46" s="126"/>
      <c r="R46" s="126"/>
      <c r="S46" s="109"/>
      <c r="T46" s="156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658</v>
      </c>
      <c r="C47" s="109">
        <v>14</v>
      </c>
      <c r="D47" s="143" t="s">
        <v>398</v>
      </c>
      <c r="E47" s="109" t="str">
        <f>VLOOKUP(D47,'TS Gantry - AP47'!$C$8:$D$638,2,0)</f>
        <v>DA+3</v>
      </c>
      <c r="F47" s="109" t="s">
        <v>645</v>
      </c>
      <c r="G47" s="86">
        <v>45761</v>
      </c>
      <c r="H47" s="176">
        <v>45766</v>
      </c>
      <c r="I47" s="126" t="s">
        <v>652</v>
      </c>
      <c r="J47" s="126" t="s">
        <v>650</v>
      </c>
      <c r="K47" s="126" t="s">
        <v>648</v>
      </c>
      <c r="L47" s="126" t="str">
        <f>VLOOKUP(D47,'TS Gantry - AP47'!$C$8:$X$638,22,FALSE)</f>
        <v>KAKARICHCHHA</v>
      </c>
      <c r="M47" s="126" t="str">
        <f>VLOOKUP(D47,'TS Gantry - AP47'!$C$8:$Y$638,23,FALSE)</f>
        <v>LUNKARANSAR</v>
      </c>
      <c r="N47" s="126" t="str">
        <f>VLOOKUP(D47,'TS Gantry - AP47'!$C$8:$Z$638,24,FALSE)</f>
        <v>BIKANER</v>
      </c>
      <c r="O47" s="126"/>
      <c r="P47" s="126"/>
      <c r="Q47" s="126"/>
      <c r="R47" s="126"/>
      <c r="S47" s="109"/>
      <c r="T47" s="156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658</v>
      </c>
      <c r="C48" s="109">
        <v>15</v>
      </c>
      <c r="D48" s="143" t="s">
        <v>483</v>
      </c>
      <c r="E48" s="109" t="str">
        <f>VLOOKUP(D48,'TS Gantry - AP47'!$C$8:$D$638,2,0)</f>
        <v>DA+3</v>
      </c>
      <c r="F48" s="109" t="s">
        <v>645</v>
      </c>
      <c r="G48" s="86">
        <v>45761</v>
      </c>
      <c r="H48" s="176">
        <v>45766</v>
      </c>
      <c r="I48" s="126" t="s">
        <v>652</v>
      </c>
      <c r="J48" s="126" t="s">
        <v>659</v>
      </c>
      <c r="K48" s="126" t="s">
        <v>648</v>
      </c>
      <c r="L48" s="126" t="str">
        <f>VLOOKUP(D48,'TS Gantry - AP47'!$C$8:$X$638,22,FALSE)</f>
        <v>CHHATASAR</v>
      </c>
      <c r="M48" s="126" t="str">
        <f>VLOOKUP(D48,'TS Gantry - AP47'!$C$8:$Y$638,23,FALSE)</f>
        <v>LUNKARANSAR</v>
      </c>
      <c r="N48" s="126" t="str">
        <f>VLOOKUP(D48,'TS Gantry - AP47'!$C$8:$Z$638,24,FALSE)</f>
        <v>BIKANER</v>
      </c>
      <c r="O48" s="126"/>
      <c r="P48" s="126"/>
      <c r="Q48" s="126"/>
      <c r="R48" s="126"/>
      <c r="S48" s="109"/>
      <c r="T48" s="156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658</v>
      </c>
      <c r="C49" s="109">
        <v>16</v>
      </c>
      <c r="D49" s="143" t="s">
        <v>321</v>
      </c>
      <c r="E49" s="109" t="str">
        <f>VLOOKUP(D49,'TS Gantry - AP47'!$C$8:$D$638,2,0)</f>
        <v>DA+0</v>
      </c>
      <c r="F49" s="109" t="s">
        <v>645</v>
      </c>
      <c r="G49" s="86">
        <v>45763</v>
      </c>
      <c r="H49" s="176">
        <v>45768</v>
      </c>
      <c r="I49" s="126" t="s">
        <v>646</v>
      </c>
      <c r="J49" s="126" t="s">
        <v>656</v>
      </c>
      <c r="K49" s="126" t="s">
        <v>648</v>
      </c>
      <c r="L49" s="126" t="str">
        <f>VLOOKUP(D49,'TS Gantry - AP47'!$C$8:$X$638,22,FALSE)</f>
        <v>DUDIWALI</v>
      </c>
      <c r="M49" s="126" t="str">
        <f>VLOOKUP(D49,'TS Gantry - AP47'!$C$8:$Y$638,23,FALSE)</f>
        <v>LUNKARANSAR</v>
      </c>
      <c r="N49" s="126" t="str">
        <f>VLOOKUP(D49,'TS Gantry - AP47'!$C$8:$Z$638,24,FALSE)</f>
        <v>BIKANER</v>
      </c>
      <c r="O49" s="126"/>
      <c r="P49" s="126"/>
      <c r="Q49" s="126"/>
      <c r="R49" s="126"/>
      <c r="S49" s="109"/>
      <c r="T49" s="145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658</v>
      </c>
      <c r="C50" s="109">
        <v>17</v>
      </c>
      <c r="D50" s="177" t="s">
        <v>484</v>
      </c>
      <c r="E50" s="109" t="str">
        <f>VLOOKUP(D50,'TS Gantry - AP47'!$C$8:$D$638,2,0)</f>
        <v>DA+3</v>
      </c>
      <c r="F50" s="109" t="s">
        <v>645</v>
      </c>
      <c r="G50" s="86">
        <v>45766</v>
      </c>
      <c r="H50" s="178">
        <v>45770</v>
      </c>
      <c r="I50" s="126" t="s">
        <v>652</v>
      </c>
      <c r="J50" s="126" t="s">
        <v>654</v>
      </c>
      <c r="K50" s="126" t="s">
        <v>648</v>
      </c>
      <c r="L50" s="126" t="str">
        <f>VLOOKUP(D50,'TS Gantry - AP47'!$C$8:$X$638,22,FALSE)</f>
        <v>CHHATASAR</v>
      </c>
      <c r="M50" s="126" t="str">
        <f>VLOOKUP(D50,'TS Gantry - AP47'!$C$8:$Y$638,23,FALSE)</f>
        <v>LUNKARANSAR</v>
      </c>
      <c r="N50" s="126" t="str">
        <f>VLOOKUP(D50,'TS Gantry - AP47'!$C$8:$Z$638,24,FALSE)</f>
        <v>BIKANER</v>
      </c>
      <c r="O50" s="126"/>
      <c r="P50" s="126"/>
      <c r="Q50" s="126"/>
      <c r="R50" s="126"/>
      <c r="S50" s="109"/>
      <c r="T50" s="145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658</v>
      </c>
      <c r="C51" s="109">
        <v>18</v>
      </c>
      <c r="D51" s="177" t="s">
        <v>435</v>
      </c>
      <c r="E51" s="109" t="str">
        <f>VLOOKUP(D51,'TS Gantry - AP47'!$C$8:$D$638,2,0)</f>
        <v>DA+3</v>
      </c>
      <c r="F51" s="109" t="s">
        <v>645</v>
      </c>
      <c r="G51" s="86">
        <v>45765</v>
      </c>
      <c r="H51" s="176">
        <v>45771</v>
      </c>
      <c r="I51" s="126" t="s">
        <v>660</v>
      </c>
      <c r="J51" s="126" t="s">
        <v>661</v>
      </c>
      <c r="K51" s="126" t="s">
        <v>648</v>
      </c>
      <c r="L51" s="126" t="str">
        <f>VLOOKUP(D51,'TS Gantry - AP47'!$C$8:$X$638,22,FALSE)</f>
        <v>UCHHRANGDESAR</v>
      </c>
      <c r="M51" s="126" t="str">
        <f>VLOOKUP(D51,'TS Gantry - AP47'!$C$8:$Y$638,23,FALSE)</f>
        <v>LUNKARANSAR</v>
      </c>
      <c r="N51" s="126" t="str">
        <f>VLOOKUP(D51,'TS Gantry - AP47'!$C$8:$Z$638,24,FALSE)</f>
        <v>BIKANER</v>
      </c>
      <c r="O51" s="126"/>
      <c r="P51" s="126"/>
      <c r="Q51" s="126"/>
      <c r="R51" s="126"/>
      <c r="S51" s="109"/>
      <c r="T51" s="145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658</v>
      </c>
      <c r="C52" s="109">
        <v>19</v>
      </c>
      <c r="D52" s="143" t="s">
        <v>408</v>
      </c>
      <c r="E52" s="109" t="str">
        <f>VLOOKUP(D52,'TS Gantry - AP47'!$C$8:$D$638,2,0)</f>
        <v>DA+9</v>
      </c>
      <c r="F52" s="109" t="s">
        <v>645</v>
      </c>
      <c r="G52" s="86">
        <v>45767</v>
      </c>
      <c r="H52" s="176">
        <v>45772</v>
      </c>
      <c r="I52" s="126" t="s">
        <v>652</v>
      </c>
      <c r="J52" s="126" t="s">
        <v>650</v>
      </c>
      <c r="K52" s="126" t="s">
        <v>648</v>
      </c>
      <c r="L52" s="126" t="str">
        <f>VLOOKUP(D52,'TS Gantry - AP47'!$C$8:$X$638,22,FALSE)</f>
        <v>LUNKARANSAR</v>
      </c>
      <c r="M52" s="126" t="str">
        <f>VLOOKUP(D52,'TS Gantry - AP47'!$C$8:$Y$638,23,FALSE)</f>
        <v>LUNKARANSAR</v>
      </c>
      <c r="N52" s="126" t="str">
        <f>VLOOKUP(D52,'TS Gantry - AP47'!$C$8:$Z$638,24,FALSE)</f>
        <v>BIKANER</v>
      </c>
      <c r="O52" s="126"/>
      <c r="P52" s="126"/>
      <c r="Q52" s="126"/>
      <c r="R52" s="126"/>
      <c r="S52" s="109"/>
      <c r="T52" s="145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658</v>
      </c>
      <c r="C53" s="109">
        <v>20</v>
      </c>
      <c r="D53" s="143" t="s">
        <v>488</v>
      </c>
      <c r="E53" s="109" t="str">
        <f>VLOOKUP(D53,'TS Gantry - AP47'!$C$8:$D$638,2,0)</f>
        <v>DA+3</v>
      </c>
      <c r="F53" s="109" t="s">
        <v>645</v>
      </c>
      <c r="G53" s="86">
        <v>45769</v>
      </c>
      <c r="H53" s="176">
        <v>45773</v>
      </c>
      <c r="I53" s="126" t="s">
        <v>652</v>
      </c>
      <c r="J53" s="126" t="s">
        <v>659</v>
      </c>
      <c r="K53" s="126" t="s">
        <v>648</v>
      </c>
      <c r="L53" s="126" t="str">
        <f>VLOOKUP(D53,'TS Gantry - AP47'!$C$8:$X$638,22,FALSE)</f>
        <v>CHHATASAR</v>
      </c>
      <c r="M53" s="126" t="str">
        <f>VLOOKUP(D53,'TS Gantry - AP47'!$C$8:$Y$638,23,FALSE)</f>
        <v>LUNKARANSAR</v>
      </c>
      <c r="N53" s="126" t="str">
        <f>VLOOKUP(D53,'TS Gantry - AP47'!$C$8:$Z$638,24,FALSE)</f>
        <v>BIKANER</v>
      </c>
      <c r="O53" s="126"/>
      <c r="P53" s="126"/>
      <c r="Q53" s="126"/>
      <c r="R53" s="126"/>
      <c r="S53" s="109"/>
      <c r="T53" s="145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658</v>
      </c>
      <c r="C54" s="109">
        <v>21</v>
      </c>
      <c r="D54" s="143" t="s">
        <v>320</v>
      </c>
      <c r="E54" s="109" t="str">
        <f>VLOOKUP(D54,'TS Gantry - AP47'!$C$8:$D$638,2,0)</f>
        <v>DA+0</v>
      </c>
      <c r="F54" s="109" t="s">
        <v>645</v>
      </c>
      <c r="G54" s="86">
        <v>45768</v>
      </c>
      <c r="H54" s="176">
        <v>45775</v>
      </c>
      <c r="I54" s="126" t="s">
        <v>646</v>
      </c>
      <c r="J54" s="126" t="s">
        <v>653</v>
      </c>
      <c r="K54" s="126" t="s">
        <v>648</v>
      </c>
      <c r="L54" s="126" t="str">
        <f>VLOOKUP(D54,'TS Gantry - AP47'!$C$8:$X$638,22,FALSE)</f>
        <v>SODHWALI</v>
      </c>
      <c r="M54" s="126" t="str">
        <f>VLOOKUP(D54,'TS Gantry - AP47'!$C$8:$Y$638,23,FALSE)</f>
        <v>LUNKARANSAR</v>
      </c>
      <c r="N54" s="126" t="str">
        <f>VLOOKUP(D54,'TS Gantry - AP47'!$C$8:$Z$638,24,FALSE)</f>
        <v>BIKANER</v>
      </c>
      <c r="O54" s="126"/>
      <c r="P54" s="126"/>
      <c r="Q54" s="126"/>
      <c r="R54" s="126"/>
      <c r="S54" s="109"/>
      <c r="T54" s="145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658</v>
      </c>
      <c r="C55" s="109">
        <v>22</v>
      </c>
      <c r="D55" s="143" t="s">
        <v>434</v>
      </c>
      <c r="E55" s="109" t="str">
        <f>VLOOKUP(D55,'TS Gantry - AP47'!$C$8:$D$638,2,0)</f>
        <v>DA+6</v>
      </c>
      <c r="F55" s="109" t="s">
        <v>645</v>
      </c>
      <c r="G55" s="86">
        <v>45769</v>
      </c>
      <c r="H55" s="176">
        <v>45775</v>
      </c>
      <c r="I55" s="126" t="s">
        <v>660</v>
      </c>
      <c r="J55" s="126" t="s">
        <v>662</v>
      </c>
      <c r="K55" s="126" t="s">
        <v>648</v>
      </c>
      <c r="L55" s="126" t="str">
        <f>VLOOKUP(D55,'TS Gantry - AP47'!$C$8:$X$638,22,FALSE)</f>
        <v>UCHHRANGDESAR</v>
      </c>
      <c r="M55" s="126" t="str">
        <f>VLOOKUP(D55,'TS Gantry - AP47'!$C$8:$Y$638,23,FALSE)</f>
        <v>LUNKARANSAR</v>
      </c>
      <c r="N55" s="126" t="str">
        <f>VLOOKUP(D55,'TS Gantry - AP47'!$C$8:$Z$638,24,FALSE)</f>
        <v>BIKANER</v>
      </c>
      <c r="O55" s="179"/>
      <c r="P55" s="179"/>
      <c r="Q55" s="179"/>
      <c r="R55" s="179"/>
      <c r="S55" s="180"/>
      <c r="T55" s="181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658</v>
      </c>
      <c r="C56" s="109">
        <v>23</v>
      </c>
      <c r="D56" s="182" t="s">
        <v>420</v>
      </c>
      <c r="E56" s="109" t="str">
        <f>VLOOKUP(D56,'TS Gantry - AP47'!$C$8:$D$638,2,0)</f>
        <v>DA+0</v>
      </c>
      <c r="F56" s="109" t="s">
        <v>645</v>
      </c>
      <c r="G56" s="86">
        <v>45772</v>
      </c>
      <c r="H56" s="176">
        <v>45777</v>
      </c>
      <c r="I56" s="126" t="s">
        <v>652</v>
      </c>
      <c r="J56" s="126" t="s">
        <v>650</v>
      </c>
      <c r="K56" s="126" t="s">
        <v>648</v>
      </c>
      <c r="L56" s="126" t="str">
        <f>VLOOKUP(D56,'TS Gantry - AP47'!$C$8:$X$638,22,FALSE)</f>
        <v>DHANI BHOPALARAM</v>
      </c>
      <c r="M56" s="126" t="str">
        <f>VLOOKUP(D56,'TS Gantry - AP47'!$C$8:$Y$638,23,FALSE)</f>
        <v>LUNKARANSAR</v>
      </c>
      <c r="N56" s="126" t="str">
        <f>VLOOKUP(D56,'TS Gantry - AP47'!$C$8:$Z$638,24,FALSE)</f>
        <v>BIKANER</v>
      </c>
      <c r="O56" s="179"/>
      <c r="P56" s="179"/>
      <c r="Q56" s="179"/>
      <c r="R56" s="179"/>
      <c r="S56" s="180"/>
      <c r="T56" s="181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6">
        <v>53</v>
      </c>
      <c r="B57" s="113" t="s">
        <v>658</v>
      </c>
      <c r="C57" s="113">
        <v>24</v>
      </c>
      <c r="D57" s="147" t="s">
        <v>490</v>
      </c>
      <c r="E57" s="113" t="str">
        <f>VLOOKUP(D57,'TS Gantry - AP47'!$C$8:$D$638,2,0)</f>
        <v>DA+6</v>
      </c>
      <c r="F57" s="113" t="s">
        <v>645</v>
      </c>
      <c r="G57" s="170">
        <v>45773</v>
      </c>
      <c r="H57" s="171">
        <v>45777</v>
      </c>
      <c r="I57" s="149" t="s">
        <v>652</v>
      </c>
      <c r="J57" s="149" t="s">
        <v>663</v>
      </c>
      <c r="K57" s="149" t="s">
        <v>648</v>
      </c>
      <c r="L57" s="149" t="str">
        <f>VLOOKUP(D57,'TS Gantry - AP47'!$C$8:$X$638,22,FALSE)</f>
        <v>CHHATASAR</v>
      </c>
      <c r="M57" s="149" t="str">
        <f>VLOOKUP(D57,'TS Gantry - AP47'!$C$8:$Y$638,23,FALSE)</f>
        <v>LUNKARANSAR</v>
      </c>
      <c r="N57" s="149" t="str">
        <f>VLOOKUP(D57,'TS Gantry - AP47'!$C$8:$Z$638,24,FALSE)</f>
        <v>BIKANER</v>
      </c>
      <c r="O57" s="149"/>
      <c r="P57" s="149"/>
      <c r="Q57" s="149"/>
      <c r="R57" s="149"/>
      <c r="S57" s="113"/>
      <c r="T57" s="150"/>
      <c r="U57" s="118"/>
      <c r="V57" s="118"/>
      <c r="W57" s="118"/>
      <c r="X57" s="118"/>
      <c r="Y57" s="118"/>
      <c r="Z57" s="118"/>
    </row>
    <row r="58" spans="1:26" ht="15.75" customHeight="1" x14ac:dyDescent="0.25">
      <c r="A58" s="136">
        <v>54</v>
      </c>
      <c r="B58" s="137" t="s">
        <v>664</v>
      </c>
      <c r="C58" s="137">
        <v>1</v>
      </c>
      <c r="D58" s="138" t="s">
        <v>319</v>
      </c>
      <c r="E58" s="137" t="str">
        <f>VLOOKUP(D58,'TS Gantry - AP47'!$C$8:$D$638,2,0)</f>
        <v>DA-1.5</v>
      </c>
      <c r="F58" s="137" t="s">
        <v>645</v>
      </c>
      <c r="G58" s="173">
        <v>45775</v>
      </c>
      <c r="H58" s="174">
        <v>45781</v>
      </c>
      <c r="I58" s="140" t="s">
        <v>646</v>
      </c>
      <c r="J58" s="140" t="s">
        <v>657</v>
      </c>
      <c r="K58" s="140" t="s">
        <v>648</v>
      </c>
      <c r="L58" s="140" t="str">
        <f>VLOOKUP(D58,'TS Gantry - AP47'!$C$8:$X$638,22,FALSE)</f>
        <v>SODHWALI</v>
      </c>
      <c r="M58" s="140" t="str">
        <f>VLOOKUP(D58,'TS Gantry - AP47'!$C$8:$Y$638,23,FALSE)</f>
        <v>LUNKARANSAR</v>
      </c>
      <c r="N58" s="140" t="str">
        <f>VLOOKUP(D58,'TS Gantry - AP47'!$C$8:$Z$638,24,FALSE)</f>
        <v>BIKANER</v>
      </c>
      <c r="O58" s="140"/>
      <c r="P58" s="140"/>
      <c r="Q58" s="140"/>
      <c r="R58" s="140"/>
      <c r="S58" s="137"/>
      <c r="T58" s="141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664</v>
      </c>
      <c r="C59" s="109">
        <v>2</v>
      </c>
      <c r="D59" s="143" t="s">
        <v>419</v>
      </c>
      <c r="E59" s="109" t="str">
        <f>VLOOKUP(D59,'TS Gantry - AP47'!$C$8:$D$638,2,0)</f>
        <v>DA+3</v>
      </c>
      <c r="F59" s="109" t="s">
        <v>645</v>
      </c>
      <c r="G59" s="86">
        <v>45772</v>
      </c>
      <c r="H59" s="176">
        <v>45781</v>
      </c>
      <c r="I59" s="126" t="s">
        <v>652</v>
      </c>
      <c r="J59" s="126" t="s">
        <v>656</v>
      </c>
      <c r="K59" s="126" t="s">
        <v>648</v>
      </c>
      <c r="L59" s="126" t="str">
        <f>VLOOKUP(D59,'TS Gantry - AP47'!$C$8:$X$638,22,FALSE)</f>
        <v>LUNKARANSAR</v>
      </c>
      <c r="M59" s="126" t="str">
        <f>VLOOKUP(D59,'TS Gantry - AP47'!$C$8:$Y$638,23,FALSE)</f>
        <v>LUNKARANSAR</v>
      </c>
      <c r="N59" s="126" t="str">
        <f>VLOOKUP(D59,'TS Gantry - AP47'!$C$8:$Z$638,24,FALSE)</f>
        <v>BIKANER</v>
      </c>
      <c r="O59" s="126"/>
      <c r="P59" s="126"/>
      <c r="Q59" s="126"/>
      <c r="R59" s="126"/>
      <c r="S59" s="109"/>
      <c r="T59" s="145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664</v>
      </c>
      <c r="C60" s="109">
        <v>3</v>
      </c>
      <c r="D60" s="143" t="s">
        <v>489</v>
      </c>
      <c r="E60" s="109" t="str">
        <f>VLOOKUP(D60,'TS Gantry - AP47'!$C$8:$D$638,2,0)</f>
        <v>DA+0</v>
      </c>
      <c r="F60" s="109" t="s">
        <v>645</v>
      </c>
      <c r="G60" s="86">
        <v>45776</v>
      </c>
      <c r="H60" s="176">
        <v>45781</v>
      </c>
      <c r="I60" s="126" t="s">
        <v>652</v>
      </c>
      <c r="J60" s="126" t="s">
        <v>663</v>
      </c>
      <c r="K60" s="126" t="s">
        <v>648</v>
      </c>
      <c r="L60" s="126" t="str">
        <f>VLOOKUP(D60,'TS Gantry - AP47'!$C$8:$X$638,22,FALSE)</f>
        <v>CHHATASAR</v>
      </c>
      <c r="M60" s="126" t="str">
        <f>VLOOKUP(D60,'TS Gantry - AP47'!$C$8:$Y$638,23,FALSE)</f>
        <v>LUNKARANSAR</v>
      </c>
      <c r="N60" s="126" t="str">
        <f>VLOOKUP(D60,'TS Gantry - AP47'!$C$8:$Z$638,24,FALSE)</f>
        <v>BIKANER</v>
      </c>
      <c r="O60" s="126"/>
      <c r="P60" s="126"/>
      <c r="Q60" s="126"/>
      <c r="R60" s="126"/>
      <c r="S60" s="109"/>
      <c r="T60" s="145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664</v>
      </c>
      <c r="C61" s="109">
        <v>4</v>
      </c>
      <c r="D61" s="143" t="s">
        <v>491</v>
      </c>
      <c r="E61" s="109" t="str">
        <f>VLOOKUP(D61,'TS Gantry - AP47'!$C$8:$D$638,2,0)</f>
        <v>DA+6</v>
      </c>
      <c r="F61" s="109" t="s">
        <v>645</v>
      </c>
      <c r="G61" s="86">
        <v>45779</v>
      </c>
      <c r="H61" s="176">
        <v>45784</v>
      </c>
      <c r="I61" s="126" t="s">
        <v>652</v>
      </c>
      <c r="J61" s="126" t="s">
        <v>663</v>
      </c>
      <c r="K61" s="126" t="s">
        <v>648</v>
      </c>
      <c r="L61" s="126" t="str">
        <f>VLOOKUP(D61,'TS Gantry - AP47'!$C$8:$X$638,22,FALSE)</f>
        <v>CHHATASAR</v>
      </c>
      <c r="M61" s="126" t="str">
        <f>VLOOKUP(D61,'TS Gantry - AP47'!$C$8:$Y$638,23,FALSE)</f>
        <v>LUNKARANSAR</v>
      </c>
      <c r="N61" s="126" t="str">
        <f>VLOOKUP(D61,'TS Gantry - AP47'!$C$8:$Z$638,24,FALSE)</f>
        <v>BIKANER</v>
      </c>
      <c r="O61" s="126"/>
      <c r="P61" s="126"/>
      <c r="Q61" s="126"/>
      <c r="R61" s="126"/>
      <c r="S61" s="109"/>
      <c r="T61" s="145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664</v>
      </c>
      <c r="C62" s="109">
        <v>5</v>
      </c>
      <c r="D62" s="143" t="s">
        <v>492</v>
      </c>
      <c r="E62" s="109" t="str">
        <f>VLOOKUP(D62,'TS Gantry - AP47'!$C$8:$D$638,2,0)</f>
        <v>DA+3</v>
      </c>
      <c r="F62" s="109" t="s">
        <v>645</v>
      </c>
      <c r="G62" s="86">
        <v>45781</v>
      </c>
      <c r="H62" s="176">
        <v>45786</v>
      </c>
      <c r="I62" s="126" t="s">
        <v>652</v>
      </c>
      <c r="J62" s="126" t="s">
        <v>663</v>
      </c>
      <c r="K62" s="126" t="s">
        <v>648</v>
      </c>
      <c r="L62" s="126" t="str">
        <f>VLOOKUP(D62,'TS Gantry - AP47'!$C$8:$X$638,22,FALSE)</f>
        <v>CHHATASAR</v>
      </c>
      <c r="M62" s="126" t="str">
        <f>VLOOKUP(D62,'TS Gantry - AP47'!$C$8:$Y$638,23,FALSE)</f>
        <v>LUNKARANSAR</v>
      </c>
      <c r="N62" s="126" t="str">
        <f>VLOOKUP(D62,'TS Gantry - AP47'!$C$8:$Z$638,24,FALSE)</f>
        <v>BIKANER</v>
      </c>
      <c r="O62" s="126"/>
      <c r="P62" s="126"/>
      <c r="Q62" s="126"/>
      <c r="R62" s="126"/>
      <c r="S62" s="109"/>
      <c r="T62" s="145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664</v>
      </c>
      <c r="C63" s="109">
        <v>6</v>
      </c>
      <c r="D63" s="143" t="s">
        <v>318</v>
      </c>
      <c r="E63" s="109" t="str">
        <f>VLOOKUP(D63,'TS Gantry - AP47'!$C$8:$D$638,2,0)</f>
        <v>DA+6</v>
      </c>
      <c r="F63" s="109" t="s">
        <v>645</v>
      </c>
      <c r="G63" s="86">
        <v>45782</v>
      </c>
      <c r="H63" s="176">
        <v>45787</v>
      </c>
      <c r="I63" s="126" t="s">
        <v>646</v>
      </c>
      <c r="J63" s="126" t="s">
        <v>657</v>
      </c>
      <c r="K63" s="126" t="s">
        <v>648</v>
      </c>
      <c r="L63" s="126" t="str">
        <f>VLOOKUP(D63,'TS Gantry - AP47'!$C$8:$X$638,22,FALSE)</f>
        <v>SODHWALI</v>
      </c>
      <c r="M63" s="126" t="str">
        <f>VLOOKUP(D63,'TS Gantry - AP47'!$C$8:$Y$638,23,FALSE)</f>
        <v>LUNKARANSAR</v>
      </c>
      <c r="N63" s="126" t="str">
        <f>VLOOKUP(D63,'TS Gantry - AP47'!$C$8:$Z$638,24,FALSE)</f>
        <v>BIKANER</v>
      </c>
      <c r="O63" s="126"/>
      <c r="P63" s="126"/>
      <c r="Q63" s="126"/>
      <c r="R63" s="126"/>
      <c r="S63" s="109"/>
      <c r="T63" s="145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664</v>
      </c>
      <c r="C64" s="109">
        <v>7</v>
      </c>
      <c r="D64" s="143" t="s">
        <v>501</v>
      </c>
      <c r="E64" s="109" t="str">
        <f>VLOOKUP(D64,'TS Gantry - AP47'!$C$8:$D$638,2,0)</f>
        <v>DA+0</v>
      </c>
      <c r="F64" s="109" t="s">
        <v>645</v>
      </c>
      <c r="G64" s="86">
        <v>45783</v>
      </c>
      <c r="H64" s="176">
        <v>45788</v>
      </c>
      <c r="I64" s="126" t="s">
        <v>652</v>
      </c>
      <c r="J64" s="126" t="s">
        <v>665</v>
      </c>
      <c r="K64" s="126" t="s">
        <v>648</v>
      </c>
      <c r="L64" s="126" t="str">
        <f>VLOOKUP(D64,'TS Gantry - AP47'!$C$8:$X$638,22,FALSE)</f>
        <v>CHHATASAR</v>
      </c>
      <c r="M64" s="126" t="str">
        <f>VLOOKUP(D64,'TS Gantry - AP47'!$C$8:$Y$638,23,FALSE)</f>
        <v>LUNKARANSAR</v>
      </c>
      <c r="N64" s="126" t="str">
        <f>VLOOKUP(D64,'TS Gantry - AP47'!$C$8:$Z$638,24,FALSE)</f>
        <v>BIKANER</v>
      </c>
      <c r="O64" s="126"/>
      <c r="P64" s="126"/>
      <c r="Q64" s="126"/>
      <c r="R64" s="126"/>
      <c r="S64" s="109"/>
      <c r="T64" s="145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664</v>
      </c>
      <c r="C65" s="109">
        <v>8</v>
      </c>
      <c r="D65" s="143" t="s">
        <v>355</v>
      </c>
      <c r="E65" s="109" t="str">
        <f>VLOOKUP(D65,'TS Gantry - AP47'!$C$8:$D$638,2,0)</f>
        <v>DA+3</v>
      </c>
      <c r="F65" s="109" t="s">
        <v>645</v>
      </c>
      <c r="G65" s="86">
        <v>45782</v>
      </c>
      <c r="H65" s="176">
        <v>45789</v>
      </c>
      <c r="I65" s="126" t="s">
        <v>655</v>
      </c>
      <c r="J65" s="126" t="s">
        <v>656</v>
      </c>
      <c r="K65" s="126" t="s">
        <v>648</v>
      </c>
      <c r="L65" s="126" t="str">
        <f>VLOOKUP(D65,'TS Gantry - AP47'!$C$8:$X$638,22,FALSE)</f>
        <v>SHARAH BEECHHARWAS</v>
      </c>
      <c r="M65" s="126" t="str">
        <f>VLOOKUP(D65,'TS Gantry - AP47'!$C$8:$Y$638,23,FALSE)</f>
        <v>LUNKARANSAR</v>
      </c>
      <c r="N65" s="126" t="str">
        <f>VLOOKUP(D65,'TS Gantry - AP47'!$C$8:$Z$638,24,FALSE)</f>
        <v>BIKANER</v>
      </c>
      <c r="O65" s="126"/>
      <c r="P65" s="126"/>
      <c r="Q65" s="126"/>
      <c r="R65" s="126"/>
      <c r="S65" s="109"/>
      <c r="T65" s="145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664</v>
      </c>
      <c r="C66" s="109">
        <v>9</v>
      </c>
      <c r="D66" s="177" t="s">
        <v>503</v>
      </c>
      <c r="E66" s="109" t="str">
        <f>VLOOKUP(D66,'TS Gantry - AP47'!$C$8:$D$638,2,0)</f>
        <v>DA+3</v>
      </c>
      <c r="F66" s="109" t="s">
        <v>645</v>
      </c>
      <c r="G66" s="86">
        <v>45787</v>
      </c>
      <c r="H66" s="176">
        <v>45791</v>
      </c>
      <c r="I66" s="126" t="s">
        <v>652</v>
      </c>
      <c r="J66" s="126" t="s">
        <v>665</v>
      </c>
      <c r="K66" s="126" t="s">
        <v>648</v>
      </c>
      <c r="L66" s="126" t="str">
        <f>VLOOKUP(D66,'TS Gantry - AP47'!$C$8:$X$638,22,FALSE)</f>
        <v>CHHATASAR</v>
      </c>
      <c r="M66" s="126" t="str">
        <f>VLOOKUP(D66,'TS Gantry - AP47'!$C$8:$Y$638,23,FALSE)</f>
        <v>LUNKARANSAR</v>
      </c>
      <c r="N66" s="126" t="str">
        <f>VLOOKUP(D66,'TS Gantry - AP47'!$C$8:$Z$638,24,FALSE)</f>
        <v>BIKANER</v>
      </c>
      <c r="O66" s="126"/>
      <c r="P66" s="126"/>
      <c r="Q66" s="126"/>
      <c r="R66" s="126"/>
      <c r="S66" s="109"/>
      <c r="T66" s="145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664</v>
      </c>
      <c r="C67" s="109">
        <v>10</v>
      </c>
      <c r="D67" s="177" t="s">
        <v>504</v>
      </c>
      <c r="E67" s="109" t="str">
        <f>VLOOKUP(D67,'TS Gantry - AP47'!$C$8:$D$638,2,0)</f>
        <v>DA+3</v>
      </c>
      <c r="F67" s="109" t="s">
        <v>645</v>
      </c>
      <c r="G67" s="86">
        <v>45788</v>
      </c>
      <c r="H67" s="176">
        <v>45792</v>
      </c>
      <c r="I67" s="126" t="s">
        <v>652</v>
      </c>
      <c r="J67" s="126" t="s">
        <v>666</v>
      </c>
      <c r="K67" s="126" t="s">
        <v>648</v>
      </c>
      <c r="L67" s="126" t="str">
        <f>VLOOKUP(D67,'TS Gantry - AP47'!$C$8:$X$638,22,FALSE)</f>
        <v>KAGASAR</v>
      </c>
      <c r="M67" s="126" t="str">
        <f>VLOOKUP(D67,'TS Gantry - AP47'!$C$8:$Y$638,23,FALSE)</f>
        <v>LUNKARANSAR</v>
      </c>
      <c r="N67" s="126" t="str">
        <f>VLOOKUP(D67,'TS Gantry - AP47'!$C$8:$Z$638,24,FALSE)</f>
        <v>BIKANER</v>
      </c>
      <c r="O67" s="126"/>
      <c r="P67" s="126"/>
      <c r="Q67" s="126"/>
      <c r="R67" s="126"/>
      <c r="S67" s="109"/>
      <c r="T67" s="145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664</v>
      </c>
      <c r="C68" s="109">
        <v>11</v>
      </c>
      <c r="D68" s="177" t="s">
        <v>505</v>
      </c>
      <c r="E68" s="109" t="str">
        <f>VLOOKUP(D68,'TS Gantry - AP47'!$C$8:$D$638,2,0)</f>
        <v>DA-3</v>
      </c>
      <c r="F68" s="109" t="s">
        <v>645</v>
      </c>
      <c r="G68" s="86">
        <v>45789</v>
      </c>
      <c r="H68" s="176">
        <v>45794</v>
      </c>
      <c r="I68" s="126" t="s">
        <v>652</v>
      </c>
      <c r="J68" s="126" t="s">
        <v>666</v>
      </c>
      <c r="K68" s="126" t="s">
        <v>648</v>
      </c>
      <c r="L68" s="126" t="str">
        <f>VLOOKUP(D68,'TS Gantry - AP47'!$C$8:$X$638,22,FALSE)</f>
        <v>KAGASAR</v>
      </c>
      <c r="M68" s="126" t="str">
        <f>VLOOKUP(D68,'TS Gantry - AP47'!$C$8:$Y$638,23,FALSE)</f>
        <v>LUNKARANSAR</v>
      </c>
      <c r="N68" s="126" t="str">
        <f>VLOOKUP(D68,'TS Gantry - AP47'!$C$8:$Z$638,24,FALSE)</f>
        <v>BIKANER</v>
      </c>
      <c r="O68" s="126"/>
      <c r="P68" s="126"/>
      <c r="Q68" s="126"/>
      <c r="R68" s="126"/>
      <c r="S68" s="109"/>
      <c r="T68" s="145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664</v>
      </c>
      <c r="C69" s="109">
        <v>12</v>
      </c>
      <c r="D69" s="177" t="s">
        <v>305</v>
      </c>
      <c r="E69" s="109" t="str">
        <f>VLOOKUP(D69,'TS Gantry - AP47'!$C$8:$D$638,2,0)</f>
        <v>DA+3</v>
      </c>
      <c r="F69" s="109" t="s">
        <v>645</v>
      </c>
      <c r="G69" s="86">
        <v>45786</v>
      </c>
      <c r="H69" s="176">
        <v>45794</v>
      </c>
      <c r="I69" s="126" t="s">
        <v>646</v>
      </c>
      <c r="J69" s="126" t="s">
        <v>657</v>
      </c>
      <c r="K69" s="126" t="s">
        <v>648</v>
      </c>
      <c r="L69" s="126" t="str">
        <f>VLOOKUP(D69,'TS Gantry - AP47'!$C$8:$X$638,22,FALSE)</f>
        <v>BINJHARWALI</v>
      </c>
      <c r="M69" s="126" t="str">
        <f>VLOOKUP(D69,'TS Gantry - AP47'!$C$8:$Y$638,23,FALSE)</f>
        <v>LUNKARANSAR</v>
      </c>
      <c r="N69" s="126" t="str">
        <f>VLOOKUP(D69,'TS Gantry - AP47'!$C$8:$Z$638,24,FALSE)</f>
        <v>BIKANER</v>
      </c>
      <c r="O69" s="126"/>
      <c r="P69" s="126"/>
      <c r="Q69" s="126"/>
      <c r="R69" s="126"/>
      <c r="S69" s="109"/>
      <c r="T69" s="145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664</v>
      </c>
      <c r="C70" s="109">
        <v>13</v>
      </c>
      <c r="D70" s="177" t="s">
        <v>506</v>
      </c>
      <c r="E70" s="109" t="str">
        <f>VLOOKUP(D70,'TS Gantry - AP47'!$C$8:$D$638,2,0)</f>
        <v>DA+0</v>
      </c>
      <c r="F70" s="109" t="s">
        <v>645</v>
      </c>
      <c r="G70" s="86">
        <v>45791</v>
      </c>
      <c r="H70" s="176">
        <v>45795</v>
      </c>
      <c r="I70" s="126" t="s">
        <v>652</v>
      </c>
      <c r="J70" s="126" t="s">
        <v>667</v>
      </c>
      <c r="K70" s="126" t="s">
        <v>648</v>
      </c>
      <c r="L70" s="126" t="str">
        <f>VLOOKUP(D70,'TS Gantry - AP47'!$C$8:$X$638,22,FALSE)</f>
        <v>KAGASAR</v>
      </c>
      <c r="M70" s="126" t="str">
        <f>VLOOKUP(D70,'TS Gantry - AP47'!$C$8:$Y$638,23,FALSE)</f>
        <v>LUNKARANSAR</v>
      </c>
      <c r="N70" s="126" t="str">
        <f>VLOOKUP(D70,'TS Gantry - AP47'!$C$8:$Z$638,24,FALSE)</f>
        <v>BIKANER</v>
      </c>
      <c r="O70" s="126"/>
      <c r="P70" s="126"/>
      <c r="Q70" s="126"/>
      <c r="R70" s="126"/>
      <c r="S70" s="109"/>
      <c r="T70" s="145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664</v>
      </c>
      <c r="C71" s="109">
        <v>14</v>
      </c>
      <c r="D71" s="177" t="s">
        <v>300</v>
      </c>
      <c r="E71" s="109" t="str">
        <f>VLOOKUP(D71,'TS Gantry - AP47'!$C$8:$D$638,2,0)</f>
        <v>DA+6</v>
      </c>
      <c r="F71" s="109" t="s">
        <v>645</v>
      </c>
      <c r="G71" s="86">
        <v>45791</v>
      </c>
      <c r="H71" s="176">
        <v>45796</v>
      </c>
      <c r="I71" s="126" t="s">
        <v>668</v>
      </c>
      <c r="J71" s="126" t="s">
        <v>650</v>
      </c>
      <c r="K71" s="126" t="s">
        <v>648</v>
      </c>
      <c r="L71" s="126" t="str">
        <f>VLOOKUP(D71,'TS Gantry - AP47'!$C$8:$X$638,22,FALSE)</f>
        <v>BINJHARWALI</v>
      </c>
      <c r="M71" s="126" t="str">
        <f>VLOOKUP(D71,'TS Gantry - AP47'!$C$8:$Y$638,23,FALSE)</f>
        <v>LUNKARANSAR</v>
      </c>
      <c r="N71" s="126" t="str">
        <f>VLOOKUP(D71,'TS Gantry - AP47'!$C$8:$Z$638,24,FALSE)</f>
        <v>BIKANER</v>
      </c>
      <c r="O71" s="126"/>
      <c r="P71" s="126"/>
      <c r="Q71" s="126"/>
      <c r="R71" s="126"/>
      <c r="S71" s="109"/>
      <c r="T71" s="145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664</v>
      </c>
      <c r="C72" s="109">
        <v>15</v>
      </c>
      <c r="D72" s="169" t="s">
        <v>439</v>
      </c>
      <c r="E72" s="109" t="str">
        <f>VLOOKUP(D72,'TS Gantry - AP47'!$C$8:$D$638,2,0)</f>
        <v>DA+0</v>
      </c>
      <c r="F72" s="109" t="s">
        <v>645</v>
      </c>
      <c r="G72" s="86">
        <v>45743</v>
      </c>
      <c r="H72" s="176">
        <v>45796</v>
      </c>
      <c r="I72" s="126" t="s">
        <v>669</v>
      </c>
      <c r="J72" s="126" t="s">
        <v>665</v>
      </c>
      <c r="K72" s="126" t="s">
        <v>648</v>
      </c>
      <c r="L72" s="126" t="str">
        <f>VLOOKUP(D72,'TS Gantry - AP47'!$C$8:$X$638,22,FALSE)</f>
        <v>KALOO</v>
      </c>
      <c r="M72" s="126" t="str">
        <f>VLOOKUP(D72,'TS Gantry - AP47'!$C$8:$Y$638,23,FALSE)</f>
        <v>LUNKARANSAR</v>
      </c>
      <c r="N72" s="126" t="str">
        <f>VLOOKUP(D72,'TS Gantry - AP47'!$C$8:$Z$638,24,FALSE)</f>
        <v>BIKANER</v>
      </c>
      <c r="O72" s="126"/>
      <c r="P72" s="126"/>
      <c r="Q72" s="126"/>
      <c r="R72" s="126"/>
      <c r="S72" s="109"/>
      <c r="T72" s="145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664</v>
      </c>
      <c r="C73" s="109">
        <v>16</v>
      </c>
      <c r="D73" s="143" t="s">
        <v>507</v>
      </c>
      <c r="E73" s="109" t="str">
        <f>VLOOKUP(D73,'TS Gantry - AP47'!$C$8:$D$638,2,0)</f>
        <v>DA+6</v>
      </c>
      <c r="F73" s="109" t="s">
        <v>645</v>
      </c>
      <c r="G73" s="86">
        <v>45793</v>
      </c>
      <c r="H73" s="176">
        <v>45797</v>
      </c>
      <c r="I73" s="126" t="s">
        <v>652</v>
      </c>
      <c r="J73" s="126" t="s">
        <v>667</v>
      </c>
      <c r="K73" s="126" t="s">
        <v>648</v>
      </c>
      <c r="L73" s="126" t="str">
        <f>VLOOKUP(D73,'TS Gantry - AP47'!$C$8:$X$638,22,FALSE)</f>
        <v>KAGASAR</v>
      </c>
      <c r="M73" s="126" t="str">
        <f>VLOOKUP(D73,'TS Gantry - AP47'!$C$8:$Y$638,23,FALSE)</f>
        <v>LUNKARANSAR</v>
      </c>
      <c r="N73" s="126" t="str">
        <f>VLOOKUP(D73,'TS Gantry - AP47'!$C$8:$Z$638,24,FALSE)</f>
        <v>BIKANER</v>
      </c>
      <c r="O73" s="126"/>
      <c r="P73" s="126"/>
      <c r="Q73" s="126"/>
      <c r="R73" s="126"/>
      <c r="S73" s="109"/>
      <c r="T73" s="145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664</v>
      </c>
      <c r="C74" s="109">
        <v>17</v>
      </c>
      <c r="D74" s="177" t="s">
        <v>351</v>
      </c>
      <c r="E74" s="109" t="str">
        <f>VLOOKUP(D74,'TS Gantry - AP47'!$C$8:$D$638,2,0)</f>
        <v>DA+3</v>
      </c>
      <c r="F74" s="109" t="s">
        <v>645</v>
      </c>
      <c r="G74" s="86">
        <v>45785</v>
      </c>
      <c r="H74" s="176">
        <v>45798</v>
      </c>
      <c r="I74" s="126" t="s">
        <v>655</v>
      </c>
      <c r="J74" s="126" t="s">
        <v>657</v>
      </c>
      <c r="K74" s="126" t="s">
        <v>648</v>
      </c>
      <c r="L74" s="126" t="str">
        <f>VLOOKUP(D74,'TS Gantry - AP47'!$C$8:$X$638,22,FALSE)</f>
        <v>SHARAH BEECHHARWAS</v>
      </c>
      <c r="M74" s="126" t="str">
        <f>VLOOKUP(D74,'TS Gantry - AP47'!$C$8:$Y$638,23,FALSE)</f>
        <v>LUNKARANSAR</v>
      </c>
      <c r="N74" s="126" t="str">
        <f>VLOOKUP(D74,'TS Gantry - AP47'!$C$8:$Z$638,24,FALSE)</f>
        <v>BIKANER</v>
      </c>
      <c r="O74" s="126"/>
      <c r="P74" s="126"/>
      <c r="Q74" s="126"/>
      <c r="R74" s="126"/>
      <c r="S74" s="109"/>
      <c r="T74" s="145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664</v>
      </c>
      <c r="C75" s="109">
        <v>18</v>
      </c>
      <c r="D75" s="177" t="s">
        <v>302</v>
      </c>
      <c r="E75" s="109" t="str">
        <f>VLOOKUP(D75,'TS Gantry - AP47'!$C$8:$D$638,2,0)</f>
        <v>DA+3</v>
      </c>
      <c r="F75" s="109" t="s">
        <v>645</v>
      </c>
      <c r="G75" s="104">
        <v>45794</v>
      </c>
      <c r="H75" s="176">
        <v>45800</v>
      </c>
      <c r="I75" s="126" t="s">
        <v>668</v>
      </c>
      <c r="J75" s="126" t="s">
        <v>650</v>
      </c>
      <c r="K75" s="126" t="s">
        <v>648</v>
      </c>
      <c r="L75" s="126" t="str">
        <f>VLOOKUP(D75,'TS Gantry - AP47'!$C$8:$X$638,22,FALSE)</f>
        <v>BINJHARWALI</v>
      </c>
      <c r="M75" s="126" t="str">
        <f>VLOOKUP(D75,'TS Gantry - AP47'!$C$8:$Y$638,23,FALSE)</f>
        <v>LUNKARANSAR</v>
      </c>
      <c r="N75" s="126" t="str">
        <f>VLOOKUP(D75,'TS Gantry - AP47'!$C$8:$Z$638,24,FALSE)</f>
        <v>BIKANER</v>
      </c>
      <c r="O75" s="126"/>
      <c r="P75" s="126"/>
      <c r="Q75" s="126"/>
      <c r="R75" s="126"/>
      <c r="S75" s="109"/>
      <c r="T75" s="145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664</v>
      </c>
      <c r="C76" s="109">
        <v>19</v>
      </c>
      <c r="D76" s="143" t="s">
        <v>508</v>
      </c>
      <c r="E76" s="109" t="str">
        <f>VLOOKUP(D76,'TS Gantry - AP47'!$C$8:$D$638,2,0)</f>
        <v>DA+6</v>
      </c>
      <c r="F76" s="109" t="s">
        <v>645</v>
      </c>
      <c r="G76" s="104">
        <v>45797</v>
      </c>
      <c r="H76" s="176">
        <v>45800</v>
      </c>
      <c r="I76" s="126" t="s">
        <v>652</v>
      </c>
      <c r="J76" s="126" t="s">
        <v>667</v>
      </c>
      <c r="K76" s="126" t="s">
        <v>648</v>
      </c>
      <c r="L76" s="126" t="str">
        <f>VLOOKUP(D76,'TS Gantry - AP47'!$C$8:$X$638,22,FALSE)</f>
        <v>KAGASAR</v>
      </c>
      <c r="M76" s="126" t="str">
        <f>VLOOKUP(D76,'TS Gantry - AP47'!$C$8:$Y$638,23,FALSE)</f>
        <v>LUNKARANSAR</v>
      </c>
      <c r="N76" s="126" t="str">
        <f>VLOOKUP(D76,'TS Gantry - AP47'!$C$8:$Z$638,24,FALSE)</f>
        <v>BIKANER</v>
      </c>
      <c r="O76" s="126"/>
      <c r="P76" s="126"/>
      <c r="Q76" s="126"/>
      <c r="R76" s="126"/>
      <c r="S76" s="109"/>
      <c r="T76" s="145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664</v>
      </c>
      <c r="C77" s="109">
        <v>20</v>
      </c>
      <c r="D77" s="169" t="s">
        <v>308</v>
      </c>
      <c r="E77" s="109" t="str">
        <f>VLOOKUP(D77,'TS Gantry - AP47'!$C$8:$D$638,2,0)</f>
        <v>DA+3</v>
      </c>
      <c r="F77" s="109" t="s">
        <v>645</v>
      </c>
      <c r="G77" s="104">
        <v>45793</v>
      </c>
      <c r="H77" s="176">
        <v>45802</v>
      </c>
      <c r="I77" s="126" t="s">
        <v>646</v>
      </c>
      <c r="J77" s="126" t="s">
        <v>650</v>
      </c>
      <c r="K77" s="126" t="s">
        <v>648</v>
      </c>
      <c r="L77" s="126" t="str">
        <f>VLOOKUP(D77,'TS Gantry - AP47'!$C$8:$X$638,22,FALSE)</f>
        <v>BINJHARWALI</v>
      </c>
      <c r="M77" s="126" t="str">
        <f>VLOOKUP(D77,'TS Gantry - AP47'!$C$8:$Y$638,23,FALSE)</f>
        <v>LUNKARANSAR</v>
      </c>
      <c r="N77" s="126" t="str">
        <f>VLOOKUP(D77,'TS Gantry - AP47'!$C$8:$Z$638,24,FALSE)</f>
        <v>BIKANER</v>
      </c>
      <c r="O77" s="126"/>
      <c r="P77" s="126"/>
      <c r="Q77" s="126"/>
      <c r="R77" s="126"/>
      <c r="S77" s="109"/>
      <c r="T77" s="145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664</v>
      </c>
      <c r="C78" s="109">
        <v>21</v>
      </c>
      <c r="D78" s="177" t="s">
        <v>352</v>
      </c>
      <c r="E78" s="109" t="str">
        <f>VLOOKUP(D78,'TS Gantry - AP47'!$C$8:$D$638,2,0)</f>
        <v>DA+0</v>
      </c>
      <c r="F78" s="109" t="s">
        <v>645</v>
      </c>
      <c r="G78" s="104">
        <v>45795</v>
      </c>
      <c r="H78" s="176">
        <v>45803</v>
      </c>
      <c r="I78" s="126" t="s">
        <v>670</v>
      </c>
      <c r="J78" s="126" t="s">
        <v>656</v>
      </c>
      <c r="K78" s="126" t="s">
        <v>648</v>
      </c>
      <c r="L78" s="126" t="str">
        <f>VLOOKUP(D78,'TS Gantry - AP47'!$C$8:$X$638,22,FALSE)</f>
        <v>SHARAH BEECHHARWAS</v>
      </c>
      <c r="M78" s="126" t="str">
        <f>VLOOKUP(D78,'TS Gantry - AP47'!$C$8:$Y$638,23,FALSE)</f>
        <v>LUNKARANSAR</v>
      </c>
      <c r="N78" s="126" t="str">
        <f>VLOOKUP(D78,'TS Gantry - AP47'!$C$8:$Z$638,24,FALSE)</f>
        <v>BIKANER</v>
      </c>
      <c r="O78" s="126"/>
      <c r="P78" s="126"/>
      <c r="Q78" s="126"/>
      <c r="R78" s="126"/>
      <c r="S78" s="109"/>
      <c r="T78" s="145"/>
      <c r="U78" s="118"/>
      <c r="V78" s="118"/>
      <c r="W78" s="118"/>
      <c r="X78" s="118"/>
      <c r="Y78" s="118"/>
      <c r="Z78" s="118"/>
    </row>
    <row r="79" spans="1:26" ht="15" customHeight="1" x14ac:dyDescent="0.25">
      <c r="A79" s="142">
        <v>75</v>
      </c>
      <c r="B79" s="109" t="s">
        <v>664</v>
      </c>
      <c r="C79" s="109">
        <v>22</v>
      </c>
      <c r="D79" s="143" t="s">
        <v>509</v>
      </c>
      <c r="E79" s="109" t="str">
        <f>VLOOKUP(D79,'TS Gantry - AP47'!$C$8:$D$638,2,0)</f>
        <v>DA+0</v>
      </c>
      <c r="F79" s="109" t="s">
        <v>645</v>
      </c>
      <c r="G79" s="104">
        <v>45799</v>
      </c>
      <c r="H79" s="176">
        <v>45803</v>
      </c>
      <c r="I79" s="126" t="s">
        <v>652</v>
      </c>
      <c r="J79" s="126" t="s">
        <v>667</v>
      </c>
      <c r="K79" s="126" t="s">
        <v>648</v>
      </c>
      <c r="L79" s="126" t="str">
        <f>VLOOKUP(D79,'TS Gantry - AP47'!$C$8:$X$638,22,FALSE)</f>
        <v>KAGASAR</v>
      </c>
      <c r="M79" s="126" t="str">
        <f>VLOOKUP(D79,'TS Gantry - AP47'!$C$8:$Y$638,23,FALSE)</f>
        <v>LUNKARANSAR</v>
      </c>
      <c r="N79" s="126" t="str">
        <f>VLOOKUP(D79,'TS Gantry - AP47'!$C$8:$Z$638,24,FALSE)</f>
        <v>BIKANER</v>
      </c>
      <c r="O79" s="126"/>
      <c r="P79" s="126"/>
      <c r="Q79" s="126"/>
      <c r="R79" s="126"/>
      <c r="S79" s="109"/>
      <c r="T79" s="145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6">
        <v>76</v>
      </c>
      <c r="B80" s="113" t="s">
        <v>664</v>
      </c>
      <c r="C80" s="113">
        <v>23</v>
      </c>
      <c r="D80" s="147" t="s">
        <v>443</v>
      </c>
      <c r="E80" s="113" t="str">
        <f>VLOOKUP(D80,'TS Gantry - AP47'!$C$8:$D$638,2,0)</f>
        <v>DA+6</v>
      </c>
      <c r="F80" s="113" t="s">
        <v>645</v>
      </c>
      <c r="G80" s="166">
        <v>45796</v>
      </c>
      <c r="H80" s="171">
        <v>45804</v>
      </c>
      <c r="I80" s="183" t="s">
        <v>669</v>
      </c>
      <c r="J80" s="149" t="s">
        <v>665</v>
      </c>
      <c r="K80" s="149" t="s">
        <v>648</v>
      </c>
      <c r="L80" s="149" t="str">
        <f>VLOOKUP(D80,'TS Gantry - AP47'!$C$8:$X$638,22,FALSE)</f>
        <v>KALOO</v>
      </c>
      <c r="M80" s="149" t="str">
        <f>VLOOKUP(D80,'TS Gantry - AP47'!$C$8:$Y$638,23,FALSE)</f>
        <v>LUNKARANSAR</v>
      </c>
      <c r="N80" s="149" t="str">
        <f>VLOOKUP(D80,'TS Gantry - AP47'!$C$8:$Z$638,24,FALSE)</f>
        <v>BIKANER</v>
      </c>
      <c r="O80" s="149"/>
      <c r="P80" s="149"/>
      <c r="Q80" s="149"/>
      <c r="R80" s="149"/>
      <c r="S80" s="113"/>
      <c r="T80" s="150"/>
      <c r="U80" s="118"/>
      <c r="V80" s="118"/>
      <c r="W80" s="118"/>
      <c r="X80" s="118"/>
      <c r="Y80" s="118"/>
      <c r="Z80" s="118"/>
    </row>
    <row r="81" spans="1:26" ht="15.75" customHeight="1" x14ac:dyDescent="0.25">
      <c r="A81" s="136">
        <v>77</v>
      </c>
      <c r="B81" s="137" t="s">
        <v>629</v>
      </c>
      <c r="C81" s="137">
        <v>1</v>
      </c>
      <c r="D81" s="138" t="s">
        <v>441</v>
      </c>
      <c r="E81" s="137" t="str">
        <f>VLOOKUP(D81,'TS Gantry - AP47'!$C$8:$D$638,2,0)</f>
        <v>DA+0</v>
      </c>
      <c r="F81" s="137" t="s">
        <v>645</v>
      </c>
      <c r="G81" s="162">
        <v>45804</v>
      </c>
      <c r="H81" s="174">
        <v>45809</v>
      </c>
      <c r="I81" s="140" t="s">
        <v>669</v>
      </c>
      <c r="J81" s="140" t="s">
        <v>667</v>
      </c>
      <c r="K81" s="140" t="s">
        <v>648</v>
      </c>
      <c r="L81" s="140" t="str">
        <f>VLOOKUP(D81,'TS Gantry - AP47'!$C$8:$X$638,22,FALSE)</f>
        <v>KALOO</v>
      </c>
      <c r="M81" s="140" t="str">
        <f>VLOOKUP(D81,'TS Gantry - AP47'!$C$8:$Y$638,23,FALSE)</f>
        <v>LUNKARANSAR</v>
      </c>
      <c r="N81" s="140" t="str">
        <f>VLOOKUP(D81,'TS Gantry - AP47'!$C$8:$Z$638,24,FALSE)</f>
        <v>BIKANER</v>
      </c>
      <c r="O81" s="140"/>
      <c r="P81" s="140"/>
      <c r="Q81" s="140"/>
      <c r="R81" s="140"/>
      <c r="S81" s="137"/>
      <c r="T81" s="141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51" t="s">
        <v>629</v>
      </c>
      <c r="C82" s="109">
        <v>2</v>
      </c>
      <c r="D82" s="177" t="s">
        <v>309</v>
      </c>
      <c r="E82" s="109" t="str">
        <f>VLOOKUP(D82,'TS Gantry - AP47'!$C$8:$D$638,2,0)</f>
        <v>DA+6</v>
      </c>
      <c r="F82" s="109" t="s">
        <v>645</v>
      </c>
      <c r="G82" s="104">
        <v>45802</v>
      </c>
      <c r="H82" s="184">
        <v>45809</v>
      </c>
      <c r="I82" s="126" t="s">
        <v>646</v>
      </c>
      <c r="J82" s="126" t="s">
        <v>666</v>
      </c>
      <c r="K82" s="126" t="s">
        <v>648</v>
      </c>
      <c r="L82" s="126" t="str">
        <f>VLOOKUP(D82,'TS Gantry - AP47'!$C$8:$X$638,22,FALSE)</f>
        <v>SODHWALI</v>
      </c>
      <c r="M82" s="126" t="str">
        <f>VLOOKUP(D82,'TS Gantry - AP47'!$C$8:$Y$638,23,FALSE)</f>
        <v>LUNKARANSAR</v>
      </c>
      <c r="N82" s="126" t="str">
        <f>VLOOKUP(D82,'TS Gantry - AP47'!$C$8:$Z$638,24,FALSE)</f>
        <v>BIKANER</v>
      </c>
      <c r="O82" s="126"/>
      <c r="P82" s="126"/>
      <c r="Q82" s="126"/>
      <c r="R82" s="126"/>
      <c r="S82" s="109"/>
      <c r="T82" s="145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51" t="s">
        <v>629</v>
      </c>
      <c r="C83" s="109">
        <v>3</v>
      </c>
      <c r="D83" s="177" t="s">
        <v>356</v>
      </c>
      <c r="E83" s="109" t="str">
        <f>VLOOKUP(D83,'TS Gantry - AP47'!$C$8:$D$638,2,0)</f>
        <v>DA-1.5</v>
      </c>
      <c r="F83" s="109" t="s">
        <v>671</v>
      </c>
      <c r="G83" s="104">
        <v>45799</v>
      </c>
      <c r="H83" s="184">
        <v>45812</v>
      </c>
      <c r="I83" s="126" t="s">
        <v>655</v>
      </c>
      <c r="J83" s="126" t="s">
        <v>663</v>
      </c>
      <c r="K83" s="126" t="s">
        <v>648</v>
      </c>
      <c r="L83" s="126" t="str">
        <f>VLOOKUP(D83,'TS Gantry - AP47'!$C$8:$X$638,22,FALSE)</f>
        <v>SHARAH BOOCHAWAS</v>
      </c>
      <c r="M83" s="126" t="str">
        <f>VLOOKUP(D83,'TS Gantry - AP47'!$C$8:$Y$638,23,FALSE)</f>
        <v>LUNKARANSAR</v>
      </c>
      <c r="N83" s="126" t="str">
        <f>VLOOKUP(D83,'TS Gantry - AP47'!$C$8:$Z$638,24,FALSE)</f>
        <v>BIKANER</v>
      </c>
      <c r="O83" s="126"/>
      <c r="P83" s="126"/>
      <c r="Q83" s="126"/>
      <c r="R83" s="126"/>
      <c r="S83" s="109"/>
      <c r="T83" s="145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51" t="s">
        <v>629</v>
      </c>
      <c r="C84" s="109">
        <v>4</v>
      </c>
      <c r="D84" s="177" t="s">
        <v>510</v>
      </c>
      <c r="E84" s="109" t="str">
        <f>VLOOKUP(D84,'TS Gantry - AP47'!$C$8:$D$638,2,0)</f>
        <v>DA+6</v>
      </c>
      <c r="F84" s="109" t="s">
        <v>645</v>
      </c>
      <c r="G84" s="86">
        <v>45808</v>
      </c>
      <c r="H84" s="184">
        <v>45812</v>
      </c>
      <c r="I84" s="126" t="s">
        <v>652</v>
      </c>
      <c r="J84" s="126" t="s">
        <v>665</v>
      </c>
      <c r="K84" s="126" t="s">
        <v>648</v>
      </c>
      <c r="L84" s="126" t="str">
        <f>VLOOKUP(D84,'TS Gantry - AP47'!$C$8:$X$638,22,FALSE)</f>
        <v>KAGASAR</v>
      </c>
      <c r="M84" s="126" t="str">
        <f>VLOOKUP(D84,'TS Gantry - AP47'!$C$8:$Y$638,23,FALSE)</f>
        <v>LUNKARANSAR</v>
      </c>
      <c r="N84" s="126" t="str">
        <f>VLOOKUP(D84,'TS Gantry - AP47'!$C$8:$Z$638,24,FALSE)</f>
        <v>BIKANER</v>
      </c>
      <c r="O84" s="126"/>
      <c r="P84" s="126"/>
      <c r="Q84" s="126"/>
      <c r="R84" s="126"/>
      <c r="S84" s="109"/>
      <c r="T84" s="145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51" t="s">
        <v>629</v>
      </c>
      <c r="C85" s="109">
        <v>5</v>
      </c>
      <c r="D85" s="177" t="s">
        <v>436</v>
      </c>
      <c r="E85" s="109" t="str">
        <f>VLOOKUP(D85,'TS Gantry - AP47'!$C$8:$D$638,2,0)</f>
        <v>DA+0</v>
      </c>
      <c r="F85" s="109" t="s">
        <v>645</v>
      </c>
      <c r="G85" s="86">
        <v>45809</v>
      </c>
      <c r="H85" s="184">
        <v>45814</v>
      </c>
      <c r="I85" s="126" t="s">
        <v>669</v>
      </c>
      <c r="J85" s="126" t="s">
        <v>667</v>
      </c>
      <c r="K85" s="126" t="s">
        <v>648</v>
      </c>
      <c r="L85" s="126" t="str">
        <f>VLOOKUP(D85,'TS Gantry - AP47'!$C$8:$X$638,22,FALSE)</f>
        <v>UCHHRANGDESAR</v>
      </c>
      <c r="M85" s="126" t="str">
        <f>VLOOKUP(D85,'TS Gantry - AP47'!$C$8:$Y$638,23,FALSE)</f>
        <v>LUNKARANSAR</v>
      </c>
      <c r="N85" s="126" t="str">
        <f>VLOOKUP(D85,'TS Gantry - AP47'!$C$8:$Z$638,24,FALSE)</f>
        <v>BIKANER</v>
      </c>
      <c r="O85" s="126"/>
      <c r="P85" s="126"/>
      <c r="Q85" s="126"/>
      <c r="R85" s="126"/>
      <c r="S85" s="109"/>
      <c r="T85" s="145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51" t="s">
        <v>629</v>
      </c>
      <c r="C86" s="109">
        <v>6</v>
      </c>
      <c r="D86" s="169" t="s">
        <v>516</v>
      </c>
      <c r="E86" s="109" t="str">
        <f>VLOOKUP(D86,'TS Gantry - AP47'!$C$8:$D$638,2,0)</f>
        <v>DA+6</v>
      </c>
      <c r="F86" s="109" t="s">
        <v>645</v>
      </c>
      <c r="G86" s="86">
        <v>45811</v>
      </c>
      <c r="H86" s="184">
        <v>45815</v>
      </c>
      <c r="I86" s="126" t="s">
        <v>652</v>
      </c>
      <c r="J86" s="126" t="s">
        <v>665</v>
      </c>
      <c r="K86" s="126" t="s">
        <v>648</v>
      </c>
      <c r="L86" s="126" t="str">
        <f>VLOOKUP(D86,'TS Gantry - AP47'!$C$8:$X$638,22,FALSE)</f>
        <v>KAGASAR</v>
      </c>
      <c r="M86" s="126" t="str">
        <f>VLOOKUP(D86,'TS Gantry - AP47'!$C$8:$Y$638,23,FALSE)</f>
        <v>LUNKARANSAR</v>
      </c>
      <c r="N86" s="126" t="str">
        <f>VLOOKUP(D86,'TS Gantry - AP47'!$C$8:$Z$638,24,FALSE)</f>
        <v>BIKANER</v>
      </c>
      <c r="O86" s="126"/>
      <c r="P86" s="126"/>
      <c r="Q86" s="126"/>
      <c r="R86" s="126"/>
      <c r="S86" s="109"/>
      <c r="T86" s="145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51" t="s">
        <v>629</v>
      </c>
      <c r="C87" s="109">
        <v>7</v>
      </c>
      <c r="D87" s="177" t="s">
        <v>301</v>
      </c>
      <c r="E87" s="109" t="str">
        <f>VLOOKUP(D87,'TS Gantry - AP47'!$C$8:$D$638,2,0)</f>
        <v>DA+3</v>
      </c>
      <c r="F87" s="109" t="s">
        <v>645</v>
      </c>
      <c r="G87" s="104">
        <v>45798</v>
      </c>
      <c r="H87" s="184">
        <v>45816</v>
      </c>
      <c r="I87" s="126" t="s">
        <v>668</v>
      </c>
      <c r="J87" s="126" t="s">
        <v>650</v>
      </c>
      <c r="K87" s="126" t="s">
        <v>648</v>
      </c>
      <c r="L87" s="126" t="str">
        <f>VLOOKUP(D87,'TS Gantry - AP47'!$C$8:$X$638,22,FALSE)</f>
        <v>BINJHARWALI</v>
      </c>
      <c r="M87" s="126" t="str">
        <f>VLOOKUP(D87,'TS Gantry - AP47'!$C$8:$Y$638,23,FALSE)</f>
        <v>LUNKARANSAR</v>
      </c>
      <c r="N87" s="126" t="str">
        <f>VLOOKUP(D87,'TS Gantry - AP47'!$C$8:$Z$638,24,FALSE)</f>
        <v>BIKANER</v>
      </c>
      <c r="O87" s="126"/>
      <c r="P87" s="126"/>
      <c r="Q87" s="126"/>
      <c r="R87" s="126"/>
      <c r="S87" s="109"/>
      <c r="T87" s="145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51" t="s">
        <v>629</v>
      </c>
      <c r="C88" s="109">
        <v>8</v>
      </c>
      <c r="D88" s="177" t="s">
        <v>515</v>
      </c>
      <c r="E88" s="109" t="str">
        <f>VLOOKUP(D88,'TS Gantry - AP47'!$C$8:$D$638,2,0)</f>
        <v>DA+6</v>
      </c>
      <c r="F88" s="109" t="s">
        <v>645</v>
      </c>
      <c r="G88" s="86">
        <v>45809</v>
      </c>
      <c r="H88" s="184">
        <v>45818</v>
      </c>
      <c r="I88" s="126" t="s">
        <v>652</v>
      </c>
      <c r="J88" s="126" t="s">
        <v>665</v>
      </c>
      <c r="K88" s="126" t="s">
        <v>648</v>
      </c>
      <c r="L88" s="126" t="str">
        <f>VLOOKUP(D88,'TS Gantry - AP47'!$C$8:$X$638,22,FALSE)</f>
        <v>KAGASAR</v>
      </c>
      <c r="M88" s="126" t="str">
        <f>VLOOKUP(D88,'TS Gantry - AP47'!$C$8:$Y$638,23,FALSE)</f>
        <v>LUNKARANSAR</v>
      </c>
      <c r="N88" s="126" t="str">
        <f>VLOOKUP(D88,'TS Gantry - AP47'!$C$8:$Z$638,24,FALSE)</f>
        <v>BIKANER</v>
      </c>
      <c r="O88" s="126"/>
      <c r="P88" s="126"/>
      <c r="Q88" s="126"/>
      <c r="R88" s="126"/>
      <c r="S88" s="109"/>
      <c r="T88" s="145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51" t="s">
        <v>629</v>
      </c>
      <c r="C89" s="109">
        <v>9</v>
      </c>
      <c r="D89" s="177" t="s">
        <v>312</v>
      </c>
      <c r="E89" s="109" t="str">
        <f>VLOOKUP(D89,'TS Gantry - AP47'!$C$8:$D$638,2,0)</f>
        <v>DB1+3</v>
      </c>
      <c r="F89" s="109" t="s">
        <v>645</v>
      </c>
      <c r="G89" s="86">
        <v>45809</v>
      </c>
      <c r="H89" s="184">
        <v>45819</v>
      </c>
      <c r="I89" s="126" t="s">
        <v>646</v>
      </c>
      <c r="J89" s="126" t="s">
        <v>663</v>
      </c>
      <c r="K89" s="126" t="s">
        <v>648</v>
      </c>
      <c r="L89" s="126" t="str">
        <f>VLOOKUP(D89,'TS Gantry - AP47'!$C$8:$X$638,22,FALSE)</f>
        <v>SODHWALI</v>
      </c>
      <c r="M89" s="126" t="str">
        <f>VLOOKUP(D89,'TS Gantry - AP47'!$C$8:$Y$638,23,FALSE)</f>
        <v>LUNKARANSAR</v>
      </c>
      <c r="N89" s="126" t="str">
        <f>VLOOKUP(D89,'TS Gantry - AP47'!$C$8:$Z$638,24,FALSE)</f>
        <v>BIKANER</v>
      </c>
      <c r="O89" s="126"/>
      <c r="P89" s="126"/>
      <c r="Q89" s="126"/>
      <c r="R89" s="126"/>
      <c r="S89" s="109"/>
      <c r="T89" s="145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51" t="s">
        <v>629</v>
      </c>
      <c r="C90" s="109">
        <v>10</v>
      </c>
      <c r="D90" s="169" t="s">
        <v>517</v>
      </c>
      <c r="E90" s="109" t="str">
        <f>VLOOKUP(D90,'TS Gantry - AP47'!$C$8:$D$638,2,0)</f>
        <v>DA+0</v>
      </c>
      <c r="F90" s="109" t="s">
        <v>645</v>
      </c>
      <c r="G90" s="86">
        <v>45813</v>
      </c>
      <c r="H90" s="184">
        <v>45819</v>
      </c>
      <c r="I90" s="126" t="s">
        <v>652</v>
      </c>
      <c r="J90" s="126" t="s">
        <v>665</v>
      </c>
      <c r="K90" s="126" t="s">
        <v>648</v>
      </c>
      <c r="L90" s="126" t="str">
        <f>VLOOKUP(D90,'TS Gantry - AP47'!$C$8:$X$638,22,FALSE)</f>
        <v>KANWALASAR</v>
      </c>
      <c r="M90" s="126" t="str">
        <f>VLOOKUP(D90,'TS Gantry - AP47'!$C$8:$Y$638,23,FALSE)</f>
        <v>SARDARSHAHAR</v>
      </c>
      <c r="N90" s="126" t="str">
        <f>VLOOKUP(D90,'TS Gantry - AP47'!$C$8:$Z$638,24,FALSE)</f>
        <v>CHURU</v>
      </c>
      <c r="O90" s="126"/>
      <c r="P90" s="126"/>
      <c r="Q90" s="126"/>
      <c r="R90" s="126"/>
      <c r="S90" s="109"/>
      <c r="T90" s="145"/>
      <c r="U90" s="118"/>
      <c r="V90" s="118"/>
      <c r="W90" s="118"/>
      <c r="X90" s="118"/>
      <c r="Y90" s="118"/>
      <c r="Z90" s="118"/>
    </row>
    <row r="91" spans="1:26" ht="15" customHeight="1" x14ac:dyDescent="0.25">
      <c r="A91" s="142">
        <v>87</v>
      </c>
      <c r="B91" s="151" t="s">
        <v>629</v>
      </c>
      <c r="C91" s="109">
        <v>11</v>
      </c>
      <c r="D91" s="169" t="s">
        <v>440</v>
      </c>
      <c r="E91" s="109" t="str">
        <f>VLOOKUP(D91,'TS Gantry - AP47'!$C$8:$D$638,2,0)</f>
        <v>DA+0</v>
      </c>
      <c r="F91" s="109" t="s">
        <v>645</v>
      </c>
      <c r="G91" s="86">
        <v>45813</v>
      </c>
      <c r="H91" s="184">
        <v>45819</v>
      </c>
      <c r="I91" s="126" t="s">
        <v>669</v>
      </c>
      <c r="J91" s="126" t="s">
        <v>667</v>
      </c>
      <c r="K91" s="126" t="s">
        <v>648</v>
      </c>
      <c r="L91" s="126" t="str">
        <f>VLOOKUP(D91,'TS Gantry - AP47'!$C$8:$X$638,22,FALSE)</f>
        <v>KALOO</v>
      </c>
      <c r="M91" s="126" t="str">
        <f>VLOOKUP(D91,'TS Gantry - AP47'!$C$8:$Y$638,23,FALSE)</f>
        <v>LUNKARANSAR</v>
      </c>
      <c r="N91" s="126" t="str">
        <f>VLOOKUP(D91,'TS Gantry - AP47'!$C$8:$Z$638,24,FALSE)</f>
        <v>BIKANER</v>
      </c>
      <c r="O91" s="126"/>
      <c r="P91" s="126"/>
      <c r="Q91" s="126"/>
      <c r="R91" s="126"/>
      <c r="S91" s="109"/>
      <c r="T91" s="105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51" t="s">
        <v>629</v>
      </c>
      <c r="C92" s="109">
        <v>12</v>
      </c>
      <c r="D92" s="177" t="s">
        <v>303</v>
      </c>
      <c r="E92" s="109" t="str">
        <f>VLOOKUP(D92,'TS Gantry - AP47'!$C$8:$D$638,2,0)</f>
        <v>DA+9</v>
      </c>
      <c r="F92" s="109" t="s">
        <v>645</v>
      </c>
      <c r="G92" s="86">
        <v>45816</v>
      </c>
      <c r="H92" s="184">
        <v>45819</v>
      </c>
      <c r="I92" s="126" t="s">
        <v>668</v>
      </c>
      <c r="J92" s="126" t="s">
        <v>672</v>
      </c>
      <c r="K92" s="126" t="s">
        <v>648</v>
      </c>
      <c r="L92" s="126" t="str">
        <f>VLOOKUP(D92,'TS Gantry - AP47'!$C$8:$X$638,22,FALSE)</f>
        <v>BINJHARWALI</v>
      </c>
      <c r="M92" s="126" t="str">
        <f>VLOOKUP(D92,'TS Gantry - AP47'!$C$8:$Y$638,23,FALSE)</f>
        <v>LUNKARANSAR</v>
      </c>
      <c r="N92" s="126" t="str">
        <f>VLOOKUP(D92,'TS Gantry - AP47'!$C$8:$Z$638,24,FALSE)</f>
        <v>BIKANER</v>
      </c>
      <c r="O92" s="126"/>
      <c r="P92" s="126"/>
      <c r="Q92" s="126"/>
      <c r="R92" s="126"/>
      <c r="S92" s="109"/>
      <c r="T92" s="105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51" t="s">
        <v>629</v>
      </c>
      <c r="C93" s="109">
        <v>13</v>
      </c>
      <c r="D93" s="177" t="s">
        <v>296</v>
      </c>
      <c r="E93" s="109" t="str">
        <f>VLOOKUP(D93,'TS Gantry - AP47'!$C$8:$D$638,2,0)</f>
        <v>DA+6</v>
      </c>
      <c r="F93" s="109" t="s">
        <v>645</v>
      </c>
      <c r="G93" s="86">
        <v>45819</v>
      </c>
      <c r="H93" s="184">
        <v>45824</v>
      </c>
      <c r="I93" s="126" t="s">
        <v>668</v>
      </c>
      <c r="J93" s="126" t="s">
        <v>665</v>
      </c>
      <c r="K93" s="126" t="s">
        <v>648</v>
      </c>
      <c r="L93" s="126" t="str">
        <f>VLOOKUP(D93,'TS Gantry - AP47'!$C$8:$X$638,22,FALSE)</f>
        <v>BINJHARWALI</v>
      </c>
      <c r="M93" s="126" t="str">
        <f>VLOOKUP(D93,'TS Gantry - AP47'!$C$8:$Y$638,23,FALSE)</f>
        <v>LUNKARANSAR</v>
      </c>
      <c r="N93" s="126" t="str">
        <f>VLOOKUP(D93,'TS Gantry - AP47'!$C$8:$Z$638,24,FALSE)</f>
        <v>BIKANER</v>
      </c>
      <c r="O93" s="126"/>
      <c r="P93" s="126"/>
      <c r="Q93" s="126"/>
      <c r="R93" s="126"/>
      <c r="S93" s="109"/>
      <c r="T93" s="105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51" t="s">
        <v>629</v>
      </c>
      <c r="C94" s="109">
        <v>14</v>
      </c>
      <c r="D94" s="143" t="s">
        <v>311</v>
      </c>
      <c r="E94" s="109" t="str">
        <f>VLOOKUP(D94,'TS Gantry - AP47'!$C$8:$D$638,2,0)</f>
        <v>DA+9</v>
      </c>
      <c r="F94" s="109" t="s">
        <v>645</v>
      </c>
      <c r="G94" s="86">
        <v>45819</v>
      </c>
      <c r="H94" s="184">
        <v>45824</v>
      </c>
      <c r="I94" s="126" t="s">
        <v>646</v>
      </c>
      <c r="J94" s="126" t="s">
        <v>663</v>
      </c>
      <c r="K94" s="126" t="s">
        <v>648</v>
      </c>
      <c r="L94" s="126" t="str">
        <f>VLOOKUP(D94,'TS Gantry - AP47'!$C$8:$X$638,22,FALSE)</f>
        <v>SODHWALI</v>
      </c>
      <c r="M94" s="126" t="str">
        <f>VLOOKUP(D94,'TS Gantry - AP47'!$C$8:$Y$638,23,FALSE)</f>
        <v>LUNKARANSAR</v>
      </c>
      <c r="N94" s="126" t="str">
        <f>VLOOKUP(D94,'TS Gantry - AP47'!$C$8:$Z$638,24,FALSE)</f>
        <v>BIKANER</v>
      </c>
      <c r="O94" s="126"/>
      <c r="P94" s="126"/>
      <c r="Q94" s="126"/>
      <c r="R94" s="126"/>
      <c r="S94" s="109"/>
      <c r="T94" s="105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51" t="s">
        <v>629</v>
      </c>
      <c r="C95" s="109">
        <v>15</v>
      </c>
      <c r="D95" s="152" t="s">
        <v>511</v>
      </c>
      <c r="E95" s="151" t="str">
        <f>VLOOKUP(D95,'TS Gantry - AP47'!$C$8:$D$638,2,0)</f>
        <v>DB1+0</v>
      </c>
      <c r="F95" s="109" t="s">
        <v>645</v>
      </c>
      <c r="G95" s="86">
        <v>45818</v>
      </c>
      <c r="H95" s="184">
        <v>45825</v>
      </c>
      <c r="I95" s="154" t="s">
        <v>652</v>
      </c>
      <c r="J95" s="126" t="s">
        <v>666</v>
      </c>
      <c r="K95" s="126" t="s">
        <v>648</v>
      </c>
      <c r="L95" s="126" t="str">
        <f>VLOOKUP(D95,'TS Gantry - AP47'!$C$8:$X$638,22,FALSE)</f>
        <v>KAGASAR</v>
      </c>
      <c r="M95" s="126" t="str">
        <f>VLOOKUP(D95,'TS Gantry - AP47'!$C$8:$Y$638,23,FALSE)</f>
        <v>LUNKARANSAR</v>
      </c>
      <c r="N95" s="126" t="str">
        <f>VLOOKUP(D95,'TS Gantry - AP47'!$C$8:$Z$638,24,FALSE)</f>
        <v>BIKANER</v>
      </c>
      <c r="O95" s="126"/>
      <c r="P95" s="126"/>
      <c r="Q95" s="126"/>
      <c r="R95" s="126"/>
      <c r="S95" s="109"/>
      <c r="T95" s="105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51" t="s">
        <v>629</v>
      </c>
      <c r="C96" s="109">
        <v>16</v>
      </c>
      <c r="D96" s="143" t="s">
        <v>429</v>
      </c>
      <c r="E96" s="109" t="str">
        <f>VLOOKUP(D96,'TS Gantry - AP47'!$C$8:$D$638,2,0)</f>
        <v>DA-1.5</v>
      </c>
      <c r="F96" s="109" t="s">
        <v>645</v>
      </c>
      <c r="G96" s="86">
        <v>45819</v>
      </c>
      <c r="H96" s="184">
        <v>45825</v>
      </c>
      <c r="I96" s="126" t="s">
        <v>669</v>
      </c>
      <c r="J96" s="126" t="s">
        <v>672</v>
      </c>
      <c r="K96" s="126" t="s">
        <v>648</v>
      </c>
      <c r="L96" s="126" t="str">
        <f>VLOOKUP(D96,'TS Gantry - AP47'!$C$8:$X$638,22,FALSE)</f>
        <v>UCHHRANGDESAR</v>
      </c>
      <c r="M96" s="126" t="str">
        <f>VLOOKUP(D96,'TS Gantry - AP47'!$C$8:$Y$638,23,FALSE)</f>
        <v>LUNKARANSAR</v>
      </c>
      <c r="N96" s="126" t="str">
        <f>VLOOKUP(D96,'TS Gantry - AP47'!$C$8:$Z$638,24,FALSE)</f>
        <v>BIKANER</v>
      </c>
      <c r="O96" s="126"/>
      <c r="P96" s="126"/>
      <c r="Q96" s="126"/>
      <c r="R96" s="126"/>
      <c r="S96" s="109"/>
      <c r="T96" s="105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51" t="s">
        <v>629</v>
      </c>
      <c r="C97" s="109">
        <v>17</v>
      </c>
      <c r="D97" s="152" t="s">
        <v>485</v>
      </c>
      <c r="E97" s="109" t="str">
        <f>VLOOKUP(D97,'TS Gantry - AP47'!$C$8:$D$638,2,0)</f>
        <v>DB1+0</v>
      </c>
      <c r="F97" s="109" t="s">
        <v>645</v>
      </c>
      <c r="G97" s="86">
        <v>45819</v>
      </c>
      <c r="H97" s="184">
        <v>45826</v>
      </c>
      <c r="I97" s="154" t="s">
        <v>652</v>
      </c>
      <c r="J97" s="126" t="s">
        <v>666</v>
      </c>
      <c r="K97" s="126" t="s">
        <v>648</v>
      </c>
      <c r="L97" s="126" t="str">
        <f>VLOOKUP(D97,'TS Gantry - AP47'!$C$8:$X$638,22,FALSE)</f>
        <v>CHHATASAR</v>
      </c>
      <c r="M97" s="126" t="str">
        <f>VLOOKUP(D97,'TS Gantry - AP47'!$C$8:$Y$638,23,FALSE)</f>
        <v>LUNKARANSAR</v>
      </c>
      <c r="N97" s="126" t="str">
        <f>VLOOKUP(D97,'TS Gantry - AP47'!$C$8:$Z$638,24,FALSE)</f>
        <v>BIKANER</v>
      </c>
      <c r="O97" s="126"/>
      <c r="P97" s="126"/>
      <c r="Q97" s="126"/>
      <c r="R97" s="126"/>
      <c r="S97" s="109"/>
      <c r="T97" s="105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51" t="s">
        <v>629</v>
      </c>
      <c r="C98" s="109">
        <v>18</v>
      </c>
      <c r="D98" s="143" t="s">
        <v>295</v>
      </c>
      <c r="E98" s="109" t="str">
        <f>VLOOKUP(D98,'TS Gantry - AP47'!$C$8:$D$638,2,0)</f>
        <v>DA+3</v>
      </c>
      <c r="F98" s="109" t="s">
        <v>645</v>
      </c>
      <c r="G98" s="104">
        <v>45823</v>
      </c>
      <c r="H98" s="184">
        <v>45826</v>
      </c>
      <c r="I98" s="126" t="s">
        <v>668</v>
      </c>
      <c r="J98" s="126" t="s">
        <v>665</v>
      </c>
      <c r="K98" s="126" t="s">
        <v>648</v>
      </c>
      <c r="L98" s="126" t="str">
        <f>VLOOKUP(D98,'TS Gantry - AP47'!$C$8:$X$638,22,FALSE)</f>
        <v>BINJHARWALI</v>
      </c>
      <c r="M98" s="126" t="str">
        <f>VLOOKUP(D98,'TS Gantry - AP47'!$C$8:$Y$638,23,FALSE)</f>
        <v>LUNKARANSAR</v>
      </c>
      <c r="N98" s="126" t="str">
        <f>VLOOKUP(D98,'TS Gantry - AP47'!$C$8:$Z$638,24,FALSE)</f>
        <v>BIKANER</v>
      </c>
      <c r="O98" s="126"/>
      <c r="P98" s="126"/>
      <c r="Q98" s="126"/>
      <c r="R98" s="126"/>
      <c r="S98" s="109"/>
      <c r="T98" s="105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51" t="s">
        <v>629</v>
      </c>
      <c r="C99" s="109">
        <v>19</v>
      </c>
      <c r="D99" s="143" t="s">
        <v>432</v>
      </c>
      <c r="E99" s="109" t="str">
        <f>VLOOKUP(D99,'TS Gantry - AP47'!$C$8:$D$638,2,0)</f>
        <v>DA-3</v>
      </c>
      <c r="F99" s="109" t="s">
        <v>645</v>
      </c>
      <c r="G99" s="104">
        <v>45824</v>
      </c>
      <c r="H99" s="184">
        <v>45828</v>
      </c>
      <c r="I99" s="126" t="s">
        <v>669</v>
      </c>
      <c r="J99" s="126" t="s">
        <v>672</v>
      </c>
      <c r="K99" s="126" t="s">
        <v>648</v>
      </c>
      <c r="L99" s="126" t="str">
        <f>VLOOKUP(D99,'TS Gantry - AP47'!$C$8:$X$638,22,FALSE)</f>
        <v>UCHHRANGDESAR</v>
      </c>
      <c r="M99" s="126" t="str">
        <f>VLOOKUP(D99,'TS Gantry - AP47'!$C$8:$Y$638,23,FALSE)</f>
        <v>LUNKARANSAR</v>
      </c>
      <c r="N99" s="126" t="str">
        <f>VLOOKUP(D99,'TS Gantry - AP47'!$C$8:$Z$638,24,FALSE)</f>
        <v>BIKANER</v>
      </c>
      <c r="O99" s="126"/>
      <c r="P99" s="126"/>
      <c r="Q99" s="126"/>
      <c r="R99" s="126"/>
      <c r="S99" s="109"/>
      <c r="T99" s="105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51" t="s">
        <v>629</v>
      </c>
      <c r="C100" s="109">
        <v>20</v>
      </c>
      <c r="D100" s="152" t="s">
        <v>304</v>
      </c>
      <c r="E100" s="109" t="str">
        <f>VLOOKUP(D100,'TS Gantry - AP47'!$C$8:$D$638,2,0)</f>
        <v>DB1+0</v>
      </c>
      <c r="F100" s="109" t="s">
        <v>645</v>
      </c>
      <c r="G100" s="104">
        <v>45823</v>
      </c>
      <c r="H100" s="184">
        <v>45830</v>
      </c>
      <c r="I100" s="154" t="s">
        <v>646</v>
      </c>
      <c r="J100" s="126" t="s">
        <v>663</v>
      </c>
      <c r="K100" s="126" t="s">
        <v>648</v>
      </c>
      <c r="L100" s="126" t="str">
        <f>VLOOKUP(D100,'TS Gantry - AP47'!$C$8:$X$638,22,FALSE)</f>
        <v>BINJHARWALI</v>
      </c>
      <c r="M100" s="126" t="str">
        <f>VLOOKUP(D100,'TS Gantry - AP47'!$C$8:$Y$638,23,FALSE)</f>
        <v>LUNKARANSAR</v>
      </c>
      <c r="N100" s="126" t="str">
        <f>VLOOKUP(D100,'TS Gantry - AP47'!$C$8:$Z$638,24,FALSE)</f>
        <v>BIKANER</v>
      </c>
      <c r="O100" s="126"/>
      <c r="P100" s="126"/>
      <c r="Q100" s="126"/>
      <c r="R100" s="126"/>
      <c r="S100" s="109"/>
      <c r="T100" s="105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51" t="s">
        <v>629</v>
      </c>
      <c r="C101" s="109">
        <v>21</v>
      </c>
      <c r="D101" s="143" t="s">
        <v>294</v>
      </c>
      <c r="E101" s="109" t="str">
        <f>VLOOKUP(D101,'TS Gantry - AP47'!$C$8:$D$638,2,0)</f>
        <v>DA+3</v>
      </c>
      <c r="F101" s="109" t="s">
        <v>645</v>
      </c>
      <c r="G101" s="104">
        <v>45824</v>
      </c>
      <c r="H101" s="184">
        <v>45831</v>
      </c>
      <c r="I101" s="126" t="s">
        <v>668</v>
      </c>
      <c r="J101" s="126" t="s">
        <v>656</v>
      </c>
      <c r="K101" s="126" t="s">
        <v>648</v>
      </c>
      <c r="L101" s="126" t="str">
        <f>VLOOKUP(D101,'TS Gantry - AP47'!$C$8:$X$638,22,FALSE)</f>
        <v>BINJHARWALI</v>
      </c>
      <c r="M101" s="126" t="str">
        <f>VLOOKUP(D101,'TS Gantry - AP47'!$C$8:$Y$638,23,FALSE)</f>
        <v>LUNKARANSAR</v>
      </c>
      <c r="N101" s="126" t="str">
        <f>VLOOKUP(D101,'TS Gantry - AP47'!$C$8:$Z$638,24,FALSE)</f>
        <v>BIKANER</v>
      </c>
      <c r="O101" s="126"/>
      <c r="P101" s="126"/>
      <c r="Q101" s="126"/>
      <c r="R101" s="126"/>
      <c r="S101" s="109"/>
      <c r="T101" s="105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51" t="s">
        <v>629</v>
      </c>
      <c r="C102" s="109">
        <v>22</v>
      </c>
      <c r="D102" s="143" t="s">
        <v>393</v>
      </c>
      <c r="E102" s="109" t="str">
        <f>VLOOKUP(D102,'TS Gantry - AP47'!$C$8:$D$638,2,0)</f>
        <v>DC2+0</v>
      </c>
      <c r="F102" s="109" t="s">
        <v>645</v>
      </c>
      <c r="G102" s="104">
        <v>45823</v>
      </c>
      <c r="H102" s="184">
        <v>45834</v>
      </c>
      <c r="I102" s="126" t="s">
        <v>652</v>
      </c>
      <c r="J102" s="126" t="s">
        <v>665</v>
      </c>
      <c r="K102" s="126" t="s">
        <v>648</v>
      </c>
      <c r="L102" s="126" t="str">
        <f>VLOOKUP(D102,'TS Gantry - AP47'!$C$8:$X$638,22,FALSE)</f>
        <v>SURANA</v>
      </c>
      <c r="M102" s="126" t="str">
        <f>VLOOKUP(D102,'TS Gantry - AP47'!$C$8:$Y$638,23,FALSE)</f>
        <v>LUNKARANSAR</v>
      </c>
      <c r="N102" s="126" t="str">
        <f>VLOOKUP(D102,'TS Gantry - AP47'!$C$8:$Z$638,24,FALSE)</f>
        <v>BIKANER</v>
      </c>
      <c r="O102" s="126"/>
      <c r="P102" s="126"/>
      <c r="Q102" s="126"/>
      <c r="R102" s="126"/>
      <c r="S102" s="109"/>
      <c r="T102" s="105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51" t="s">
        <v>629</v>
      </c>
      <c r="C103" s="109">
        <v>23</v>
      </c>
      <c r="D103" s="177" t="s">
        <v>445</v>
      </c>
      <c r="E103" s="109" t="str">
        <f>VLOOKUP(D103,'TS Gantry - AP47'!$C$8:$D$638,2,0)</f>
        <v>DA+6</v>
      </c>
      <c r="F103" s="109" t="s">
        <v>645</v>
      </c>
      <c r="G103" s="104">
        <v>45826</v>
      </c>
      <c r="H103" s="184">
        <v>45834</v>
      </c>
      <c r="I103" s="126" t="s">
        <v>673</v>
      </c>
      <c r="J103" s="126" t="s">
        <v>672</v>
      </c>
      <c r="K103" s="126" t="s">
        <v>648</v>
      </c>
      <c r="L103" s="126" t="str">
        <f>VLOOKUP(D103,'TS Gantry - AP47'!$C$8:$X$638,22,FALSE)</f>
        <v>KALOO</v>
      </c>
      <c r="M103" s="126" t="str">
        <f>VLOOKUP(D103,'TS Gantry - AP47'!$C$8:$Y$638,23,FALSE)</f>
        <v>LUNKARANSAR</v>
      </c>
      <c r="N103" s="126" t="str">
        <f>VLOOKUP(D103,'TS Gantry - AP47'!$C$8:$Z$638,24,FALSE)</f>
        <v>BIKANER</v>
      </c>
      <c r="O103" s="126"/>
      <c r="P103" s="126"/>
      <c r="Q103" s="126"/>
      <c r="R103" s="126"/>
      <c r="S103" s="109"/>
      <c r="T103" s="105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51" t="s">
        <v>629</v>
      </c>
      <c r="C104" s="109">
        <v>24</v>
      </c>
      <c r="D104" s="177" t="s">
        <v>290</v>
      </c>
      <c r="E104" s="109" t="str">
        <f>VLOOKUP(D104,'TS Gantry - AP47'!$C$8:$D$638,2,0)</f>
        <v>DA+3</v>
      </c>
      <c r="F104" s="109" t="s">
        <v>645</v>
      </c>
      <c r="G104" s="104">
        <v>45831</v>
      </c>
      <c r="H104" s="184">
        <v>45834</v>
      </c>
      <c r="I104" s="126" t="s">
        <v>646</v>
      </c>
      <c r="J104" s="126" t="s">
        <v>657</v>
      </c>
      <c r="K104" s="126" t="s">
        <v>648</v>
      </c>
      <c r="L104" s="126" t="str">
        <f>VLOOKUP(D104,'TS Gantry - AP47'!$C$8:$X$638,22,FALSE)</f>
        <v>BINJHARWALI</v>
      </c>
      <c r="M104" s="126" t="str">
        <f>VLOOKUP(D104,'TS Gantry - AP47'!$C$8:$Y$638,23,FALSE)</f>
        <v>LUNKARANSAR</v>
      </c>
      <c r="N104" s="126" t="str">
        <f>VLOOKUP(D104,'TS Gantry - AP47'!$C$8:$Z$638,24,FALSE)</f>
        <v>BIKANER</v>
      </c>
      <c r="O104" s="126"/>
      <c r="P104" s="126"/>
      <c r="Q104" s="126"/>
      <c r="R104" s="126"/>
      <c r="S104" s="109"/>
      <c r="T104" s="105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51" t="s">
        <v>629</v>
      </c>
      <c r="C105" s="109">
        <v>25</v>
      </c>
      <c r="D105" s="143" t="s">
        <v>293</v>
      </c>
      <c r="E105" s="109" t="str">
        <f>VLOOKUP(D105,'TS Gantry - AP47'!$C$8:$D$638,2,0)</f>
        <v>DA+0</v>
      </c>
      <c r="F105" s="109" t="s">
        <v>645</v>
      </c>
      <c r="G105" s="104">
        <v>45831</v>
      </c>
      <c r="H105" s="184">
        <v>45834</v>
      </c>
      <c r="I105" s="126" t="s">
        <v>668</v>
      </c>
      <c r="J105" s="126" t="s">
        <v>656</v>
      </c>
      <c r="K105" s="126" t="s">
        <v>648</v>
      </c>
      <c r="L105" s="126" t="str">
        <f>VLOOKUP(D105,'TS Gantry - AP47'!$C$8:$X$638,22,FALSE)</f>
        <v>BINJHARWALI</v>
      </c>
      <c r="M105" s="126" t="str">
        <f>VLOOKUP(D105,'TS Gantry - AP47'!$C$8:$Y$638,23,FALSE)</f>
        <v>LUNKARANSAR</v>
      </c>
      <c r="N105" s="126" t="str">
        <f>VLOOKUP(D105,'TS Gantry - AP47'!$C$8:$Z$638,24,FALSE)</f>
        <v>BIKANER</v>
      </c>
      <c r="O105" s="126"/>
      <c r="P105" s="126"/>
      <c r="Q105" s="126"/>
      <c r="R105" s="126"/>
      <c r="S105" s="109"/>
      <c r="T105" s="105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51" t="s">
        <v>629</v>
      </c>
      <c r="C106" s="109">
        <v>26</v>
      </c>
      <c r="D106" s="143" t="s">
        <v>401</v>
      </c>
      <c r="E106" s="109" t="str">
        <f>VLOOKUP(D106,'TS Gantry - AP47'!$C$8:$D$638,2,0)</f>
        <v>DC1+6</v>
      </c>
      <c r="F106" s="109" t="s">
        <v>645</v>
      </c>
      <c r="G106" s="104">
        <v>45830</v>
      </c>
      <c r="H106" s="184">
        <v>45838</v>
      </c>
      <c r="I106" s="126" t="s">
        <v>652</v>
      </c>
      <c r="J106" s="126" t="s">
        <v>656</v>
      </c>
      <c r="K106" s="126" t="s">
        <v>648</v>
      </c>
      <c r="L106" s="126" t="str">
        <f>VLOOKUP(D106,'TS Gantry - AP47'!$C$8:$X$638,22,FALSE)</f>
        <v>KAKARICHCHHA</v>
      </c>
      <c r="M106" s="126" t="str">
        <f>VLOOKUP(D106,'TS Gantry - AP47'!$C$8:$Y$638,23,FALSE)</f>
        <v>LUNKARANSAR</v>
      </c>
      <c r="N106" s="126" t="str">
        <f>VLOOKUP(D106,'TS Gantry - AP47'!$C$8:$Z$638,24,FALSE)</f>
        <v>BIKANER</v>
      </c>
      <c r="O106" s="126"/>
      <c r="P106" s="126"/>
      <c r="Q106" s="126"/>
      <c r="R106" s="126"/>
      <c r="S106" s="109"/>
      <c r="T106" s="105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6">
        <v>103</v>
      </c>
      <c r="B107" s="185" t="s">
        <v>629</v>
      </c>
      <c r="C107" s="113">
        <v>27</v>
      </c>
      <c r="D107" s="186" t="s">
        <v>553</v>
      </c>
      <c r="E107" s="113" t="str">
        <f>VLOOKUP(D107,'TS Gantry - AP47'!$C$8:$D$638,2,0)</f>
        <v>DA+9</v>
      </c>
      <c r="F107" s="113" t="s">
        <v>645</v>
      </c>
      <c r="G107" s="166">
        <v>45830</v>
      </c>
      <c r="H107" s="187">
        <v>45838</v>
      </c>
      <c r="I107" s="149" t="s">
        <v>669</v>
      </c>
      <c r="J107" s="149" t="s">
        <v>663</v>
      </c>
      <c r="K107" s="149" t="s">
        <v>648</v>
      </c>
      <c r="L107" s="149" t="str">
        <f>VLOOKUP(D107,'TS Gantry - AP47'!$C$8:$X$638,22,FALSE)</f>
        <v>RANGAISAR</v>
      </c>
      <c r="M107" s="149" t="str">
        <f>VLOOKUP(D107,'TS Gantry - AP47'!$C$8:$Y$638,23,FALSE)</f>
        <v>SARDARSHAHAR</v>
      </c>
      <c r="N107" s="149" t="str">
        <f>VLOOKUP(D107,'TS Gantry - AP47'!$C$8:$Z$638,24,FALSE)</f>
        <v>CHURU</v>
      </c>
      <c r="O107" s="149"/>
      <c r="P107" s="149"/>
      <c r="Q107" s="149"/>
      <c r="R107" s="149"/>
      <c r="S107" s="113"/>
      <c r="T107" s="114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36">
        <v>104</v>
      </c>
      <c r="B108" s="137" t="s">
        <v>632</v>
      </c>
      <c r="C108" s="137">
        <v>1</v>
      </c>
      <c r="D108" s="138" t="s">
        <v>609</v>
      </c>
      <c r="E108" s="137" t="str">
        <f>VLOOKUP(D108,'TS Gantry - AP47'!$C$8:$D$638,2,0)</f>
        <v>DA+3</v>
      </c>
      <c r="F108" s="137" t="s">
        <v>645</v>
      </c>
      <c r="G108" s="162">
        <v>45835</v>
      </c>
      <c r="H108" s="162">
        <v>45839</v>
      </c>
      <c r="I108" s="140" t="s">
        <v>668</v>
      </c>
      <c r="J108" s="188" t="s">
        <v>666</v>
      </c>
      <c r="K108" s="188" t="s">
        <v>648</v>
      </c>
      <c r="L108" s="188" t="str">
        <f>VLOOKUP(D108,'TS Gantry - AP47'!$C$8:$X$638,22,FALSE)</f>
        <v>HALASAR</v>
      </c>
      <c r="M108" s="188" t="str">
        <f>VLOOKUP(D108,'TS Gantry - AP47'!$C$8:$Y$638,23,FALSE)</f>
        <v>SARDARSHAHAR</v>
      </c>
      <c r="N108" s="188" t="str">
        <f>VLOOKUP(D108,'TS Gantry - AP47'!$C$8:$Z$638,24,FALSE)</f>
        <v>CHURU</v>
      </c>
      <c r="O108" s="188"/>
      <c r="P108" s="188"/>
      <c r="Q108" s="188"/>
      <c r="R108" s="188"/>
      <c r="S108" s="137"/>
      <c r="T108" s="165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51" t="s">
        <v>632</v>
      </c>
      <c r="C109" s="109">
        <v>2</v>
      </c>
      <c r="D109" s="152" t="s">
        <v>447</v>
      </c>
      <c r="E109" s="151" t="str">
        <f>VLOOKUP(D109,'TS Gantry - AP47'!$C$8:$D$638,2,0)</f>
        <v>DA+3</v>
      </c>
      <c r="F109" s="151" t="s">
        <v>645</v>
      </c>
      <c r="G109" s="189">
        <v>45829</v>
      </c>
      <c r="H109" s="189">
        <v>45841</v>
      </c>
      <c r="I109" s="154" t="s">
        <v>673</v>
      </c>
      <c r="J109" s="190" t="s">
        <v>672</v>
      </c>
      <c r="K109" s="190" t="s">
        <v>648</v>
      </c>
      <c r="L109" s="190" t="str">
        <f>VLOOKUP(D109,'TS Gantry - AP47'!$C$8:$X$638,22,FALSE)</f>
        <v>KALOO</v>
      </c>
      <c r="M109" s="190" t="str">
        <f>VLOOKUP(D109,'TS Gantry - AP47'!$C$8:$Y$638,23,FALSE)</f>
        <v>LUNKARANSAR</v>
      </c>
      <c r="N109" s="190" t="str">
        <f>VLOOKUP(D109,'TS Gantry - AP47'!$C$8:$Z$638,24,FALSE)</f>
        <v>BIKANER</v>
      </c>
      <c r="O109" s="190"/>
      <c r="P109" s="190"/>
      <c r="Q109" s="190"/>
      <c r="R109" s="190"/>
      <c r="S109" s="109"/>
      <c r="T109" s="105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51" t="s">
        <v>632</v>
      </c>
      <c r="C110" s="109">
        <v>3</v>
      </c>
      <c r="D110" s="177" t="s">
        <v>292</v>
      </c>
      <c r="E110" s="109" t="str">
        <f>VLOOKUP(D110,'TS Gantry - AP47'!$C$8:$D$638,2,0)</f>
        <v>DA+6</v>
      </c>
      <c r="F110" s="109" t="s">
        <v>645</v>
      </c>
      <c r="G110" s="104">
        <v>45834</v>
      </c>
      <c r="H110" s="189">
        <v>45841</v>
      </c>
      <c r="I110" s="126" t="s">
        <v>646</v>
      </c>
      <c r="J110" s="190" t="s">
        <v>656</v>
      </c>
      <c r="K110" s="190" t="s">
        <v>648</v>
      </c>
      <c r="L110" s="190" t="str">
        <f>VLOOKUP(D110,'TS Gantry - AP47'!$C$8:$X$638,22,FALSE)</f>
        <v>BINJHARWALI</v>
      </c>
      <c r="M110" s="190" t="str">
        <f>VLOOKUP(D110,'TS Gantry - AP47'!$C$8:$Y$638,23,FALSE)</f>
        <v>LUNKARANSAR</v>
      </c>
      <c r="N110" s="190" t="str">
        <f>VLOOKUP(D110,'TS Gantry - AP47'!$C$8:$Z$638,24,FALSE)</f>
        <v>BIKANER</v>
      </c>
      <c r="O110" s="190"/>
      <c r="P110" s="190"/>
      <c r="Q110" s="190"/>
      <c r="R110" s="190"/>
      <c r="S110" s="109"/>
      <c r="T110" s="105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51" t="s">
        <v>632</v>
      </c>
      <c r="C111" s="109">
        <v>4</v>
      </c>
      <c r="D111" s="143" t="s">
        <v>456</v>
      </c>
      <c r="E111" s="109" t="str">
        <f>VLOOKUP(D111,'TS Gantry - AP47'!$C$8:$D$638,2,0)</f>
        <v>DA+6</v>
      </c>
      <c r="F111" s="109" t="s">
        <v>645</v>
      </c>
      <c r="G111" s="104">
        <v>45835</v>
      </c>
      <c r="H111" s="189">
        <v>45842</v>
      </c>
      <c r="I111" s="126" t="s">
        <v>674</v>
      </c>
      <c r="J111" s="190" t="s">
        <v>667</v>
      </c>
      <c r="K111" s="190" t="s">
        <v>648</v>
      </c>
      <c r="L111" s="190" t="str">
        <f>VLOOKUP(D111,'TS Gantry - AP47'!$C$8:$X$638,22,FALSE)</f>
        <v>KALOO</v>
      </c>
      <c r="M111" s="190" t="str">
        <f>VLOOKUP(D111,'TS Gantry - AP47'!$C$8:$Y$638,23,FALSE)</f>
        <v>LUNKARANSAR</v>
      </c>
      <c r="N111" s="190" t="str">
        <f>VLOOKUP(D111,'TS Gantry - AP47'!$C$8:$Z$638,24,FALSE)</f>
        <v>BIKANER</v>
      </c>
      <c r="O111" s="190"/>
      <c r="P111" s="190"/>
      <c r="Q111" s="190"/>
      <c r="R111" s="190"/>
      <c r="S111" s="109"/>
      <c r="T111" s="105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51" t="s">
        <v>632</v>
      </c>
      <c r="C112" s="109">
        <v>5</v>
      </c>
      <c r="D112" s="143" t="s">
        <v>373</v>
      </c>
      <c r="E112" s="109" t="str">
        <f>VLOOKUP(D112,'TS Gantry - AP47'!$C$8:$D$638,2,0)</f>
        <v>DA+9</v>
      </c>
      <c r="F112" s="109" t="s">
        <v>645</v>
      </c>
      <c r="G112" s="86">
        <v>45838</v>
      </c>
      <c r="H112" s="189">
        <v>45842</v>
      </c>
      <c r="I112" s="126" t="s">
        <v>652</v>
      </c>
      <c r="J112" s="190" t="s">
        <v>657</v>
      </c>
      <c r="K112" s="190" t="s">
        <v>648</v>
      </c>
      <c r="L112" s="190" t="str">
        <f>VLOOKUP(D112,'TS Gantry - AP47'!$C$8:$X$638,22,FALSE)</f>
        <v>HANSHERA</v>
      </c>
      <c r="M112" s="190" t="str">
        <f>VLOOKUP(D112,'TS Gantry - AP47'!$C$8:$Y$638,23,FALSE)</f>
        <v>LUNKARANSAR</v>
      </c>
      <c r="N112" s="190" t="str">
        <f>VLOOKUP(D112,'TS Gantry - AP47'!$C$8:$Z$638,24,FALSE)</f>
        <v>BIKANER</v>
      </c>
      <c r="O112" s="190"/>
      <c r="P112" s="190"/>
      <c r="Q112" s="190"/>
      <c r="R112" s="190"/>
      <c r="S112" s="109"/>
      <c r="T112" s="105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51" t="s">
        <v>632</v>
      </c>
      <c r="C113" s="109">
        <v>6</v>
      </c>
      <c r="D113" s="143" t="s">
        <v>289</v>
      </c>
      <c r="E113" s="109" t="str">
        <f>VLOOKUP(D113,'TS Gantry - AP47'!$C$8:$D$638,2,0)</f>
        <v>DA+0</v>
      </c>
      <c r="F113" s="109" t="s">
        <v>645</v>
      </c>
      <c r="G113" s="86">
        <v>45837</v>
      </c>
      <c r="H113" s="189">
        <v>45843</v>
      </c>
      <c r="I113" s="126" t="s">
        <v>646</v>
      </c>
      <c r="J113" s="190" t="s">
        <v>657</v>
      </c>
      <c r="K113" s="190" t="s">
        <v>648</v>
      </c>
      <c r="L113" s="190" t="str">
        <f>VLOOKUP(D113,'TS Gantry - AP47'!$C$8:$X$638,22,FALSE)</f>
        <v>MAKADASAR</v>
      </c>
      <c r="M113" s="190" t="str">
        <f>VLOOKUP(D113,'TS Gantry - AP47'!$C$8:$Y$638,23,FALSE)</f>
        <v>LUNKARANSAR</v>
      </c>
      <c r="N113" s="190" t="str">
        <f>VLOOKUP(D113,'TS Gantry - AP47'!$C$8:$Z$638,24,FALSE)</f>
        <v>BIKANER</v>
      </c>
      <c r="O113" s="190"/>
      <c r="P113" s="190"/>
      <c r="Q113" s="190"/>
      <c r="R113" s="190"/>
      <c r="S113" s="109"/>
      <c r="T113" s="105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51" t="s">
        <v>632</v>
      </c>
      <c r="C114" s="109">
        <v>7</v>
      </c>
      <c r="D114" s="143" t="s">
        <v>608</v>
      </c>
      <c r="E114" s="109" t="str">
        <f>VLOOKUP(D114,'TS Gantry - AP47'!$C$8:$D$638,2,0)</f>
        <v>DA+3</v>
      </c>
      <c r="F114" s="109" t="s">
        <v>645</v>
      </c>
      <c r="G114" s="86">
        <v>45840</v>
      </c>
      <c r="H114" s="189">
        <v>45843</v>
      </c>
      <c r="I114" s="126" t="s">
        <v>668</v>
      </c>
      <c r="J114" s="190" t="s">
        <v>666</v>
      </c>
      <c r="K114" s="190" t="s">
        <v>648</v>
      </c>
      <c r="L114" s="190" t="str">
        <f>VLOOKUP(D114,'TS Gantry - AP47'!$C$8:$X$638,22,FALSE)</f>
        <v>MALSAR</v>
      </c>
      <c r="M114" s="190" t="str">
        <f>VLOOKUP(D114,'TS Gantry - AP47'!$C$8:$Y$638,23,FALSE)</f>
        <v>SARDARSHAHAR</v>
      </c>
      <c r="N114" s="190" t="str">
        <f>VLOOKUP(D114,'TS Gantry - AP47'!$C$8:$Z$638,24,FALSE)</f>
        <v>CHURU</v>
      </c>
      <c r="O114" s="190"/>
      <c r="P114" s="190"/>
      <c r="Q114" s="190"/>
      <c r="R114" s="190"/>
      <c r="S114" s="109"/>
      <c r="T114" s="105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51" t="s">
        <v>632</v>
      </c>
      <c r="C115" s="109">
        <v>8</v>
      </c>
      <c r="D115" s="143" t="s">
        <v>359</v>
      </c>
      <c r="E115" s="109" t="str">
        <f>VLOOKUP(D115,'TS Gantry - AP47'!$C$8:$D$638,2,0)</f>
        <v>DA+3</v>
      </c>
      <c r="F115" s="109" t="s">
        <v>645</v>
      </c>
      <c r="G115" s="86">
        <v>45838</v>
      </c>
      <c r="H115" s="189">
        <v>45845</v>
      </c>
      <c r="I115" s="126" t="s">
        <v>652</v>
      </c>
      <c r="J115" s="190" t="s">
        <v>656</v>
      </c>
      <c r="K115" s="190" t="s">
        <v>648</v>
      </c>
      <c r="L115" s="190" t="str">
        <f>VLOOKUP(D115,'TS Gantry - AP47'!$C$8:$X$638,22,FALSE)</f>
        <v>SHARAH BOOCHAWAS</v>
      </c>
      <c r="M115" s="190" t="str">
        <f>VLOOKUP(D115,'TS Gantry - AP47'!$C$8:$Y$638,23,FALSE)</f>
        <v>LUNKARANSAR</v>
      </c>
      <c r="N115" s="190" t="str">
        <f>VLOOKUP(D115,'TS Gantry - AP47'!$C$8:$Z$638,24,FALSE)</f>
        <v>BIKANER</v>
      </c>
      <c r="O115" s="190"/>
      <c r="P115" s="190"/>
      <c r="Q115" s="190"/>
      <c r="R115" s="190"/>
      <c r="S115" s="109"/>
      <c r="T115" s="105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51" t="s">
        <v>632</v>
      </c>
      <c r="C116" s="109">
        <v>9</v>
      </c>
      <c r="D116" s="143" t="s">
        <v>448</v>
      </c>
      <c r="E116" s="109" t="str">
        <f>VLOOKUP(D116,'TS Gantry - AP47'!$C$8:$D$638,2,0)</f>
        <v>DA+6</v>
      </c>
      <c r="F116" s="109" t="s">
        <v>645</v>
      </c>
      <c r="G116" s="104">
        <v>45834</v>
      </c>
      <c r="H116" s="189">
        <v>45847</v>
      </c>
      <c r="I116" s="126" t="s">
        <v>673</v>
      </c>
      <c r="J116" s="190" t="s">
        <v>672</v>
      </c>
      <c r="K116" s="190" t="s">
        <v>648</v>
      </c>
      <c r="L116" s="190" t="str">
        <f>VLOOKUP(D116,'TS Gantry - AP47'!$C$8:$X$638,22,FALSE)</f>
        <v>KALOO</v>
      </c>
      <c r="M116" s="190" t="str">
        <f>VLOOKUP(D116,'TS Gantry - AP47'!$C$8:$Y$638,23,FALSE)</f>
        <v>LUNKARANSAR</v>
      </c>
      <c r="N116" s="190" t="str">
        <f>VLOOKUP(D116,'TS Gantry - AP47'!$C$8:$Z$638,24,FALSE)</f>
        <v>BIKANER</v>
      </c>
      <c r="O116" s="190"/>
      <c r="P116" s="190"/>
      <c r="Q116" s="190"/>
      <c r="R116" s="190"/>
      <c r="S116" s="109"/>
      <c r="T116" s="105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51" t="s">
        <v>632</v>
      </c>
      <c r="C117" s="109">
        <v>10</v>
      </c>
      <c r="D117" s="143" t="s">
        <v>607</v>
      </c>
      <c r="E117" s="109" t="str">
        <f>VLOOKUP(D117,'TS Gantry - AP47'!$C$8:$D$638,2,0)</f>
        <v>DA+6</v>
      </c>
      <c r="F117" s="109" t="s">
        <v>645</v>
      </c>
      <c r="G117" s="86">
        <v>45844</v>
      </c>
      <c r="H117" s="189">
        <v>45847</v>
      </c>
      <c r="I117" s="126" t="s">
        <v>668</v>
      </c>
      <c r="J117" s="190" t="s">
        <v>666</v>
      </c>
      <c r="K117" s="190" t="s">
        <v>648</v>
      </c>
      <c r="L117" s="190" t="str">
        <f>VLOOKUP(D117,'TS Gantry - AP47'!$C$8:$X$638,22,FALSE)</f>
        <v>MALSAR</v>
      </c>
      <c r="M117" s="190" t="str">
        <f>VLOOKUP(D117,'TS Gantry - AP47'!$C$8:$Y$638,23,FALSE)</f>
        <v>SARDARSHAHAR</v>
      </c>
      <c r="N117" s="190" t="str">
        <f>VLOOKUP(D117,'TS Gantry - AP47'!$C$8:$Z$638,24,FALSE)</f>
        <v>CHURU</v>
      </c>
      <c r="O117" s="190"/>
      <c r="P117" s="190"/>
      <c r="Q117" s="190"/>
      <c r="R117" s="190"/>
      <c r="S117" s="109"/>
      <c r="T117" s="105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51" t="s">
        <v>632</v>
      </c>
      <c r="C118" s="109">
        <v>11</v>
      </c>
      <c r="D118" s="143" t="s">
        <v>287</v>
      </c>
      <c r="E118" s="109" t="str">
        <f>VLOOKUP(D118,'TS Gantry - AP47'!$C$8:$D$638,2,0)</f>
        <v>DA+0</v>
      </c>
      <c r="F118" s="109" t="s">
        <v>645</v>
      </c>
      <c r="G118" s="104">
        <v>45844</v>
      </c>
      <c r="H118" s="189">
        <v>45847</v>
      </c>
      <c r="I118" s="126" t="s">
        <v>646</v>
      </c>
      <c r="J118" s="190" t="s">
        <v>657</v>
      </c>
      <c r="K118" s="190" t="s">
        <v>648</v>
      </c>
      <c r="L118" s="190" t="str">
        <f>VLOOKUP(D118,'TS Gantry - AP47'!$C$8:$X$638,22,FALSE)</f>
        <v>MAKADASAR</v>
      </c>
      <c r="M118" s="190" t="str">
        <f>VLOOKUP(D118,'TS Gantry - AP47'!$C$8:$Y$638,23,FALSE)</f>
        <v>LUNKARANSAR</v>
      </c>
      <c r="N118" s="190" t="str">
        <f>VLOOKUP(D118,'TS Gantry - AP47'!$C$8:$Z$638,24,FALSE)</f>
        <v>BIKANER</v>
      </c>
      <c r="O118" s="190"/>
      <c r="P118" s="190"/>
      <c r="Q118" s="190"/>
      <c r="R118" s="190"/>
      <c r="S118" s="109"/>
      <c r="T118" s="105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632</v>
      </c>
      <c r="C119" s="109">
        <v>12</v>
      </c>
      <c r="D119" s="143" t="s">
        <v>382</v>
      </c>
      <c r="E119" s="109" t="str">
        <f>VLOOKUP(D119,'TS Gantry - AP47'!$C$8:$D$638,2,0)</f>
        <v>DA+0</v>
      </c>
      <c r="F119" s="109" t="s">
        <v>645</v>
      </c>
      <c r="G119" s="104">
        <v>45844</v>
      </c>
      <c r="H119" s="189">
        <v>45848</v>
      </c>
      <c r="I119" s="126" t="s">
        <v>652</v>
      </c>
      <c r="J119" s="190" t="s">
        <v>656</v>
      </c>
      <c r="K119" s="190" t="s">
        <v>648</v>
      </c>
      <c r="L119" s="190" t="str">
        <f>VLOOKUP(D119,'TS Gantry - AP47'!$C$8:$X$638,22,FALSE)</f>
        <v>JAKHARWALA</v>
      </c>
      <c r="M119" s="190" t="str">
        <f>VLOOKUP(D119,'TS Gantry - AP47'!$C$8:$Y$638,23,FALSE)</f>
        <v>LUNKARANSAR</v>
      </c>
      <c r="N119" s="190" t="str">
        <f>VLOOKUP(D119,'TS Gantry - AP47'!$C$8:$Z$638,24,FALSE)</f>
        <v>BIKANER</v>
      </c>
      <c r="O119" s="190"/>
      <c r="P119" s="190"/>
      <c r="Q119" s="190"/>
      <c r="R119" s="190"/>
      <c r="S119" s="109"/>
      <c r="T119" s="105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632</v>
      </c>
      <c r="C120" s="109">
        <v>13</v>
      </c>
      <c r="D120" s="143" t="s">
        <v>454</v>
      </c>
      <c r="E120" s="109" t="str">
        <f>VLOOKUP(D120,'TS Gantry - AP47'!$C$8:$D$638,2,0)</f>
        <v>DA+0</v>
      </c>
      <c r="F120" s="109" t="s">
        <v>645</v>
      </c>
      <c r="G120" s="86">
        <v>45837</v>
      </c>
      <c r="H120" s="189">
        <v>45848</v>
      </c>
      <c r="I120" s="126" t="s">
        <v>674</v>
      </c>
      <c r="J120" s="190" t="s">
        <v>675</v>
      </c>
      <c r="K120" s="190" t="s">
        <v>648</v>
      </c>
      <c r="L120" s="190" t="str">
        <f>VLOOKUP(D120,'TS Gantry - AP47'!$C$8:$X$638,22,FALSE)</f>
        <v>KALOO</v>
      </c>
      <c r="M120" s="190" t="str">
        <f>VLOOKUP(D120,'TS Gantry - AP47'!$C$8:$Y$638,23,FALSE)</f>
        <v>LUNKARANSAR</v>
      </c>
      <c r="N120" s="190" t="str">
        <f>VLOOKUP(D120,'TS Gantry - AP47'!$C$8:$Z$638,24,FALSE)</f>
        <v>BIKANER</v>
      </c>
      <c r="O120" s="190"/>
      <c r="P120" s="190"/>
      <c r="Q120" s="190"/>
      <c r="R120" s="190"/>
      <c r="S120" s="109"/>
      <c r="T120" s="105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632</v>
      </c>
      <c r="C121" s="109">
        <v>14</v>
      </c>
      <c r="D121" s="143" t="s">
        <v>449</v>
      </c>
      <c r="E121" s="109" t="str">
        <f>VLOOKUP(D121,'TS Gantry - AP47'!$C$8:$D$638,2,0)</f>
        <v>DA+0</v>
      </c>
      <c r="F121" s="109" t="s">
        <v>645</v>
      </c>
      <c r="G121" s="86">
        <v>45838</v>
      </c>
      <c r="H121" s="189">
        <v>45850</v>
      </c>
      <c r="I121" s="126" t="s">
        <v>673</v>
      </c>
      <c r="J121" s="190" t="s">
        <v>672</v>
      </c>
      <c r="K121" s="190" t="s">
        <v>648</v>
      </c>
      <c r="L121" s="190" t="str">
        <f>VLOOKUP(D121,'TS Gantry - AP47'!$C$8:$X$638,22,FALSE)</f>
        <v>KALOO</v>
      </c>
      <c r="M121" s="190" t="str">
        <f>VLOOKUP(D121,'TS Gantry - AP47'!$C$8:$Y$638,23,FALSE)</f>
        <v>LUNKARANSAR</v>
      </c>
      <c r="N121" s="190" t="str">
        <f>VLOOKUP(D121,'TS Gantry - AP47'!$C$8:$Z$638,24,FALSE)</f>
        <v>BIKANER</v>
      </c>
      <c r="O121" s="190"/>
      <c r="P121" s="190"/>
      <c r="Q121" s="190"/>
      <c r="R121" s="190"/>
      <c r="S121" s="109"/>
      <c r="T121" s="105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632</v>
      </c>
      <c r="C122" s="109">
        <v>15</v>
      </c>
      <c r="D122" s="177" t="s">
        <v>288</v>
      </c>
      <c r="E122" s="109" t="str">
        <f>VLOOKUP(D122,'TS Gantry - AP47'!$C$8:$D$638,2,0)</f>
        <v>DA+3</v>
      </c>
      <c r="F122" s="109" t="s">
        <v>645</v>
      </c>
      <c r="G122" s="104">
        <v>45846</v>
      </c>
      <c r="H122" s="189">
        <v>45851</v>
      </c>
      <c r="I122" s="126" t="s">
        <v>646</v>
      </c>
      <c r="J122" s="190" t="s">
        <v>657</v>
      </c>
      <c r="K122" s="190" t="s">
        <v>648</v>
      </c>
      <c r="L122" s="190" t="str">
        <f>VLOOKUP(D122,'TS Gantry - AP47'!$C$8:$X$638,22,FALSE)</f>
        <v>MAKADASAR</v>
      </c>
      <c r="M122" s="190" t="str">
        <f>VLOOKUP(D122,'TS Gantry - AP47'!$C$8:$Y$638,23,FALSE)</f>
        <v>LUNKARANSAR</v>
      </c>
      <c r="N122" s="190" t="str">
        <f>VLOOKUP(D122,'TS Gantry - AP47'!$C$8:$Z$638,24,FALSE)</f>
        <v>BIKANER</v>
      </c>
      <c r="O122" s="190"/>
      <c r="P122" s="190"/>
      <c r="Q122" s="190"/>
      <c r="R122" s="190"/>
      <c r="S122" s="109"/>
      <c r="T122" s="105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632</v>
      </c>
      <c r="C123" s="109">
        <v>16</v>
      </c>
      <c r="D123" s="143" t="s">
        <v>606</v>
      </c>
      <c r="E123" s="109" t="str">
        <f>VLOOKUP(D123,'TS Gantry - AP47'!$C$8:$D$638,2,0)</f>
        <v>DA+6</v>
      </c>
      <c r="F123" s="109" t="s">
        <v>645</v>
      </c>
      <c r="G123" s="104">
        <v>45847</v>
      </c>
      <c r="H123" s="189">
        <v>45852</v>
      </c>
      <c r="I123" s="126" t="s">
        <v>668</v>
      </c>
      <c r="J123" s="190" t="s">
        <v>666</v>
      </c>
      <c r="K123" s="190" t="s">
        <v>648</v>
      </c>
      <c r="L123" s="190" t="str">
        <f>VLOOKUP(D123,'TS Gantry - AP47'!$C$8:$X$638,22,FALSE)</f>
        <v>MALSAR</v>
      </c>
      <c r="M123" s="190" t="str">
        <f>VLOOKUP(D123,'TS Gantry - AP47'!$C$8:$Y$638,23,FALSE)</f>
        <v>SARDARSHAHAR</v>
      </c>
      <c r="N123" s="190" t="str">
        <f>VLOOKUP(D123,'TS Gantry - AP47'!$C$8:$Z$638,24,FALSE)</f>
        <v>CHURU</v>
      </c>
      <c r="O123" s="190"/>
      <c r="P123" s="190"/>
      <c r="Q123" s="190"/>
      <c r="R123" s="190"/>
      <c r="S123" s="109"/>
      <c r="T123" s="105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632</v>
      </c>
      <c r="C124" s="109">
        <v>17</v>
      </c>
      <c r="D124" s="177" t="s">
        <v>457</v>
      </c>
      <c r="E124" s="109" t="str">
        <f>VLOOKUP(D124,'TS Gantry - AP47'!$C$8:$D$638,2,0)</f>
        <v>DA+0</v>
      </c>
      <c r="F124" s="109" t="s">
        <v>645</v>
      </c>
      <c r="G124" s="104">
        <v>45845</v>
      </c>
      <c r="H124" s="189">
        <v>45853</v>
      </c>
      <c r="I124" s="126" t="s">
        <v>674</v>
      </c>
      <c r="J124" s="190" t="s">
        <v>675</v>
      </c>
      <c r="K124" s="190" t="s">
        <v>648</v>
      </c>
      <c r="L124" s="190" t="str">
        <f>VLOOKUP(D124,'TS Gantry - AP47'!$C$8:$X$638,22,FALSE)</f>
        <v>KALOO</v>
      </c>
      <c r="M124" s="190" t="str">
        <f>VLOOKUP(D124,'TS Gantry - AP47'!$C$8:$Y$638,23,FALSE)</f>
        <v>LUNKARANSAR</v>
      </c>
      <c r="N124" s="190" t="str">
        <f>VLOOKUP(D124,'TS Gantry - AP47'!$C$8:$Z$638,24,FALSE)</f>
        <v>BIKANER</v>
      </c>
      <c r="O124" s="190"/>
      <c r="P124" s="190"/>
      <c r="Q124" s="190"/>
      <c r="R124" s="190"/>
      <c r="S124" s="109"/>
      <c r="T124" s="105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632</v>
      </c>
      <c r="C125" s="109">
        <v>18</v>
      </c>
      <c r="D125" s="177" t="s">
        <v>236</v>
      </c>
      <c r="E125" s="109" t="str">
        <f>VLOOKUP(D125,'TS Gantry - AP47'!$C$8:$D$638,2,0)</f>
        <v>DA-1.5</v>
      </c>
      <c r="F125" s="109" t="s">
        <v>645</v>
      </c>
      <c r="G125" s="104">
        <v>45844</v>
      </c>
      <c r="H125" s="189">
        <v>45853</v>
      </c>
      <c r="I125" s="126" t="s">
        <v>676</v>
      </c>
      <c r="J125" s="190" t="s">
        <v>656</v>
      </c>
      <c r="K125" s="190" t="s">
        <v>648</v>
      </c>
      <c r="L125" s="190" t="str">
        <f>VLOOKUP(D125,'TS Gantry - AP47'!$C$8:$X$638,22,FALSE)</f>
        <v>KELAN</v>
      </c>
      <c r="M125" s="190" t="str">
        <f>VLOOKUP(D125,'TS Gantry - AP47'!$C$8:$Y$638,23,FALSE)</f>
        <v>CHHATARGARH</v>
      </c>
      <c r="N125" s="190" t="str">
        <f>VLOOKUP(D125,'TS Gantry - AP47'!$C$8:$Z$638,24,FALSE)</f>
        <v>BIKANER</v>
      </c>
      <c r="O125" s="190"/>
      <c r="P125" s="190"/>
      <c r="Q125" s="190"/>
      <c r="R125" s="190"/>
      <c r="S125" s="109"/>
      <c r="T125" s="105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632</v>
      </c>
      <c r="C126" s="109">
        <v>19</v>
      </c>
      <c r="D126" s="143" t="s">
        <v>591</v>
      </c>
      <c r="E126" s="109" t="str">
        <f>VLOOKUP(D126,'TS Gantry - AP47'!$C$8:$D$638,2,0)</f>
        <v>DA+6</v>
      </c>
      <c r="F126" s="109" t="s">
        <v>645</v>
      </c>
      <c r="G126" s="104">
        <v>45844</v>
      </c>
      <c r="H126" s="189">
        <v>45854</v>
      </c>
      <c r="I126" s="126" t="s">
        <v>669</v>
      </c>
      <c r="J126" s="190" t="s">
        <v>663</v>
      </c>
      <c r="K126" s="190" t="s">
        <v>648</v>
      </c>
      <c r="L126" s="190" t="str">
        <f>VLOOKUP(D126,'TS Gantry - AP47'!$C$8:$X$638,22,FALSE)</f>
        <v>MALSAR</v>
      </c>
      <c r="M126" s="190" t="str">
        <f>VLOOKUP(D126,'TS Gantry - AP47'!$C$8:$Y$638,23,FALSE)</f>
        <v>SARDARSHAHAR</v>
      </c>
      <c r="N126" s="190" t="str">
        <f>VLOOKUP(D126,'TS Gantry - AP47'!$C$8:$Z$638,24,FALSE)</f>
        <v>CHURU</v>
      </c>
      <c r="O126" s="190"/>
      <c r="P126" s="190"/>
      <c r="Q126" s="190"/>
      <c r="R126" s="190"/>
      <c r="S126" s="109"/>
      <c r="T126" s="105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632</v>
      </c>
      <c r="C127" s="109">
        <v>20</v>
      </c>
      <c r="D127" s="143" t="s">
        <v>278</v>
      </c>
      <c r="E127" s="109" t="str">
        <f>VLOOKUP(D127,'TS Gantry - AP47'!$C$8:$D$638,2,0)</f>
        <v>DA-3</v>
      </c>
      <c r="F127" s="109" t="s">
        <v>645</v>
      </c>
      <c r="G127" s="104">
        <v>45851</v>
      </c>
      <c r="H127" s="189">
        <v>45855</v>
      </c>
      <c r="I127" s="126" t="s">
        <v>646</v>
      </c>
      <c r="J127" s="190" t="s">
        <v>650</v>
      </c>
      <c r="K127" s="190" t="s">
        <v>648</v>
      </c>
      <c r="L127" s="190" t="str">
        <f>VLOOKUP(D127,'TS Gantry - AP47'!$C$8:$X$638,22,FALSE)</f>
        <v>RAJASAR BHATIYAN</v>
      </c>
      <c r="M127" s="190" t="str">
        <f>VLOOKUP(D127,'TS Gantry - AP47'!$C$8:$Y$638,23,FALSE)</f>
        <v>CHHATARGARH</v>
      </c>
      <c r="N127" s="190" t="str">
        <f>VLOOKUP(D127,'TS Gantry - AP47'!$C$8:$Z$638,24,FALSE)</f>
        <v>BIKANER</v>
      </c>
      <c r="O127" s="190"/>
      <c r="P127" s="190"/>
      <c r="Q127" s="190"/>
      <c r="R127" s="190"/>
      <c r="S127" s="109"/>
      <c r="T127" s="105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632</v>
      </c>
      <c r="C128" s="109">
        <v>21</v>
      </c>
      <c r="D128" s="177" t="s">
        <v>530</v>
      </c>
      <c r="E128" s="109" t="str">
        <f>VLOOKUP(D128,'TS Gantry - AP47'!$C$8:$D$638,2,0)</f>
        <v>DA+3</v>
      </c>
      <c r="F128" s="109" t="s">
        <v>645</v>
      </c>
      <c r="G128" s="86">
        <v>45842</v>
      </c>
      <c r="H128" s="189">
        <v>45855</v>
      </c>
      <c r="I128" s="126" t="s">
        <v>677</v>
      </c>
      <c r="J128" s="190" t="s">
        <v>665</v>
      </c>
      <c r="K128" s="190" t="s">
        <v>648</v>
      </c>
      <c r="L128" s="190" t="str">
        <f>VLOOKUP(D128,'TS Gantry - AP47'!$C$8:$X$638,22,FALSE)</f>
        <v>MALSISAR</v>
      </c>
      <c r="M128" s="190" t="str">
        <f>VLOOKUP(D128,'TS Gantry - AP47'!$C$8:$Y$638,23,FALSE)</f>
        <v>SARDARSHAHAR</v>
      </c>
      <c r="N128" s="190" t="str">
        <f>VLOOKUP(D128,'TS Gantry - AP47'!$C$8:$Z$638,24,FALSE)</f>
        <v>CHURU</v>
      </c>
      <c r="O128" s="190"/>
      <c r="P128" s="190"/>
      <c r="Q128" s="190"/>
      <c r="R128" s="190"/>
      <c r="S128" s="109"/>
      <c r="T128" s="105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632</v>
      </c>
      <c r="C129" s="109">
        <v>22</v>
      </c>
      <c r="D129" s="143" t="s">
        <v>590</v>
      </c>
      <c r="E129" s="109" t="str">
        <f>VLOOKUP(D129,'TS Gantry - AP47'!$C$8:$D$638,2,0)</f>
        <v>DA-3</v>
      </c>
      <c r="F129" s="109" t="s">
        <v>645</v>
      </c>
      <c r="G129" s="104">
        <v>45849</v>
      </c>
      <c r="H129" s="189">
        <v>45856</v>
      </c>
      <c r="I129" s="126" t="s">
        <v>669</v>
      </c>
      <c r="J129" s="190" t="s">
        <v>663</v>
      </c>
      <c r="K129" s="190" t="s">
        <v>648</v>
      </c>
      <c r="L129" s="190" t="str">
        <f>VLOOKUP(D129,'TS Gantry - AP47'!$C$8:$X$638,22,FALSE)</f>
        <v>MALSAR</v>
      </c>
      <c r="M129" s="190" t="str">
        <f>VLOOKUP(D129,'TS Gantry - AP47'!$C$8:$Y$638,23,FALSE)</f>
        <v>SARDARSHAHAR</v>
      </c>
      <c r="N129" s="190" t="str">
        <f>VLOOKUP(D129,'TS Gantry - AP47'!$C$8:$Z$638,24,FALSE)</f>
        <v>CHURU</v>
      </c>
      <c r="O129" s="190"/>
      <c r="P129" s="190"/>
      <c r="Q129" s="190"/>
      <c r="R129" s="190"/>
      <c r="S129" s="109"/>
      <c r="T129" s="105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632</v>
      </c>
      <c r="C130" s="109">
        <v>23</v>
      </c>
      <c r="D130" s="143" t="s">
        <v>604</v>
      </c>
      <c r="E130" s="109" t="str">
        <f>VLOOKUP(D130,'TS Gantry - AP47'!$C$8:$D$638,2,0)</f>
        <v>DA+0</v>
      </c>
      <c r="F130" s="109" t="s">
        <v>645</v>
      </c>
      <c r="G130" s="104">
        <v>45853</v>
      </c>
      <c r="H130" s="189">
        <v>45856</v>
      </c>
      <c r="I130" s="126" t="s">
        <v>668</v>
      </c>
      <c r="J130" s="190" t="s">
        <v>666</v>
      </c>
      <c r="K130" s="190" t="s">
        <v>648</v>
      </c>
      <c r="L130" s="190" t="str">
        <f>VLOOKUP(D130,'TS Gantry - AP47'!$C$8:$X$638,22,FALSE)</f>
        <v>MALSAR</v>
      </c>
      <c r="M130" s="190" t="str">
        <f>VLOOKUP(D130,'TS Gantry - AP47'!$C$8:$Y$638,23,FALSE)</f>
        <v>SARDARSHAHAR</v>
      </c>
      <c r="N130" s="190" t="str">
        <f>VLOOKUP(D130,'TS Gantry - AP47'!$C$8:$Z$638,24,FALSE)</f>
        <v>CHURU</v>
      </c>
      <c r="O130" s="190"/>
      <c r="P130" s="190"/>
      <c r="Q130" s="190"/>
      <c r="R130" s="190"/>
      <c r="S130" s="109"/>
      <c r="T130" s="105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632</v>
      </c>
      <c r="C131" s="109">
        <v>24</v>
      </c>
      <c r="D131" s="143" t="s">
        <v>452</v>
      </c>
      <c r="E131" s="109" t="str">
        <f>VLOOKUP(D131,'TS Gantry - AP47'!$C$8:$D$638,2,0)</f>
        <v>DA+3</v>
      </c>
      <c r="F131" s="109" t="s">
        <v>645</v>
      </c>
      <c r="G131" s="104">
        <v>45849</v>
      </c>
      <c r="H131" s="189">
        <v>45857</v>
      </c>
      <c r="I131" s="126" t="s">
        <v>673</v>
      </c>
      <c r="J131" s="190" t="s">
        <v>647</v>
      </c>
      <c r="K131" s="190" t="s">
        <v>648</v>
      </c>
      <c r="L131" s="190" t="str">
        <f>VLOOKUP(D131,'TS Gantry - AP47'!$C$8:$X$638,22,FALSE)</f>
        <v>KALOO</v>
      </c>
      <c r="M131" s="190" t="str">
        <f>VLOOKUP(D131,'TS Gantry - AP47'!$C$8:$Y$638,23,FALSE)</f>
        <v>LUNKARANSAR</v>
      </c>
      <c r="N131" s="190" t="str">
        <f>VLOOKUP(D131,'TS Gantry - AP47'!$C$8:$Z$638,24,FALSE)</f>
        <v>BIKANER</v>
      </c>
      <c r="O131" s="190"/>
      <c r="P131" s="190"/>
      <c r="Q131" s="190"/>
      <c r="R131" s="190"/>
      <c r="S131" s="109"/>
      <c r="T131" s="105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632</v>
      </c>
      <c r="C132" s="109">
        <v>25</v>
      </c>
      <c r="D132" s="143" t="s">
        <v>605</v>
      </c>
      <c r="E132" s="109" t="str">
        <f>VLOOKUP(D132,'TS Gantry - AP47'!$C$8:$D$638,2,0)</f>
        <v>DA+0</v>
      </c>
      <c r="F132" s="109" t="s">
        <v>645</v>
      </c>
      <c r="G132" s="104">
        <v>45852</v>
      </c>
      <c r="H132" s="189">
        <v>45858</v>
      </c>
      <c r="I132" s="126" t="s">
        <v>668</v>
      </c>
      <c r="J132" s="190" t="s">
        <v>666</v>
      </c>
      <c r="K132" s="190" t="s">
        <v>648</v>
      </c>
      <c r="L132" s="190" t="str">
        <f>VLOOKUP(D132,'TS Gantry - AP47'!$C$8:$X$638,22,FALSE)</f>
        <v>MALSAR</v>
      </c>
      <c r="M132" s="190" t="str">
        <f>VLOOKUP(D132,'TS Gantry - AP47'!$C$8:$Y$638,23,FALSE)</f>
        <v>SARDARSHAHAR</v>
      </c>
      <c r="N132" s="190" t="str">
        <f>VLOOKUP(D132,'TS Gantry - AP47'!$C$8:$Z$638,24,FALSE)</f>
        <v>CHURU</v>
      </c>
      <c r="O132" s="190"/>
      <c r="P132" s="190"/>
      <c r="Q132" s="190"/>
      <c r="R132" s="190"/>
      <c r="S132" s="109"/>
      <c r="T132" s="105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632</v>
      </c>
      <c r="C133" s="109">
        <v>26</v>
      </c>
      <c r="D133" s="143" t="s">
        <v>239</v>
      </c>
      <c r="E133" s="109" t="str">
        <f>VLOOKUP(D133,'TS Gantry - AP47'!$C$8:$D$638,2,0)</f>
        <v>DA-3</v>
      </c>
      <c r="F133" s="109" t="s">
        <v>645</v>
      </c>
      <c r="G133" s="104">
        <v>45853</v>
      </c>
      <c r="H133" s="189">
        <v>45858</v>
      </c>
      <c r="I133" s="126" t="s">
        <v>676</v>
      </c>
      <c r="J133" s="190" t="s">
        <v>650</v>
      </c>
      <c r="K133" s="190" t="s">
        <v>648</v>
      </c>
      <c r="L133" s="190" t="str">
        <f>VLOOKUP(D133,'TS Gantry - AP47'!$C$8:$X$638,22,FALSE)</f>
        <v>KELAN</v>
      </c>
      <c r="M133" s="190" t="str">
        <f>VLOOKUP(D133,'TS Gantry - AP47'!$C$8:$Y$638,23,FALSE)</f>
        <v>CHHATARGARH</v>
      </c>
      <c r="N133" s="190" t="str">
        <f>VLOOKUP(D133,'TS Gantry - AP47'!$C$8:$Z$638,24,FALSE)</f>
        <v>BIKANER</v>
      </c>
      <c r="O133" s="190"/>
      <c r="P133" s="190"/>
      <c r="Q133" s="190"/>
      <c r="R133" s="190"/>
      <c r="S133" s="109"/>
      <c r="T133" s="105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632</v>
      </c>
      <c r="C134" s="109">
        <v>27</v>
      </c>
      <c r="D134" s="143" t="s">
        <v>459</v>
      </c>
      <c r="E134" s="109" t="str">
        <f>VLOOKUP(D134,'TS Gantry - AP47'!$C$8:$D$638,2,0)</f>
        <v>DA+0</v>
      </c>
      <c r="F134" s="109" t="s">
        <v>645</v>
      </c>
      <c r="G134" s="104">
        <v>45853</v>
      </c>
      <c r="H134" s="189">
        <v>45858</v>
      </c>
      <c r="I134" s="126" t="s">
        <v>674</v>
      </c>
      <c r="J134" s="190" t="s">
        <v>647</v>
      </c>
      <c r="K134" s="190" t="s">
        <v>648</v>
      </c>
      <c r="L134" s="190" t="str">
        <f>VLOOKUP(D134,'TS Gantry - AP47'!$C$8:$X$638,22,FALSE)</f>
        <v>KALOO</v>
      </c>
      <c r="M134" s="190" t="str">
        <f>VLOOKUP(D134,'TS Gantry - AP47'!$C$8:$Y$638,23,FALSE)</f>
        <v>LUNKARANSAR</v>
      </c>
      <c r="N134" s="190" t="str">
        <f>VLOOKUP(D134,'TS Gantry - AP47'!$C$8:$Z$638,24,FALSE)</f>
        <v>BIKANER</v>
      </c>
      <c r="O134" s="190"/>
      <c r="P134" s="190"/>
      <c r="Q134" s="190"/>
      <c r="R134" s="190"/>
      <c r="S134" s="109"/>
      <c r="T134" s="105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632</v>
      </c>
      <c r="C135" s="109">
        <v>28</v>
      </c>
      <c r="D135" s="177" t="s">
        <v>518</v>
      </c>
      <c r="E135" s="109" t="str">
        <f>VLOOKUP(D135,'TS Gantry - AP47'!$C$8:$D$638,2,0)</f>
        <v>DA+3</v>
      </c>
      <c r="F135" s="109" t="s">
        <v>645</v>
      </c>
      <c r="G135" s="86">
        <v>45842</v>
      </c>
      <c r="H135" s="189">
        <v>45859</v>
      </c>
      <c r="I135" s="126" t="s">
        <v>678</v>
      </c>
      <c r="J135" s="190" t="s">
        <v>672</v>
      </c>
      <c r="K135" s="190" t="s">
        <v>648</v>
      </c>
      <c r="L135" s="190" t="str">
        <f>VLOOKUP(D135,'TS Gantry - AP47'!$C$8:$X$638,22,FALSE)</f>
        <v>KANWALASAR</v>
      </c>
      <c r="M135" s="190" t="str">
        <f>VLOOKUP(D135,'TS Gantry - AP47'!$C$8:$Y$638,23,FALSE)</f>
        <v>SARDARSHAHAR</v>
      </c>
      <c r="N135" s="190" t="str">
        <f>VLOOKUP(D135,'TS Gantry - AP47'!$C$8:$Z$638,24,FALSE)</f>
        <v>CHURU</v>
      </c>
      <c r="O135" s="190"/>
      <c r="P135" s="190"/>
      <c r="Q135" s="190"/>
      <c r="R135" s="190"/>
      <c r="S135" s="109"/>
      <c r="T135" s="105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632</v>
      </c>
      <c r="C136" s="109">
        <v>29</v>
      </c>
      <c r="D136" s="177" t="s">
        <v>238</v>
      </c>
      <c r="E136" s="109" t="str">
        <f>VLOOKUP(D136,'TS Gantry - AP47'!$C$8:$D$638,2,0)</f>
        <v>DA-1.5</v>
      </c>
      <c r="F136" s="109" t="s">
        <v>645</v>
      </c>
      <c r="G136" s="104">
        <v>45853</v>
      </c>
      <c r="H136" s="189">
        <v>45860</v>
      </c>
      <c r="I136" s="126" t="s">
        <v>676</v>
      </c>
      <c r="J136" s="190" t="s">
        <v>650</v>
      </c>
      <c r="K136" s="190" t="s">
        <v>648</v>
      </c>
      <c r="L136" s="190" t="str">
        <f>VLOOKUP(D136,'TS Gantry - AP47'!$C$8:$X$638,22,FALSE)</f>
        <v>KELAN</v>
      </c>
      <c r="M136" s="190" t="str">
        <f>VLOOKUP(D136,'TS Gantry - AP47'!$C$8:$Y$638,23,FALSE)</f>
        <v>CHHATARGARH</v>
      </c>
      <c r="N136" s="190" t="str">
        <f>VLOOKUP(D136,'TS Gantry - AP47'!$C$8:$Z$638,24,FALSE)</f>
        <v>BIKANER</v>
      </c>
      <c r="O136" s="190"/>
      <c r="P136" s="190"/>
      <c r="Q136" s="190"/>
      <c r="R136" s="190"/>
      <c r="S136" s="109"/>
      <c r="T136" s="105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632</v>
      </c>
      <c r="C137" s="109">
        <v>30</v>
      </c>
      <c r="D137" s="143" t="s">
        <v>519</v>
      </c>
      <c r="E137" s="109" t="str">
        <f>VLOOKUP(D137,'TS Gantry - AP47'!$C$8:$D$638,2,0)</f>
        <v>DA+9</v>
      </c>
      <c r="F137" s="109" t="s">
        <v>645</v>
      </c>
      <c r="G137" s="86">
        <v>45837</v>
      </c>
      <c r="H137" s="189">
        <v>45861</v>
      </c>
      <c r="I137" s="126" t="s">
        <v>678</v>
      </c>
      <c r="J137" s="190" t="s">
        <v>672</v>
      </c>
      <c r="K137" s="190" t="s">
        <v>648</v>
      </c>
      <c r="L137" s="190" t="str">
        <f>VLOOKUP(D137,'TS Gantry - AP47'!$C$8:$X$638,22,FALSE)</f>
        <v>KANWALASAR</v>
      </c>
      <c r="M137" s="190" t="str">
        <f>VLOOKUP(D137,'TS Gantry - AP47'!$C$8:$Y$638,23,FALSE)</f>
        <v>SARDARSHAHAR</v>
      </c>
      <c r="N137" s="190" t="str">
        <f>VLOOKUP(D137,'TS Gantry - AP47'!$C$8:$Z$638,24,FALSE)</f>
        <v>CHURU</v>
      </c>
      <c r="O137" s="190"/>
      <c r="P137" s="190"/>
      <c r="Q137" s="190"/>
      <c r="R137" s="190"/>
      <c r="S137" s="109"/>
      <c r="T137" s="105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632</v>
      </c>
      <c r="C138" s="109">
        <v>31</v>
      </c>
      <c r="D138" s="143" t="s">
        <v>461</v>
      </c>
      <c r="E138" s="109" t="str">
        <f>VLOOKUP(D138,'TS Gantry - AP47'!$C$8:$D$638,2,0)</f>
        <v>DA+0</v>
      </c>
      <c r="F138" s="109" t="s">
        <v>645</v>
      </c>
      <c r="G138" s="104">
        <v>45856</v>
      </c>
      <c r="H138" s="189">
        <v>45863</v>
      </c>
      <c r="I138" s="126" t="s">
        <v>674</v>
      </c>
      <c r="J138" s="190" t="s">
        <v>647</v>
      </c>
      <c r="K138" s="190" t="s">
        <v>648</v>
      </c>
      <c r="L138" s="190" t="str">
        <f>VLOOKUP(D138,'TS Gantry - AP47'!$C$8:$X$638,22,FALSE)</f>
        <v>KALOO</v>
      </c>
      <c r="M138" s="190" t="str">
        <f>VLOOKUP(D138,'TS Gantry - AP47'!$C$8:$Y$638,23,FALSE)</f>
        <v>LUNKARANSAR</v>
      </c>
      <c r="N138" s="190" t="str">
        <f>VLOOKUP(D138,'TS Gantry - AP47'!$C$8:$Z$638,24,FALSE)</f>
        <v>BIKANER</v>
      </c>
      <c r="O138" s="190"/>
      <c r="P138" s="190"/>
      <c r="Q138" s="190"/>
      <c r="R138" s="190"/>
      <c r="S138" s="109"/>
      <c r="T138" s="105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632</v>
      </c>
      <c r="C139" s="109">
        <v>32</v>
      </c>
      <c r="D139" s="143" t="s">
        <v>463</v>
      </c>
      <c r="E139" s="109" t="str">
        <f>VLOOKUP(D139,'TS Gantry - AP47'!$C$8:$D$638,2,0)</f>
        <v>DA+0</v>
      </c>
      <c r="F139" s="109" t="s">
        <v>645</v>
      </c>
      <c r="G139" s="104">
        <v>45857</v>
      </c>
      <c r="H139" s="189">
        <v>45863</v>
      </c>
      <c r="I139" s="126" t="s">
        <v>673</v>
      </c>
      <c r="J139" s="190" t="s">
        <v>656</v>
      </c>
      <c r="K139" s="190" t="s">
        <v>648</v>
      </c>
      <c r="L139" s="190" t="str">
        <f>VLOOKUP(D139,'TS Gantry - AP47'!$C$8:$X$638,22,FALSE)</f>
        <v>KALOO</v>
      </c>
      <c r="M139" s="190" t="str">
        <f>VLOOKUP(D139,'TS Gantry - AP47'!$C$8:$Y$638,23,FALSE)</f>
        <v>LUNKARANSAR</v>
      </c>
      <c r="N139" s="190" t="str">
        <f>VLOOKUP(D139,'TS Gantry - AP47'!$C$8:$Z$638,24,FALSE)</f>
        <v>BIKANER</v>
      </c>
      <c r="O139" s="190"/>
      <c r="P139" s="190"/>
      <c r="Q139" s="190"/>
      <c r="R139" s="190"/>
      <c r="S139" s="109"/>
      <c r="T139" s="105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632</v>
      </c>
      <c r="C140" s="109">
        <v>33</v>
      </c>
      <c r="D140" s="143" t="s">
        <v>600</v>
      </c>
      <c r="E140" s="109" t="str">
        <f>VLOOKUP(D140,'TS Gantry - AP47'!$C$8:$D$638,2,0)</f>
        <v>DA+9</v>
      </c>
      <c r="F140" s="109" t="s">
        <v>645</v>
      </c>
      <c r="G140" s="104">
        <v>45859</v>
      </c>
      <c r="H140" s="189">
        <v>45863</v>
      </c>
      <c r="I140" s="126" t="s">
        <v>668</v>
      </c>
      <c r="J140" s="190" t="s">
        <v>666</v>
      </c>
      <c r="K140" s="190" t="s">
        <v>648</v>
      </c>
      <c r="L140" s="190" t="str">
        <f>VLOOKUP(D140,'TS Gantry - AP47'!$C$8:$X$638,22,FALSE)</f>
        <v>MALSAR</v>
      </c>
      <c r="M140" s="190" t="str">
        <f>VLOOKUP(D140,'TS Gantry - AP47'!$C$8:$Y$638,23,FALSE)</f>
        <v>SARDARSHAHAR</v>
      </c>
      <c r="N140" s="190" t="str">
        <f>VLOOKUP(D140,'TS Gantry - AP47'!$C$8:$Z$638,24,FALSE)</f>
        <v>CHURU</v>
      </c>
      <c r="O140" s="190"/>
      <c r="P140" s="190"/>
      <c r="Q140" s="190"/>
      <c r="R140" s="190"/>
      <c r="S140" s="109"/>
      <c r="T140" s="105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632</v>
      </c>
      <c r="C141" s="109">
        <v>34</v>
      </c>
      <c r="D141" s="143" t="s">
        <v>589</v>
      </c>
      <c r="E141" s="109" t="str">
        <f>VLOOKUP(D141,'TS Gantry - AP47'!$C$8:$D$638,2,0)</f>
        <v>DA+9</v>
      </c>
      <c r="F141" s="109" t="s">
        <v>645</v>
      </c>
      <c r="G141" s="104">
        <v>45855</v>
      </c>
      <c r="H141" s="189">
        <v>45864</v>
      </c>
      <c r="I141" s="126" t="s">
        <v>669</v>
      </c>
      <c r="J141" s="190" t="s">
        <v>663</v>
      </c>
      <c r="K141" s="190" t="s">
        <v>648</v>
      </c>
      <c r="L141" s="190" t="str">
        <f>VLOOKUP(D141,'TS Gantry - AP47'!$C$8:$X$638,22,FALSE)</f>
        <v>MALSAR</v>
      </c>
      <c r="M141" s="190" t="str">
        <f>VLOOKUP(D141,'TS Gantry - AP47'!$C$8:$Y$638,23,FALSE)</f>
        <v>SARDARSHAHAR</v>
      </c>
      <c r="N141" s="190" t="str">
        <f>VLOOKUP(D141,'TS Gantry - AP47'!$C$8:$Z$638,24,FALSE)</f>
        <v>CHURU</v>
      </c>
      <c r="O141" s="190"/>
      <c r="P141" s="190"/>
      <c r="Q141" s="190"/>
      <c r="R141" s="190"/>
      <c r="S141" s="109"/>
      <c r="T141" s="105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632</v>
      </c>
      <c r="C142" s="109">
        <v>35</v>
      </c>
      <c r="D142" s="143" t="s">
        <v>528</v>
      </c>
      <c r="E142" s="109" t="str">
        <f>VLOOKUP(D142,'TS Gantry - AP47'!$C$8:$D$638,2,0)</f>
        <v>DA+9</v>
      </c>
      <c r="F142" s="109" t="s">
        <v>645</v>
      </c>
      <c r="G142" s="104">
        <v>45856</v>
      </c>
      <c r="H142" s="189">
        <v>45867</v>
      </c>
      <c r="I142" s="126" t="s">
        <v>677</v>
      </c>
      <c r="J142" s="190" t="s">
        <v>672</v>
      </c>
      <c r="K142" s="190" t="s">
        <v>648</v>
      </c>
      <c r="L142" s="190" t="str">
        <f>VLOOKUP(D142,'TS Gantry - AP47'!$C$8:$X$638,22,FALSE)</f>
        <v>DHEERASAR</v>
      </c>
      <c r="M142" s="190" t="str">
        <f>VLOOKUP(D142,'TS Gantry - AP47'!$C$8:$Y$638,23,FALSE)</f>
        <v>SARDARSHAHAR</v>
      </c>
      <c r="N142" s="190" t="str">
        <f>VLOOKUP(D142,'TS Gantry - AP47'!$C$8:$Z$638,24,FALSE)</f>
        <v>CHURU</v>
      </c>
      <c r="O142" s="190"/>
      <c r="P142" s="190"/>
      <c r="Q142" s="190"/>
      <c r="R142" s="190"/>
      <c r="S142" s="109"/>
      <c r="T142" s="105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632</v>
      </c>
      <c r="C143" s="109">
        <v>36</v>
      </c>
      <c r="D143" s="143" t="s">
        <v>246</v>
      </c>
      <c r="E143" s="109" t="str">
        <f>VLOOKUP(D143,'TS Gantry - AP47'!$C$8:$D$638,2,0)</f>
        <v>DA+9</v>
      </c>
      <c r="F143" s="109" t="s">
        <v>645</v>
      </c>
      <c r="G143" s="104">
        <v>45861</v>
      </c>
      <c r="H143" s="189">
        <v>45867</v>
      </c>
      <c r="I143" s="126" t="s">
        <v>676</v>
      </c>
      <c r="J143" s="190" t="s">
        <v>657</v>
      </c>
      <c r="K143" s="190" t="s">
        <v>648</v>
      </c>
      <c r="L143" s="190" t="str">
        <f>VLOOKUP(D143,'TS Gantry - AP47'!$C$8:$X$638,22,FALSE)</f>
        <v>KELAN</v>
      </c>
      <c r="M143" s="190" t="str">
        <f>VLOOKUP(D143,'TS Gantry - AP47'!$C$8:$Y$638,23,FALSE)</f>
        <v>CHHATARGARH</v>
      </c>
      <c r="N143" s="190" t="str">
        <f>VLOOKUP(D143,'TS Gantry - AP47'!$C$8:$Z$638,24,FALSE)</f>
        <v>BIKANER</v>
      </c>
      <c r="O143" s="190"/>
      <c r="P143" s="190"/>
      <c r="Q143" s="190"/>
      <c r="R143" s="190"/>
      <c r="S143" s="109"/>
      <c r="T143" s="105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632</v>
      </c>
      <c r="C144" s="109">
        <v>37</v>
      </c>
      <c r="D144" s="143" t="s">
        <v>601</v>
      </c>
      <c r="E144" s="109" t="str">
        <f>VLOOKUP(D144,'TS Gantry - AP47'!$C$8:$D$638,2,0)</f>
        <v>DA+3</v>
      </c>
      <c r="F144" s="109" t="s">
        <v>645</v>
      </c>
      <c r="G144" s="104">
        <v>45863</v>
      </c>
      <c r="H144" s="189">
        <v>45867</v>
      </c>
      <c r="I144" s="126" t="s">
        <v>668</v>
      </c>
      <c r="J144" s="190" t="s">
        <v>666</v>
      </c>
      <c r="K144" s="190" t="s">
        <v>648</v>
      </c>
      <c r="L144" s="190" t="str">
        <f>VLOOKUP(D144,'TS Gantry - AP47'!$C$8:$X$638,22,FALSE)</f>
        <v>MALSAR</v>
      </c>
      <c r="M144" s="190" t="str">
        <f>VLOOKUP(D144,'TS Gantry - AP47'!$C$8:$Y$638,23,FALSE)</f>
        <v>SARDARSHAHAR</v>
      </c>
      <c r="N144" s="190" t="str">
        <f>VLOOKUP(D144,'TS Gantry - AP47'!$C$8:$Z$638,24,FALSE)</f>
        <v>CHURU</v>
      </c>
      <c r="O144" s="190"/>
      <c r="P144" s="190"/>
      <c r="Q144" s="190"/>
      <c r="R144" s="190"/>
      <c r="S144" s="109"/>
      <c r="T144" s="105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09" t="s">
        <v>632</v>
      </c>
      <c r="C145" s="109">
        <v>38</v>
      </c>
      <c r="D145" s="143" t="s">
        <v>274</v>
      </c>
      <c r="E145" s="109" t="str">
        <f>VLOOKUP(D145,'TS Gantry - AP47'!$C$8:$D$638,2,0)</f>
        <v>DB2+0</v>
      </c>
      <c r="F145" s="109" t="s">
        <v>645</v>
      </c>
      <c r="G145" s="104">
        <v>45858</v>
      </c>
      <c r="H145" s="104">
        <v>45868</v>
      </c>
      <c r="I145" s="126" t="s">
        <v>646</v>
      </c>
      <c r="J145" s="190" t="s">
        <v>650</v>
      </c>
      <c r="K145" s="190" t="s">
        <v>648</v>
      </c>
      <c r="L145" s="190" t="str">
        <f>VLOOKUP(D145,'TS Gantry - AP47'!$C$8:$X$638,22,FALSE)</f>
        <v>RAJASAR BHATIYAN</v>
      </c>
      <c r="M145" s="190" t="str">
        <f>VLOOKUP(D145,'TS Gantry - AP47'!$C$8:$Y$638,23,FALSE)</f>
        <v>CHHATARGARH</v>
      </c>
      <c r="N145" s="190" t="str">
        <f>VLOOKUP(D145,'TS Gantry - AP47'!$C$8:$Z$638,24,FALSE)</f>
        <v>BIKANER</v>
      </c>
      <c r="O145" s="190"/>
      <c r="P145" s="190"/>
      <c r="Q145" s="190"/>
      <c r="R145" s="190"/>
      <c r="S145" s="109"/>
      <c r="T145" s="105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09" t="s">
        <v>632</v>
      </c>
      <c r="C146" s="109">
        <v>39</v>
      </c>
      <c r="D146" s="143" t="s">
        <v>524</v>
      </c>
      <c r="E146" s="109" t="str">
        <f>VLOOKUP(D146,'TS Gantry - AP47'!$C$8:$D$638,2,0)</f>
        <v>DA-1.5</v>
      </c>
      <c r="F146" s="109" t="s">
        <v>645</v>
      </c>
      <c r="G146" s="104">
        <v>45856</v>
      </c>
      <c r="H146" s="104">
        <v>45869</v>
      </c>
      <c r="I146" s="126" t="s">
        <v>679</v>
      </c>
      <c r="J146" s="190" t="s">
        <v>672</v>
      </c>
      <c r="K146" s="190" t="s">
        <v>648</v>
      </c>
      <c r="L146" s="190" t="str">
        <f>VLOOKUP(D146,'TS Gantry - AP47'!$C$8:$X$638,22,FALSE)</f>
        <v>DHEERASAR</v>
      </c>
      <c r="M146" s="190" t="str">
        <f>VLOOKUP(D146,'TS Gantry - AP47'!$C$8:$Y$638,23,FALSE)</f>
        <v>SARDARSHAHAR</v>
      </c>
      <c r="N146" s="190" t="str">
        <f>VLOOKUP(D146,'TS Gantry - AP47'!$C$8:$Z$638,24,FALSE)</f>
        <v>CHURU</v>
      </c>
      <c r="O146" s="190"/>
      <c r="P146" s="190"/>
      <c r="Q146" s="190"/>
      <c r="R146" s="190"/>
      <c r="S146" s="109"/>
      <c r="T146" s="105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632</v>
      </c>
      <c r="C147" s="109">
        <v>40</v>
      </c>
      <c r="D147" s="143" t="s">
        <v>444</v>
      </c>
      <c r="E147" s="109" t="str">
        <f>VLOOKUP(D147,'TS Gantry - AP47'!$C$8:$D$638,2,0)</f>
        <v>DB2+0</v>
      </c>
      <c r="F147" s="109" t="s">
        <v>645</v>
      </c>
      <c r="G147" s="104">
        <v>45863</v>
      </c>
      <c r="H147" s="189">
        <v>45870</v>
      </c>
      <c r="I147" s="126" t="s">
        <v>674</v>
      </c>
      <c r="J147" s="190" t="s">
        <v>647</v>
      </c>
      <c r="K147" s="190" t="s">
        <v>648</v>
      </c>
      <c r="L147" s="190" t="str">
        <f>VLOOKUP(D147,'TS Gantry - AP47'!$C$8:$X$638,22,FALSE)</f>
        <v>KALOO</v>
      </c>
      <c r="M147" s="190" t="str">
        <f>VLOOKUP(D147,'TS Gantry - AP47'!$C$8:$Y$638,23,FALSE)</f>
        <v>LUNKARANSAR</v>
      </c>
      <c r="N147" s="190" t="str">
        <f>VLOOKUP(D147,'TS Gantry - AP47'!$C$8:$Z$638,24,FALSE)</f>
        <v>BIKANER</v>
      </c>
      <c r="O147" s="190"/>
      <c r="P147" s="190"/>
      <c r="Q147" s="190"/>
      <c r="R147" s="190"/>
      <c r="S147" s="109"/>
      <c r="T147" s="105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632</v>
      </c>
      <c r="C148" s="109">
        <v>41</v>
      </c>
      <c r="D148" s="143" t="s">
        <v>464</v>
      </c>
      <c r="E148" s="109" t="str">
        <f>VLOOKUP(D148,'TS Gantry - AP47'!$C$8:$D$638,2,0)</f>
        <v>DB1+0</v>
      </c>
      <c r="F148" s="109" t="s">
        <v>645</v>
      </c>
      <c r="G148" s="104">
        <v>45863</v>
      </c>
      <c r="H148" s="104">
        <v>45870</v>
      </c>
      <c r="I148" s="126" t="s">
        <v>673</v>
      </c>
      <c r="J148" s="190" t="s">
        <v>675</v>
      </c>
      <c r="K148" s="190" t="s">
        <v>648</v>
      </c>
      <c r="L148" s="190" t="str">
        <f>VLOOKUP(D148,'TS Gantry - AP47'!$C$8:$X$638,22,FALSE)</f>
        <v>KALOO</v>
      </c>
      <c r="M148" s="190" t="str">
        <f>VLOOKUP(D148,'TS Gantry - AP47'!$C$8:$Y$638,23,FALSE)</f>
        <v>LUNKARANSAR</v>
      </c>
      <c r="N148" s="190" t="str">
        <f>VLOOKUP(D148,'TS Gantry - AP47'!$C$8:$Z$638,24,FALSE)</f>
        <v>BIKANER</v>
      </c>
      <c r="O148" s="190"/>
      <c r="P148" s="190"/>
      <c r="Q148" s="190"/>
      <c r="R148" s="190"/>
      <c r="S148" s="109"/>
      <c r="T148" s="105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6">
        <v>145</v>
      </c>
      <c r="B149" s="185" t="s">
        <v>632</v>
      </c>
      <c r="C149" s="113">
        <v>42</v>
      </c>
      <c r="D149" s="147" t="s">
        <v>523</v>
      </c>
      <c r="E149" s="113" t="str">
        <f>VLOOKUP(D149,'TS Gantry - AP47'!$C$8:$D$638,2,0)</f>
        <v>DA+3</v>
      </c>
      <c r="F149" s="113" t="s">
        <v>645</v>
      </c>
      <c r="G149" s="166">
        <v>45863</v>
      </c>
      <c r="H149" s="166">
        <v>45870</v>
      </c>
      <c r="I149" s="149" t="s">
        <v>678</v>
      </c>
      <c r="J149" s="191" t="s">
        <v>680</v>
      </c>
      <c r="K149" s="191" t="s">
        <v>648</v>
      </c>
      <c r="L149" s="191" t="str">
        <f>VLOOKUP(D149,'TS Gantry - AP47'!$C$8:$X$638,22,FALSE)</f>
        <v>DHEERASAR</v>
      </c>
      <c r="M149" s="191" t="str">
        <f>VLOOKUP(D149,'TS Gantry - AP47'!$C$8:$Y$638,23,FALSE)</f>
        <v>SARDARSHAHAR</v>
      </c>
      <c r="N149" s="191" t="str">
        <f>VLOOKUP(D149,'TS Gantry - AP47'!$C$8:$Z$638,24,FALSE)</f>
        <v>CHURU</v>
      </c>
      <c r="O149" s="191"/>
      <c r="P149" s="191"/>
      <c r="Q149" s="191"/>
      <c r="R149" s="191"/>
      <c r="S149" s="113"/>
      <c r="T149" s="114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36">
        <v>146</v>
      </c>
      <c r="B150" s="137" t="s">
        <v>681</v>
      </c>
      <c r="C150" s="137">
        <v>1</v>
      </c>
      <c r="D150" s="138" t="s">
        <v>588</v>
      </c>
      <c r="E150" s="137" t="str">
        <f>VLOOKUP(D150,'TS Gantry - AP47'!$C$8:$D$638,2,0)</f>
        <v>DA-3</v>
      </c>
      <c r="F150" s="137" t="s">
        <v>645</v>
      </c>
      <c r="G150" s="162">
        <v>45863</v>
      </c>
      <c r="H150" s="162">
        <v>45871</v>
      </c>
      <c r="I150" s="140" t="s">
        <v>669</v>
      </c>
      <c r="J150" s="188" t="s">
        <v>663</v>
      </c>
      <c r="K150" s="188" t="s">
        <v>648</v>
      </c>
      <c r="L150" s="188" t="str">
        <f>VLOOKUP(D150,'TS Gantry - AP47'!$C$8:$X$638,22,FALSE)</f>
        <v>MALSAR</v>
      </c>
      <c r="M150" s="188" t="str">
        <f>VLOOKUP(D150,'TS Gantry - AP47'!$C$8:$Y$638,23,FALSE)</f>
        <v>SARDARSHAHAR</v>
      </c>
      <c r="N150" s="188" t="str">
        <f>VLOOKUP(D150,'TS Gantry - AP47'!$C$8:$Z$638,24,FALSE)</f>
        <v>CHURU</v>
      </c>
      <c r="O150" s="188"/>
      <c r="P150" s="188"/>
      <c r="Q150" s="188"/>
      <c r="R150" s="188"/>
      <c r="S150" s="137"/>
      <c r="T150" s="165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09" t="s">
        <v>681</v>
      </c>
      <c r="C151" s="109">
        <v>2</v>
      </c>
      <c r="D151" s="143" t="s">
        <v>602</v>
      </c>
      <c r="E151" s="109" t="str">
        <f>VLOOKUP(D151,'TS Gantry - AP47'!$C$8:$D$638,2,0)</f>
        <v>DA+6</v>
      </c>
      <c r="F151" s="109" t="s">
        <v>645</v>
      </c>
      <c r="G151" s="104">
        <v>45865</v>
      </c>
      <c r="H151" s="104">
        <v>45872</v>
      </c>
      <c r="I151" s="126" t="s">
        <v>668</v>
      </c>
      <c r="J151" s="190" t="s">
        <v>666</v>
      </c>
      <c r="K151" s="190" t="s">
        <v>648</v>
      </c>
      <c r="L151" s="190" t="str">
        <f>VLOOKUP(D151,'TS Gantry - AP47'!$C$8:$X$638,22,FALSE)</f>
        <v>MALSAR</v>
      </c>
      <c r="M151" s="190" t="str">
        <f>VLOOKUP(D151,'TS Gantry - AP47'!$C$8:$Y$638,23,FALSE)</f>
        <v>SARDARSHAHAR</v>
      </c>
      <c r="N151" s="190" t="str">
        <f>VLOOKUP(D151,'TS Gantry - AP47'!$C$8:$Z$638,24,FALSE)</f>
        <v>CHURU</v>
      </c>
      <c r="O151" s="190"/>
      <c r="P151" s="190"/>
      <c r="Q151" s="190"/>
      <c r="R151" s="190"/>
      <c r="S151" s="109"/>
      <c r="T151" s="105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09" t="s">
        <v>681</v>
      </c>
      <c r="C152" s="109">
        <v>3</v>
      </c>
      <c r="D152" s="143" t="s">
        <v>273</v>
      </c>
      <c r="E152" s="109" t="str">
        <f>VLOOKUP(D152,'TS Gantry - AP47'!$C$8:$D$638,2,0)</f>
        <v>DA-1.5</v>
      </c>
      <c r="F152" s="109" t="s">
        <v>645</v>
      </c>
      <c r="G152" s="104">
        <v>45865</v>
      </c>
      <c r="H152" s="104">
        <v>45872</v>
      </c>
      <c r="I152" s="126" t="s">
        <v>646</v>
      </c>
      <c r="J152" s="190" t="s">
        <v>650</v>
      </c>
      <c r="K152" s="190" t="s">
        <v>648</v>
      </c>
      <c r="L152" s="190" t="str">
        <f>VLOOKUP(D152,'TS Gantry - AP47'!$C$8:$X$638,22,FALSE)</f>
        <v>RAJASAR BHATIYAN</v>
      </c>
      <c r="M152" s="190" t="str">
        <f>VLOOKUP(D152,'TS Gantry - AP47'!$C$8:$Y$638,23,FALSE)</f>
        <v>CHHATARGARH</v>
      </c>
      <c r="N152" s="190" t="str">
        <f>VLOOKUP(D152,'TS Gantry - AP47'!$C$8:$Z$638,24,FALSE)</f>
        <v>BIKANER</v>
      </c>
      <c r="O152" s="190"/>
      <c r="P152" s="190"/>
      <c r="Q152" s="190"/>
      <c r="R152" s="190"/>
      <c r="S152" s="109"/>
      <c r="T152" s="105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09" t="s">
        <v>681</v>
      </c>
      <c r="C153" s="109">
        <v>4</v>
      </c>
      <c r="D153" s="143" t="s">
        <v>249</v>
      </c>
      <c r="E153" s="109" t="str">
        <f>VLOOKUP(D153,'TS Gantry - AP47'!$C$8:$D$638,2,0)</f>
        <v>DA+9</v>
      </c>
      <c r="F153" s="109" t="s">
        <v>645</v>
      </c>
      <c r="G153" s="104">
        <v>45869</v>
      </c>
      <c r="H153" s="104">
        <v>45872</v>
      </c>
      <c r="I153" s="126" t="s">
        <v>676</v>
      </c>
      <c r="J153" s="190" t="s">
        <v>657</v>
      </c>
      <c r="K153" s="190" t="s">
        <v>648</v>
      </c>
      <c r="L153" s="190" t="str">
        <f>VLOOKUP(D153,'TS Gantry - AP47'!$C$8:$X$638,22,FALSE)</f>
        <v>KELAN</v>
      </c>
      <c r="M153" s="190" t="str">
        <f>VLOOKUP(D153,'TS Gantry - AP47'!$C$8:$Y$638,23,FALSE)</f>
        <v>CHHATARGARH</v>
      </c>
      <c r="N153" s="190" t="str">
        <f>VLOOKUP(D153,'TS Gantry - AP47'!$C$8:$Z$638,24,FALSE)</f>
        <v>BIKANER</v>
      </c>
      <c r="O153" s="190"/>
      <c r="P153" s="190"/>
      <c r="Q153" s="190"/>
      <c r="R153" s="190"/>
      <c r="S153" s="109"/>
      <c r="T153" s="105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681</v>
      </c>
      <c r="C154" s="109">
        <v>5</v>
      </c>
      <c r="D154" s="143" t="s">
        <v>473</v>
      </c>
      <c r="E154" s="109" t="str">
        <f>VLOOKUP(D154,'TS Gantry - AP47'!$C$8:$D$638,2,0)</f>
        <v>DA+0</v>
      </c>
      <c r="F154" s="109" t="s">
        <v>645</v>
      </c>
      <c r="G154" s="104">
        <v>45869</v>
      </c>
      <c r="H154" s="104">
        <v>45874</v>
      </c>
      <c r="I154" s="126" t="s">
        <v>674</v>
      </c>
      <c r="J154" s="190" t="s">
        <v>647</v>
      </c>
      <c r="K154" s="190" t="s">
        <v>648</v>
      </c>
      <c r="L154" s="190" t="str">
        <f>VLOOKUP(D154,'TS Gantry - AP47'!$C$8:$X$638,22,FALSE)</f>
        <v>GARABDESAR</v>
      </c>
      <c r="M154" s="190" t="str">
        <f>VLOOKUP(D154,'TS Gantry - AP47'!$C$8:$Y$638,23,FALSE)</f>
        <v>LUNKARANSAR</v>
      </c>
      <c r="N154" s="190" t="str">
        <f>VLOOKUP(D154,'TS Gantry - AP47'!$C$8:$Z$638,24,FALSE)</f>
        <v>BIKANER</v>
      </c>
      <c r="O154" s="190"/>
      <c r="P154" s="190"/>
      <c r="Q154" s="190"/>
      <c r="R154" s="190"/>
      <c r="S154" s="109"/>
      <c r="T154" s="105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681</v>
      </c>
      <c r="C155" s="109">
        <v>6</v>
      </c>
      <c r="D155" s="143" t="s">
        <v>520</v>
      </c>
      <c r="E155" s="109" t="str">
        <f>VLOOKUP(D155,'TS Gantry - AP47'!$C$8:$D$638,2,0)</f>
        <v>DA+6</v>
      </c>
      <c r="F155" s="109" t="s">
        <v>645</v>
      </c>
      <c r="G155" s="104">
        <v>45869</v>
      </c>
      <c r="H155" s="104">
        <v>45874</v>
      </c>
      <c r="I155" s="126" t="s">
        <v>678</v>
      </c>
      <c r="J155" s="190" t="s">
        <v>672</v>
      </c>
      <c r="K155" s="190" t="s">
        <v>648</v>
      </c>
      <c r="L155" s="190" t="str">
        <f>VLOOKUP(D155,'TS Gantry - AP47'!$C$8:$X$638,22,FALSE)</f>
        <v>KANWALASAR</v>
      </c>
      <c r="M155" s="190" t="str">
        <f>VLOOKUP(D155,'TS Gantry - AP47'!$C$8:$Y$638,23,FALSE)</f>
        <v>SARDARSHAHAR</v>
      </c>
      <c r="N155" s="190" t="str">
        <f>VLOOKUP(D155,'TS Gantry - AP47'!$C$8:$Z$638,24,FALSE)</f>
        <v>CHURU</v>
      </c>
      <c r="O155" s="190"/>
      <c r="P155" s="190"/>
      <c r="Q155" s="190"/>
      <c r="R155" s="190"/>
      <c r="S155" s="109"/>
      <c r="T155" s="105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09" t="s">
        <v>681</v>
      </c>
      <c r="C156" s="109">
        <v>7</v>
      </c>
      <c r="D156" s="143" t="s">
        <v>555</v>
      </c>
      <c r="E156" s="109" t="str">
        <f>VLOOKUP(D156,'TS Gantry - AP47'!$C$8:$D$638,2,0)</f>
        <v>DA-3</v>
      </c>
      <c r="F156" s="109" t="s">
        <v>645</v>
      </c>
      <c r="G156" s="104">
        <v>45859</v>
      </c>
      <c r="H156" s="104">
        <v>45875</v>
      </c>
      <c r="I156" s="126" t="s">
        <v>682</v>
      </c>
      <c r="J156" s="190" t="s">
        <v>656</v>
      </c>
      <c r="K156" s="190" t="s">
        <v>648</v>
      </c>
      <c r="L156" s="190" t="str">
        <f>VLOOKUP(D156,'TS Gantry - AP47'!$C$8:$X$638,22,FALSE)</f>
        <v>RANGAISAR</v>
      </c>
      <c r="M156" s="190" t="str">
        <f>VLOOKUP(D156,'TS Gantry - AP47'!$C$8:$Y$638,23,FALSE)</f>
        <v>SARDARSHAHAR</v>
      </c>
      <c r="N156" s="190" t="str">
        <f>VLOOKUP(D156,'TS Gantry - AP47'!$C$8:$Z$638,24,FALSE)</f>
        <v>CHURU</v>
      </c>
      <c r="O156" s="190"/>
      <c r="P156" s="190"/>
      <c r="Q156" s="190"/>
      <c r="R156" s="190"/>
      <c r="S156" s="109"/>
      <c r="T156" s="105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09" t="s">
        <v>681</v>
      </c>
      <c r="C157" s="109">
        <v>8</v>
      </c>
      <c r="D157" s="143" t="s">
        <v>468</v>
      </c>
      <c r="E157" s="109" t="str">
        <f>VLOOKUP(D157,'TS Gantry - AP47'!$C$8:$D$638,2,0)</f>
        <v>DA+0</v>
      </c>
      <c r="F157" s="109" t="s">
        <v>645</v>
      </c>
      <c r="G157" s="104">
        <v>45869</v>
      </c>
      <c r="H157" s="104">
        <v>45876</v>
      </c>
      <c r="I157" s="126" t="s">
        <v>673</v>
      </c>
      <c r="J157" s="190" t="s">
        <v>647</v>
      </c>
      <c r="K157" s="190" t="s">
        <v>648</v>
      </c>
      <c r="L157" s="190" t="str">
        <f>VLOOKUP(D157,'TS Gantry - AP47'!$C$8:$X$638,22,FALSE)</f>
        <v>KALOO</v>
      </c>
      <c r="M157" s="190" t="str">
        <f>VLOOKUP(D157,'TS Gantry - AP47'!$C$8:$Y$638,23,FALSE)</f>
        <v>LUNKARANSAR</v>
      </c>
      <c r="N157" s="190" t="str">
        <f>VLOOKUP(D157,'TS Gantry - AP47'!$C$8:$Z$638,24,FALSE)</f>
        <v>BIKANER</v>
      </c>
      <c r="O157" s="190"/>
      <c r="P157" s="190"/>
      <c r="Q157" s="190"/>
      <c r="R157" s="190"/>
      <c r="S157" s="109"/>
      <c r="T157" s="105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09" t="s">
        <v>681</v>
      </c>
      <c r="C158" s="109">
        <v>9</v>
      </c>
      <c r="D158" s="143" t="s">
        <v>525</v>
      </c>
      <c r="E158" s="109" t="str">
        <f>VLOOKUP(D158,'TS Gantry - AP47'!$C$8:$D$638,2,0)</f>
        <v>DA+3</v>
      </c>
      <c r="F158" s="109" t="s">
        <v>645</v>
      </c>
      <c r="G158" s="104">
        <v>45865</v>
      </c>
      <c r="H158" s="104">
        <v>45876</v>
      </c>
      <c r="I158" s="126" t="s">
        <v>679</v>
      </c>
      <c r="J158" s="190" t="s">
        <v>675</v>
      </c>
      <c r="K158" s="190" t="s">
        <v>648</v>
      </c>
      <c r="L158" s="190" t="str">
        <f>VLOOKUP(D158,'TS Gantry - AP47'!$C$8:$X$638,22,FALSE)</f>
        <v>DHEERASAR</v>
      </c>
      <c r="M158" s="190" t="str">
        <f>VLOOKUP(D158,'TS Gantry - AP47'!$C$8:$Y$638,23,FALSE)</f>
        <v>SARDARSHAHAR</v>
      </c>
      <c r="N158" s="190" t="str">
        <f>VLOOKUP(D158,'TS Gantry - AP47'!$C$8:$Z$638,24,FALSE)</f>
        <v>CHURU</v>
      </c>
      <c r="O158" s="190"/>
      <c r="P158" s="190"/>
      <c r="Q158" s="190"/>
      <c r="R158" s="190"/>
      <c r="S158" s="109"/>
      <c r="T158" s="105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09" t="s">
        <v>681</v>
      </c>
      <c r="C159" s="109">
        <v>10</v>
      </c>
      <c r="D159" s="143" t="s">
        <v>527</v>
      </c>
      <c r="E159" s="109" t="str">
        <f>VLOOKUP(D159,'TS Gantry - AP47'!$C$8:$D$638,2,0)</f>
        <v>DA+6</v>
      </c>
      <c r="F159" s="109" t="s">
        <v>645</v>
      </c>
      <c r="G159" s="104">
        <v>45865</v>
      </c>
      <c r="H159" s="104">
        <v>45876</v>
      </c>
      <c r="I159" s="126" t="s">
        <v>677</v>
      </c>
      <c r="J159" s="190" t="s">
        <v>672</v>
      </c>
      <c r="K159" s="190" t="s">
        <v>648</v>
      </c>
      <c r="L159" s="190" t="str">
        <f>VLOOKUP(D159,'TS Gantry - AP47'!$C$8:$X$638,22,FALSE)</f>
        <v>DHEERASAR</v>
      </c>
      <c r="M159" s="190" t="str">
        <f>VLOOKUP(D159,'TS Gantry - AP47'!$C$8:$Y$638,23,FALSE)</f>
        <v>SARDARSHAHAR</v>
      </c>
      <c r="N159" s="190" t="str">
        <f>VLOOKUP(D159,'TS Gantry - AP47'!$C$8:$Z$638,24,FALSE)</f>
        <v>CHURU</v>
      </c>
      <c r="O159" s="190"/>
      <c r="P159" s="190"/>
      <c r="Q159" s="190"/>
      <c r="R159" s="190"/>
      <c r="S159" s="109"/>
      <c r="T159" s="105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09" t="s">
        <v>681</v>
      </c>
      <c r="C160" s="109">
        <v>11</v>
      </c>
      <c r="D160" s="143" t="s">
        <v>272</v>
      </c>
      <c r="E160" s="109" t="str">
        <f>VLOOKUP(D160,'TS Gantry - AP47'!$C$8:$D$638,2,0)</f>
        <v>DA-1.5</v>
      </c>
      <c r="F160" s="109" t="s">
        <v>645</v>
      </c>
      <c r="G160" s="104">
        <v>45872</v>
      </c>
      <c r="H160" s="104">
        <v>45876</v>
      </c>
      <c r="I160" s="126" t="s">
        <v>646</v>
      </c>
      <c r="J160" s="190" t="s">
        <v>650</v>
      </c>
      <c r="K160" s="190" t="s">
        <v>648</v>
      </c>
      <c r="L160" s="190" t="str">
        <f>VLOOKUP(D160,'TS Gantry - AP47'!$C$8:$X$638,22,FALSE)</f>
        <v>RAJASAR BHATIYAN</v>
      </c>
      <c r="M160" s="190" t="str">
        <f>VLOOKUP(D160,'TS Gantry - AP47'!$C$8:$Y$638,23,FALSE)</f>
        <v>CHHATARGARH</v>
      </c>
      <c r="N160" s="190" t="str">
        <f>VLOOKUP(D160,'TS Gantry - AP47'!$C$8:$Z$638,24,FALSE)</f>
        <v>BIKANER</v>
      </c>
      <c r="O160" s="190"/>
      <c r="P160" s="190"/>
      <c r="Q160" s="190"/>
      <c r="R160" s="190"/>
      <c r="S160" s="109"/>
      <c r="T160" s="105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09" t="s">
        <v>681</v>
      </c>
      <c r="C161" s="109">
        <v>12</v>
      </c>
      <c r="D161" s="143" t="s">
        <v>250</v>
      </c>
      <c r="E161" s="109" t="str">
        <f>VLOOKUP(D161,'TS Gantry - AP47'!$C$8:$D$638,2,0)</f>
        <v>DA+0</v>
      </c>
      <c r="F161" s="109" t="s">
        <v>645</v>
      </c>
      <c r="G161" s="104">
        <v>45872</v>
      </c>
      <c r="H161" s="104">
        <v>45877</v>
      </c>
      <c r="I161" s="126" t="s">
        <v>676</v>
      </c>
      <c r="J161" s="190" t="s">
        <v>657</v>
      </c>
      <c r="K161" s="190" t="s">
        <v>648</v>
      </c>
      <c r="L161" s="190" t="str">
        <f>VLOOKUP(D161,'TS Gantry - AP47'!$C$8:$X$638,22,FALSE)</f>
        <v>KELAN</v>
      </c>
      <c r="M161" s="190" t="str">
        <f>VLOOKUP(D161,'TS Gantry - AP47'!$C$8:$Y$638,23,FALSE)</f>
        <v>CHHATARGARH</v>
      </c>
      <c r="N161" s="190" t="str">
        <f>VLOOKUP(D161,'TS Gantry - AP47'!$C$8:$Z$638,24,FALSE)</f>
        <v>BIKANER</v>
      </c>
      <c r="O161" s="190"/>
      <c r="P161" s="190"/>
      <c r="Q161" s="190"/>
      <c r="R161" s="190"/>
      <c r="S161" s="109"/>
      <c r="T161" s="105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09" t="s">
        <v>681</v>
      </c>
      <c r="C162" s="109">
        <v>13</v>
      </c>
      <c r="D162" s="143" t="s">
        <v>478</v>
      </c>
      <c r="E162" s="109" t="str">
        <f>VLOOKUP(D162,'TS Gantry - AP47'!$C$8:$D$638,2,0)</f>
        <v>DA+6</v>
      </c>
      <c r="F162" s="109" t="s">
        <v>645</v>
      </c>
      <c r="G162" s="104">
        <v>45874</v>
      </c>
      <c r="H162" s="104">
        <v>45882</v>
      </c>
      <c r="I162" s="126" t="s">
        <v>674</v>
      </c>
      <c r="J162" s="190" t="s">
        <v>672</v>
      </c>
      <c r="K162" s="190" t="s">
        <v>648</v>
      </c>
      <c r="L162" s="190" t="str">
        <f>VLOOKUP(D162,'TS Gantry - AP47'!$C$8:$X$638,22,FALSE)</f>
        <v>GARABDESAR</v>
      </c>
      <c r="M162" s="190" t="str">
        <f>VLOOKUP(D162,'TS Gantry - AP47'!$C$8:$Y$638,23,FALSE)</f>
        <v>LUNKARANSAR</v>
      </c>
      <c r="N162" s="190" t="str">
        <f>VLOOKUP(D162,'TS Gantry - AP47'!$C$8:$Z$638,24,FALSE)</f>
        <v>BIKANER</v>
      </c>
      <c r="O162" s="190"/>
      <c r="P162" s="190"/>
      <c r="Q162" s="190"/>
      <c r="R162" s="190"/>
      <c r="S162" s="109"/>
      <c r="T162" s="105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09" t="s">
        <v>681</v>
      </c>
      <c r="C163" s="109">
        <v>14</v>
      </c>
      <c r="D163" s="143" t="s">
        <v>244</v>
      </c>
      <c r="E163" s="109" t="str">
        <f>VLOOKUP(D163,'TS Gantry - AP47'!$C$8:$D$638,2,0)</f>
        <v>DA+6</v>
      </c>
      <c r="F163" s="109" t="s">
        <v>645</v>
      </c>
      <c r="G163" s="104">
        <v>45860</v>
      </c>
      <c r="H163" s="104">
        <v>45882</v>
      </c>
      <c r="I163" s="126" t="s">
        <v>676</v>
      </c>
      <c r="J163" s="190" t="s">
        <v>657</v>
      </c>
      <c r="K163" s="190" t="s">
        <v>648</v>
      </c>
      <c r="L163" s="190" t="str">
        <f>VLOOKUP(D163,'TS Gantry - AP47'!$C$8:$X$638,22,FALSE)</f>
        <v>KELAN</v>
      </c>
      <c r="M163" s="190" t="str">
        <f>VLOOKUP(D163,'TS Gantry - AP47'!$C$8:$Y$638,23,FALSE)</f>
        <v>CHHATARGARH</v>
      </c>
      <c r="N163" s="190" t="str">
        <f>VLOOKUP(D163,'TS Gantry - AP47'!$C$8:$Z$638,24,FALSE)</f>
        <v>BIKANER</v>
      </c>
      <c r="O163" s="190"/>
      <c r="P163" s="190"/>
      <c r="Q163" s="190"/>
      <c r="R163" s="190"/>
      <c r="S163" s="109"/>
      <c r="T163" s="105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09" t="s">
        <v>681</v>
      </c>
      <c r="C164" s="109">
        <v>15</v>
      </c>
      <c r="D164" s="143" t="s">
        <v>271</v>
      </c>
      <c r="E164" s="109" t="str">
        <f>VLOOKUP(D164,'TS Gantry - AP47'!$C$8:$D$638,2,0)</f>
        <v>DA+0</v>
      </c>
      <c r="F164" s="109" t="s">
        <v>645</v>
      </c>
      <c r="G164" s="104">
        <v>45876</v>
      </c>
      <c r="H164" s="104">
        <v>45883</v>
      </c>
      <c r="I164" s="126" t="s">
        <v>646</v>
      </c>
      <c r="J164" s="190" t="s">
        <v>650</v>
      </c>
      <c r="K164" s="190" t="s">
        <v>648</v>
      </c>
      <c r="L164" s="190" t="str">
        <f>VLOOKUP(D164,'TS Gantry - AP47'!$C$8:$X$638,22,FALSE)</f>
        <v>RAJASAR BHATIYAN</v>
      </c>
      <c r="M164" s="190" t="str">
        <f>VLOOKUP(D164,'TS Gantry - AP47'!$C$8:$Y$638,23,FALSE)</f>
        <v>CHHATARGARH</v>
      </c>
      <c r="N164" s="190" t="str">
        <f>VLOOKUP(D164,'TS Gantry - AP47'!$C$8:$Z$638,24,FALSE)</f>
        <v>BIKANER</v>
      </c>
      <c r="O164" s="190"/>
      <c r="P164" s="190"/>
      <c r="Q164" s="190"/>
      <c r="R164" s="190"/>
      <c r="S164" s="109"/>
      <c r="T164" s="105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09" t="s">
        <v>681</v>
      </c>
      <c r="C165" s="109">
        <v>16</v>
      </c>
      <c r="D165" s="143" t="s">
        <v>554</v>
      </c>
      <c r="E165" s="109" t="str">
        <f>VLOOKUP(D165,'TS Gantry - AP47'!$C$8:$D$638,2,0)</f>
        <v>DA+6</v>
      </c>
      <c r="F165" s="109" t="s">
        <v>645</v>
      </c>
      <c r="G165" s="104">
        <v>45877</v>
      </c>
      <c r="H165" s="104">
        <v>45883</v>
      </c>
      <c r="I165" s="126" t="s">
        <v>682</v>
      </c>
      <c r="J165" s="190" t="s">
        <v>656</v>
      </c>
      <c r="K165" s="190" t="s">
        <v>648</v>
      </c>
      <c r="L165" s="190" t="str">
        <f>VLOOKUP(D165,'TS Gantry - AP47'!$C$8:$X$638,22,FALSE)</f>
        <v>RANGAISAR</v>
      </c>
      <c r="M165" s="190" t="str">
        <f>VLOOKUP(D165,'TS Gantry - AP47'!$C$8:$Y$638,23,FALSE)</f>
        <v>SARDARSHAHAR</v>
      </c>
      <c r="N165" s="190" t="str">
        <f>VLOOKUP(D165,'TS Gantry - AP47'!$C$8:$Z$638,24,FALSE)</f>
        <v>CHURU</v>
      </c>
      <c r="O165" s="190"/>
      <c r="P165" s="190"/>
      <c r="Q165" s="190"/>
      <c r="R165" s="190"/>
      <c r="S165" s="109"/>
      <c r="T165" s="105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09" t="s">
        <v>681</v>
      </c>
      <c r="C166" s="109">
        <v>17</v>
      </c>
      <c r="D166" s="143" t="s">
        <v>340</v>
      </c>
      <c r="E166" s="109" t="str">
        <f>VLOOKUP(D166,'TS Gantry - AP47'!$C$8:$D$638,2,0)</f>
        <v>DA+0</v>
      </c>
      <c r="F166" s="109" t="s">
        <v>645</v>
      </c>
      <c r="G166" s="104">
        <v>45886</v>
      </c>
      <c r="H166" s="104">
        <v>45890</v>
      </c>
      <c r="I166" s="126" t="s">
        <v>646</v>
      </c>
      <c r="J166" s="190" t="s">
        <v>657</v>
      </c>
      <c r="K166" s="190" t="s">
        <v>648</v>
      </c>
      <c r="L166" s="190" t="str">
        <f>VLOOKUP(D166,'TS Gantry - AP47'!$C$8:$X$638,22,FALSE)</f>
        <v>DHEERERAN</v>
      </c>
      <c r="M166" s="190" t="str">
        <f>VLOOKUP(D166,'TS Gantry - AP47'!$C$8:$Y$638,23,FALSE)</f>
        <v>LUNKARANSAR</v>
      </c>
      <c r="N166" s="190" t="str">
        <f>VLOOKUP(D166,'TS Gantry - AP47'!$C$8:$Z$638,24,FALSE)</f>
        <v>BIKANER</v>
      </c>
      <c r="O166" s="190"/>
      <c r="P166" s="190"/>
      <c r="Q166" s="190"/>
      <c r="R166" s="190"/>
      <c r="S166" s="109"/>
      <c r="T166" s="105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09" t="s">
        <v>681</v>
      </c>
      <c r="C167" s="109">
        <v>18</v>
      </c>
      <c r="D167" s="143" t="s">
        <v>496</v>
      </c>
      <c r="E167" s="109" t="str">
        <f>VLOOKUP(D167,'TS Gantry - AP47'!$C$8:$D$638,2,0)</f>
        <v>DA+6</v>
      </c>
      <c r="F167" s="109" t="s">
        <v>645</v>
      </c>
      <c r="G167" s="104">
        <v>45883</v>
      </c>
      <c r="H167" s="104">
        <v>45891</v>
      </c>
      <c r="I167" s="190" t="s">
        <v>652</v>
      </c>
      <c r="J167" s="190" t="s">
        <v>675</v>
      </c>
      <c r="K167" s="190" t="s">
        <v>648</v>
      </c>
      <c r="L167" s="190" t="str">
        <f>VLOOKUP(D167,'TS Gantry - AP47'!$C$8:$X$638,22,FALSE)</f>
        <v>CHHATASAR</v>
      </c>
      <c r="M167" s="190" t="str">
        <f>VLOOKUP(D167,'TS Gantry - AP47'!$C$8:$Y$638,23,FALSE)</f>
        <v>LUNKARANSAR</v>
      </c>
      <c r="N167" s="190" t="str">
        <f>VLOOKUP(D167,'TS Gantry - AP47'!$C$8:$Z$638,24,FALSE)</f>
        <v>BIKANER</v>
      </c>
      <c r="O167" s="190"/>
      <c r="P167" s="190"/>
      <c r="Q167" s="190"/>
      <c r="R167" s="190"/>
      <c r="S167" s="109"/>
      <c r="T167" s="105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09" t="s">
        <v>681</v>
      </c>
      <c r="C168" s="109">
        <v>19</v>
      </c>
      <c r="D168" s="143" t="s">
        <v>526</v>
      </c>
      <c r="E168" s="109" t="str">
        <f>VLOOKUP(D168,'TS Gantry - AP47'!$C$8:$D$638,2,0)</f>
        <v>DA+6</v>
      </c>
      <c r="F168" s="109" t="s">
        <v>645</v>
      </c>
      <c r="G168" s="104">
        <v>45877</v>
      </c>
      <c r="H168" s="104">
        <v>45891</v>
      </c>
      <c r="I168" s="190" t="s">
        <v>677</v>
      </c>
      <c r="J168" s="190" t="s">
        <v>672</v>
      </c>
      <c r="K168" s="190" t="s">
        <v>648</v>
      </c>
      <c r="L168" s="190" t="str">
        <f>VLOOKUP(D168,'TS Gantry - AP47'!$C$8:$X$638,22,FALSE)</f>
        <v>DHEERASAR</v>
      </c>
      <c r="M168" s="190" t="str">
        <f>VLOOKUP(D168,'TS Gantry - AP47'!$C$8:$Y$638,23,FALSE)</f>
        <v>SARDARSHAHAR</v>
      </c>
      <c r="N168" s="190" t="str">
        <f>VLOOKUP(D168,'TS Gantry - AP47'!$C$8:$Z$638,24,FALSE)</f>
        <v>CHURU</v>
      </c>
      <c r="O168" s="190"/>
      <c r="P168" s="190"/>
      <c r="Q168" s="190"/>
      <c r="R168" s="190"/>
      <c r="S168" s="109"/>
      <c r="T168" s="105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09" t="s">
        <v>681</v>
      </c>
      <c r="C169" s="109">
        <v>20</v>
      </c>
      <c r="D169" s="143" t="s">
        <v>552</v>
      </c>
      <c r="E169" s="109" t="str">
        <f>VLOOKUP(D169,'TS Gantry - AP47'!$C$8:$D$638,2,0)</f>
        <v>DA+0</v>
      </c>
      <c r="F169" s="109" t="s">
        <v>645</v>
      </c>
      <c r="G169" s="104">
        <v>45880</v>
      </c>
      <c r="H169" s="104">
        <v>45892</v>
      </c>
      <c r="I169" s="190" t="s">
        <v>679</v>
      </c>
      <c r="J169" s="190" t="s">
        <v>656</v>
      </c>
      <c r="K169" s="190" t="s">
        <v>648</v>
      </c>
      <c r="L169" s="190" t="str">
        <f>VLOOKUP(D169,'TS Gantry - AP47'!$C$8:$X$638,22,FALSE)</f>
        <v>RANGAISAR</v>
      </c>
      <c r="M169" s="190" t="str">
        <f>VLOOKUP(D169,'TS Gantry - AP47'!$C$8:$Y$638,23,FALSE)</f>
        <v>SARDARSHAHAR</v>
      </c>
      <c r="N169" s="190" t="str">
        <f>VLOOKUP(D169,'TS Gantry - AP47'!$C$8:$Z$638,24,FALSE)</f>
        <v>CHURU</v>
      </c>
      <c r="O169" s="190"/>
      <c r="P169" s="190"/>
      <c r="Q169" s="190"/>
      <c r="R169" s="190"/>
      <c r="S169" s="109"/>
      <c r="T169" s="105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681</v>
      </c>
      <c r="C170" s="109">
        <v>21</v>
      </c>
      <c r="D170" s="143" t="s">
        <v>339</v>
      </c>
      <c r="E170" s="109" t="str">
        <f>VLOOKUP(D170,'TS Gantry - AP47'!$C$8:$D$638,2,0)</f>
        <v>DB1+0</v>
      </c>
      <c r="F170" s="109" t="s">
        <v>645</v>
      </c>
      <c r="G170" s="104">
        <v>45891</v>
      </c>
      <c r="H170" s="104">
        <v>45897</v>
      </c>
      <c r="I170" s="126" t="s">
        <v>646</v>
      </c>
      <c r="J170" s="190" t="s">
        <v>680</v>
      </c>
      <c r="K170" s="190" t="s">
        <v>648</v>
      </c>
      <c r="L170" s="190" t="str">
        <f>VLOOKUP(D170,'TS Gantry - AP47'!$C$8:$X$638,22,FALSE)</f>
        <v>DHEERERAN</v>
      </c>
      <c r="M170" s="190" t="str">
        <f>VLOOKUP(D170,'TS Gantry - AP47'!$C$8:$Y$638,23,FALSE)</f>
        <v>LUNKARANSAR</v>
      </c>
      <c r="N170" s="190" t="str">
        <f>VLOOKUP(D170,'TS Gantry - AP47'!$C$8:$Z$638,24,FALSE)</f>
        <v>BIKANER</v>
      </c>
      <c r="O170" s="190"/>
      <c r="P170" s="190"/>
      <c r="Q170" s="190"/>
      <c r="R170" s="190"/>
      <c r="S170" s="109"/>
      <c r="T170" s="105"/>
      <c r="U170" s="118"/>
      <c r="V170" s="118"/>
      <c r="W170" s="118"/>
      <c r="X170" s="118"/>
      <c r="Y170" s="118"/>
      <c r="Z170" s="118"/>
    </row>
    <row r="171" spans="1:26" ht="15" customHeight="1" x14ac:dyDescent="0.25">
      <c r="A171" s="142">
        <v>167</v>
      </c>
      <c r="B171" s="109" t="s">
        <v>681</v>
      </c>
      <c r="C171" s="109">
        <v>22</v>
      </c>
      <c r="D171" s="143" t="s">
        <v>603</v>
      </c>
      <c r="E171" s="109" t="str">
        <f>VLOOKUP(D171,'TS Gantry - AP47'!$C$8:$D$638,2,0)</f>
        <v>DC1+0</v>
      </c>
      <c r="F171" s="109" t="s">
        <v>645</v>
      </c>
      <c r="G171" s="104">
        <v>45872</v>
      </c>
      <c r="H171" s="104">
        <v>45897</v>
      </c>
      <c r="I171" s="190" t="s">
        <v>668</v>
      </c>
      <c r="J171" s="190" t="s">
        <v>666</v>
      </c>
      <c r="K171" s="190" t="s">
        <v>648</v>
      </c>
      <c r="L171" s="190" t="str">
        <f>VLOOKUP(D171,'TS Gantry - AP47'!$C$8:$X$638,22,FALSE)</f>
        <v>MALSAR</v>
      </c>
      <c r="M171" s="190" t="str">
        <f>VLOOKUP(D171,'TS Gantry - AP47'!$C$8:$Y$638,23,FALSE)</f>
        <v>SARDARSHAHAR</v>
      </c>
      <c r="N171" s="190" t="str">
        <f>VLOOKUP(D171,'TS Gantry - AP47'!$C$8:$Z$638,24,FALSE)</f>
        <v>CHURU</v>
      </c>
      <c r="O171" s="190"/>
      <c r="P171" s="190"/>
      <c r="Q171" s="190"/>
      <c r="R171" s="190"/>
      <c r="S171" s="109"/>
      <c r="T171" s="145"/>
      <c r="U171" s="118"/>
      <c r="V171" s="118"/>
      <c r="W171" s="118"/>
      <c r="X171" s="118"/>
      <c r="Y171" s="118"/>
      <c r="Z171" s="118"/>
    </row>
    <row r="172" spans="1:26" ht="15" customHeight="1" x14ac:dyDescent="0.25">
      <c r="A172" s="146">
        <v>168</v>
      </c>
      <c r="B172" s="185" t="s">
        <v>681</v>
      </c>
      <c r="C172" s="113">
        <v>23</v>
      </c>
      <c r="D172" s="147" t="s">
        <v>556</v>
      </c>
      <c r="E172" s="113" t="str">
        <f>VLOOKUP(D172,'TS Gantry - AP47'!$C$8:$D$638,2,0)</f>
        <v>DA+6</v>
      </c>
      <c r="F172" s="113" t="s">
        <v>645</v>
      </c>
      <c r="G172" s="166">
        <v>45885</v>
      </c>
      <c r="H172" s="166">
        <v>45898</v>
      </c>
      <c r="I172" s="149" t="s">
        <v>682</v>
      </c>
      <c r="J172" s="191" t="s">
        <v>656</v>
      </c>
      <c r="K172" s="149" t="s">
        <v>648</v>
      </c>
      <c r="L172" s="149" t="str">
        <f>VLOOKUP(D172,'TS Gantry - AP47'!$C$8:$X$638,22,FALSE)</f>
        <v>RANGAISAR</v>
      </c>
      <c r="M172" s="149" t="str">
        <f>VLOOKUP(D172,'TS Gantry - AP47'!$C$8:$Y$638,23,FALSE)</f>
        <v>SARDARSHAHAR</v>
      </c>
      <c r="N172" s="149" t="str">
        <f>VLOOKUP(D172,'TS Gantry - AP47'!$C$8:$Z$638,24,FALSE)</f>
        <v>CHURU</v>
      </c>
      <c r="O172" s="113"/>
      <c r="P172" s="113"/>
      <c r="Q172" s="113"/>
      <c r="R172" s="113"/>
      <c r="S172" s="113"/>
      <c r="T172" s="150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36">
        <v>169</v>
      </c>
      <c r="B173" s="137" t="s">
        <v>683</v>
      </c>
      <c r="C173" s="137">
        <v>1</v>
      </c>
      <c r="D173" s="138" t="s">
        <v>280</v>
      </c>
      <c r="E173" s="137" t="str">
        <f>VLOOKUP(D173,'TS Gantry - AP47'!$C$8:$D$638,2,0)</f>
        <v>DA+9</v>
      </c>
      <c r="F173" s="137" t="s">
        <v>645</v>
      </c>
      <c r="G173" s="162">
        <v>45891</v>
      </c>
      <c r="H173" s="162">
        <v>45903</v>
      </c>
      <c r="I173" s="140" t="s">
        <v>676</v>
      </c>
      <c r="J173" s="188" t="s">
        <v>680</v>
      </c>
      <c r="K173" s="140" t="s">
        <v>648</v>
      </c>
      <c r="L173" s="140" t="str">
        <f>VLOOKUP(D173,'TS Gantry - AP47'!$C$8:$X$638,22,FALSE)</f>
        <v>RAJASAR BHATIYAN</v>
      </c>
      <c r="M173" s="140" t="str">
        <f>VLOOKUP(D173,'TS Gantry - AP47'!$C$8:$Y$638,23,FALSE)</f>
        <v>CHHATARGARH</v>
      </c>
      <c r="N173" s="140" t="str">
        <f>VLOOKUP(D173,'TS Gantry - AP47'!$C$8:$Z$638,24,FALSE)</f>
        <v>BIKANER</v>
      </c>
      <c r="O173" s="137"/>
      <c r="P173" s="137"/>
      <c r="Q173" s="137"/>
      <c r="R173" s="137"/>
      <c r="S173" s="137"/>
      <c r="T173" s="141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683</v>
      </c>
      <c r="C174" s="109">
        <v>2</v>
      </c>
      <c r="D174" s="143" t="s">
        <v>471</v>
      </c>
      <c r="E174" s="151" t="str">
        <f>VLOOKUP(D174,'TS Gantry - AP47'!$C$8:$D$638,2,0)</f>
        <v>DA+3</v>
      </c>
      <c r="F174" s="109" t="s">
        <v>645</v>
      </c>
      <c r="G174" s="104">
        <v>45896</v>
      </c>
      <c r="H174" s="104">
        <v>45903</v>
      </c>
      <c r="I174" s="126" t="s">
        <v>674</v>
      </c>
      <c r="J174" s="190" t="s">
        <v>675</v>
      </c>
      <c r="K174" s="154" t="s">
        <v>648</v>
      </c>
      <c r="L174" s="154" t="str">
        <f>VLOOKUP(D174,'TS Gantry - AP47'!$C$8:$X$638,22,FALSE)</f>
        <v>GARABDESAR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51"/>
      <c r="P174" s="151"/>
      <c r="Q174" s="151"/>
      <c r="R174" s="151"/>
      <c r="S174" s="151"/>
      <c r="T174" s="192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93" t="s">
        <v>683</v>
      </c>
      <c r="C175" s="109">
        <v>3</v>
      </c>
      <c r="D175" s="143" t="s">
        <v>580</v>
      </c>
      <c r="E175" s="151" t="str">
        <f>VLOOKUP(D175,'TS Gantry - AP47'!$C$8:$D$638,2,0)</f>
        <v>DA+6</v>
      </c>
      <c r="F175" s="109" t="s">
        <v>645</v>
      </c>
      <c r="G175" s="104">
        <v>45898</v>
      </c>
      <c r="H175" s="104">
        <v>45903</v>
      </c>
      <c r="I175" s="126" t="s">
        <v>668</v>
      </c>
      <c r="J175" s="190" t="s">
        <v>666</v>
      </c>
      <c r="K175" s="154" t="s">
        <v>648</v>
      </c>
      <c r="L175" s="154" t="str">
        <f>VLOOKUP(D175,'TS Gantry - AP47'!$C$8:$X$638,22,FALSE)</f>
        <v>MALAKSAR</v>
      </c>
      <c r="M175" s="154" t="str">
        <f>VLOOKUP(D175,'TS Gantry - AP47'!$C$8:$Y$638,23,FALSE)</f>
        <v>SARDARSHAHAR</v>
      </c>
      <c r="N175" s="154" t="str">
        <f>VLOOKUP(D175,'TS Gantry - AP47'!$C$8:$Z$638,24,FALSE)</f>
        <v>CHURU</v>
      </c>
      <c r="O175" s="151"/>
      <c r="P175" s="151"/>
      <c r="Q175" s="151"/>
      <c r="R175" s="151"/>
      <c r="S175" s="151"/>
      <c r="T175" s="192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93" t="s">
        <v>683</v>
      </c>
      <c r="C176" s="109">
        <v>4</v>
      </c>
      <c r="D176" s="143" t="s">
        <v>587</v>
      </c>
      <c r="E176" s="151" t="str">
        <f>VLOOKUP(D176,'TS Gantry - AP47'!$C$8:$D$638,2,0)</f>
        <v>DA+6</v>
      </c>
      <c r="F176" s="109" t="s">
        <v>645</v>
      </c>
      <c r="G176" s="104">
        <v>45896</v>
      </c>
      <c r="H176" s="104">
        <v>45906</v>
      </c>
      <c r="I176" s="126" t="s">
        <v>669</v>
      </c>
      <c r="J176" s="190" t="s">
        <v>672</v>
      </c>
      <c r="K176" s="154" t="s">
        <v>648</v>
      </c>
      <c r="L176" s="154" t="str">
        <f>VLOOKUP(D176,'TS Gantry - AP47'!$C$8:$X$638,22,FALSE)</f>
        <v>MALSAR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1"/>
      <c r="R176" s="151"/>
      <c r="S176" s="151"/>
      <c r="T176" s="192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93" t="s">
        <v>683</v>
      </c>
      <c r="C177" s="109">
        <v>5</v>
      </c>
      <c r="D177" s="143" t="s">
        <v>329</v>
      </c>
      <c r="E177" s="151" t="str">
        <f>VLOOKUP(D177,'TS Gantry - AP47'!$C$8:$D$638,2,0)</f>
        <v>DC1+0</v>
      </c>
      <c r="F177" s="109" t="s">
        <v>645</v>
      </c>
      <c r="G177" s="104">
        <v>45898</v>
      </c>
      <c r="H177" s="104">
        <v>45906</v>
      </c>
      <c r="I177" s="126" t="s">
        <v>646</v>
      </c>
      <c r="J177" s="190" t="s">
        <v>680</v>
      </c>
      <c r="K177" s="154" t="s">
        <v>648</v>
      </c>
      <c r="L177" s="154" t="str">
        <f>VLOOKUP(D177,'TS Gantry - AP47'!$C$8:$X$638,22,FALSE)</f>
        <v>DOODIMUKLERA</v>
      </c>
      <c r="M177" s="154" t="str">
        <f>VLOOKUP(D177,'TS Gantry - AP47'!$C$8:$Y$638,23,FALSE)</f>
        <v>LUNKARANSAR</v>
      </c>
      <c r="N177" s="154" t="str">
        <f>VLOOKUP(D177,'TS Gantry - AP47'!$C$8:$Z$638,24,FALSE)</f>
        <v>BIKANER</v>
      </c>
      <c r="O177" s="151"/>
      <c r="P177" s="151"/>
      <c r="Q177" s="151"/>
      <c r="R177" s="151"/>
      <c r="S177" s="151"/>
      <c r="T177" s="192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93" t="s">
        <v>683</v>
      </c>
      <c r="C178" s="109">
        <v>6</v>
      </c>
      <c r="D178" s="143" t="s">
        <v>579</v>
      </c>
      <c r="E178" s="151" t="str">
        <f>VLOOKUP(D178,'TS Gantry - AP47'!$C$8:$D$638,2,0)</f>
        <v>DA+3</v>
      </c>
      <c r="F178" s="109" t="s">
        <v>645</v>
      </c>
      <c r="G178" s="104">
        <v>45904</v>
      </c>
      <c r="H178" s="104">
        <v>45906</v>
      </c>
      <c r="I178" s="126" t="s">
        <v>668</v>
      </c>
      <c r="J178" s="190" t="s">
        <v>666</v>
      </c>
      <c r="K178" s="154" t="s">
        <v>648</v>
      </c>
      <c r="L178" s="154" t="str">
        <f>VLOOKUP(D178,'TS Gantry - AP47'!$C$8:$X$638,22,FALSE)</f>
        <v>MALAKSAR</v>
      </c>
      <c r="M178" s="154" t="str">
        <f>VLOOKUP(D178,'TS Gantry - AP47'!$C$8:$Y$638,23,FALSE)</f>
        <v>SARDARSHAHAR</v>
      </c>
      <c r="N178" s="154" t="str">
        <f>VLOOKUP(D178,'TS Gantry - AP47'!$C$8:$Z$638,24,FALSE)</f>
        <v>CHURU</v>
      </c>
      <c r="O178" s="151"/>
      <c r="P178" s="151"/>
      <c r="Q178" s="151"/>
      <c r="R178" s="151"/>
      <c r="S178" s="151"/>
      <c r="T178" s="192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93" t="s">
        <v>683</v>
      </c>
      <c r="C179" s="109">
        <v>7</v>
      </c>
      <c r="D179" s="143" t="s">
        <v>551</v>
      </c>
      <c r="E179" s="151" t="str">
        <f>VLOOKUP(D179,'TS Gantry - AP47'!$C$8:$D$638,2,0)</f>
        <v>DA+6</v>
      </c>
      <c r="F179" s="109" t="s">
        <v>645</v>
      </c>
      <c r="G179" s="104">
        <v>45894</v>
      </c>
      <c r="H179" s="104">
        <v>45909</v>
      </c>
      <c r="I179" s="126" t="s">
        <v>679</v>
      </c>
      <c r="J179" s="190" t="s">
        <v>672</v>
      </c>
      <c r="K179" s="154" t="s">
        <v>648</v>
      </c>
      <c r="L179" s="154" t="str">
        <f>VLOOKUP(D179,'TS Gantry - AP47'!$C$8:$X$638,22,FALSE)</f>
        <v>RANGAISAR</v>
      </c>
      <c r="M179" s="154" t="str">
        <f>VLOOKUP(D179,'TS Gantry - AP47'!$C$8:$Y$638,23,FALSE)</f>
        <v>SARDARSHAHAR</v>
      </c>
      <c r="N179" s="154" t="str">
        <f>VLOOKUP(D179,'TS Gantry - AP47'!$C$8:$Z$638,24,FALSE)</f>
        <v>CHURU</v>
      </c>
      <c r="O179" s="109"/>
      <c r="P179" s="109"/>
      <c r="Q179" s="109"/>
      <c r="R179" s="109"/>
      <c r="S179" s="109"/>
      <c r="T179" s="145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93" t="s">
        <v>683</v>
      </c>
      <c r="C180" s="109">
        <v>8</v>
      </c>
      <c r="D180" s="143" t="s">
        <v>467</v>
      </c>
      <c r="E180" s="151" t="str">
        <f>VLOOKUP(D180,'TS Gantry - AP47'!$C$8:$D$638,2,0)</f>
        <v>DA+0</v>
      </c>
      <c r="F180" s="109" t="s">
        <v>645</v>
      </c>
      <c r="G180" s="104">
        <v>45904</v>
      </c>
      <c r="H180" s="104">
        <v>45911</v>
      </c>
      <c r="I180" s="126" t="s">
        <v>674</v>
      </c>
      <c r="J180" s="190" t="s">
        <v>675</v>
      </c>
      <c r="K180" s="126" t="s">
        <v>648</v>
      </c>
      <c r="L180" s="126" t="str">
        <f>VLOOKUP(D180,'TS Gantry - AP47'!$C$8:$X$638,22,FALSE)</f>
        <v>KALOO</v>
      </c>
      <c r="M180" s="126" t="str">
        <f>VLOOKUP(D180,'TS Gantry - AP47'!$C$8:$Y$638,23,FALSE)</f>
        <v>LUNKARANSAR</v>
      </c>
      <c r="N180" s="126" t="str">
        <f>VLOOKUP(D180,'TS Gantry - AP47'!$C$8:$Z$638,24,FALSE)</f>
        <v>BIKANER</v>
      </c>
      <c r="O180" s="109"/>
      <c r="P180" s="109"/>
      <c r="Q180" s="109"/>
      <c r="R180" s="109"/>
      <c r="S180" s="109"/>
      <c r="T180" s="145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93" t="s">
        <v>683</v>
      </c>
      <c r="C181" s="109">
        <v>9</v>
      </c>
      <c r="D181" s="143" t="s">
        <v>578</v>
      </c>
      <c r="E181" s="151" t="str">
        <f>VLOOKUP(D181,'TS Gantry - AP47'!$C$8:$D$638,2,0)</f>
        <v>DA+3</v>
      </c>
      <c r="F181" s="109" t="s">
        <v>645</v>
      </c>
      <c r="G181" s="104">
        <v>45907</v>
      </c>
      <c r="H181" s="104">
        <v>45911</v>
      </c>
      <c r="I181" s="126" t="s">
        <v>668</v>
      </c>
      <c r="J181" s="190" t="s">
        <v>666</v>
      </c>
      <c r="K181" s="126" t="s">
        <v>648</v>
      </c>
      <c r="L181" s="126" t="str">
        <f>VLOOKUP(D181,'TS Gantry - AP47'!$C$8:$X$638,22,FALSE)</f>
        <v>MALAKSAR</v>
      </c>
      <c r="M181" s="126" t="str">
        <f>VLOOKUP(D181,'TS Gantry - AP47'!$C$8:$Y$638,23,FALSE)</f>
        <v>SARDARSHAHAR</v>
      </c>
      <c r="N181" s="126" t="str">
        <f>VLOOKUP(D181,'TS Gantry - AP47'!$C$8:$Z$638,24,FALSE)</f>
        <v>CHURU</v>
      </c>
      <c r="O181" s="109"/>
      <c r="P181" s="109"/>
      <c r="Q181" s="109"/>
      <c r="R181" s="109"/>
      <c r="S181" s="109"/>
      <c r="T181" s="145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93" t="s">
        <v>683</v>
      </c>
      <c r="C182" s="109">
        <v>10</v>
      </c>
      <c r="D182" s="143" t="s">
        <v>586</v>
      </c>
      <c r="E182" s="151" t="str">
        <f>VLOOKUP(D182,'TS Gantry - AP47'!$C$8:$D$638,2,0)</f>
        <v>DA+6</v>
      </c>
      <c r="F182" s="109" t="s">
        <v>645</v>
      </c>
      <c r="G182" s="104">
        <v>45907</v>
      </c>
      <c r="H182" s="104">
        <v>45916</v>
      </c>
      <c r="I182" s="126" t="s">
        <v>669</v>
      </c>
      <c r="J182" s="190" t="s">
        <v>672</v>
      </c>
      <c r="K182" s="126" t="s">
        <v>648</v>
      </c>
      <c r="L182" s="126" t="str">
        <f>VLOOKUP(D182,'TS Gantry - AP47'!$C$8:$X$638,22,FALSE)</f>
        <v>MALSAR</v>
      </c>
      <c r="M182" s="126" t="str">
        <f>VLOOKUP(D182,'TS Gantry - AP47'!$C$8:$Y$638,23,FALSE)</f>
        <v>SARDARSHAHAR</v>
      </c>
      <c r="N182" s="126" t="str">
        <f>VLOOKUP(D182,'TS Gantry - AP47'!$C$8:$Z$638,24,FALSE)</f>
        <v>CHURU</v>
      </c>
      <c r="O182" s="109"/>
      <c r="P182" s="109"/>
      <c r="Q182" s="109"/>
      <c r="R182" s="109"/>
      <c r="S182" s="109"/>
      <c r="T182" s="145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93" t="s">
        <v>683</v>
      </c>
      <c r="C183" s="109">
        <v>11</v>
      </c>
      <c r="D183" s="143" t="s">
        <v>317</v>
      </c>
      <c r="E183" s="151" t="str">
        <f>VLOOKUP(D183,'TS Gantry - AP47'!$C$8:$D$638,2,0)</f>
        <v>DB1+3</v>
      </c>
      <c r="F183" s="109" t="s">
        <v>645</v>
      </c>
      <c r="G183" s="104">
        <v>45907</v>
      </c>
      <c r="H183" s="104">
        <v>45916</v>
      </c>
      <c r="I183" s="126" t="s">
        <v>646</v>
      </c>
      <c r="J183" s="190" t="s">
        <v>680</v>
      </c>
      <c r="K183" s="126" t="s">
        <v>648</v>
      </c>
      <c r="L183" s="126" t="str">
        <f>VLOOKUP(D183,'TS Gantry - AP47'!$C$8:$X$638,22,FALSE)</f>
        <v>SODHWALI</v>
      </c>
      <c r="M183" s="126" t="str">
        <f>VLOOKUP(D183,'TS Gantry - AP47'!$C$8:$Y$638,23,FALSE)</f>
        <v>LUNKARANSAR</v>
      </c>
      <c r="N183" s="126" t="str">
        <f>VLOOKUP(D183,'TS Gantry - AP47'!$C$8:$Z$638,24,FALSE)</f>
        <v>BIKANER</v>
      </c>
      <c r="O183" s="109"/>
      <c r="P183" s="109"/>
      <c r="Q183" s="109"/>
      <c r="R183" s="109"/>
      <c r="S183" s="109"/>
      <c r="T183" s="145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93" t="s">
        <v>683</v>
      </c>
      <c r="C184" s="109">
        <v>12</v>
      </c>
      <c r="D184" s="143" t="s">
        <v>281</v>
      </c>
      <c r="E184" s="151" t="str">
        <f>VLOOKUP(D184,'TS Gantry - AP47'!$C$8:$D$638,2,0)</f>
        <v>DA+3</v>
      </c>
      <c r="F184" s="109" t="s">
        <v>645</v>
      </c>
      <c r="G184" s="104">
        <v>45911</v>
      </c>
      <c r="H184" s="104">
        <v>45916</v>
      </c>
      <c r="I184" s="126" t="s">
        <v>676</v>
      </c>
      <c r="J184" s="190" t="s">
        <v>657</v>
      </c>
      <c r="K184" s="126" t="s">
        <v>648</v>
      </c>
      <c r="L184" s="126" t="str">
        <f>VLOOKUP(D184,'TS Gantry - AP47'!$C$8:$X$638,22,FALSE)</f>
        <v>RAJASAR BHATIYAN</v>
      </c>
      <c r="M184" s="126" t="str">
        <f>VLOOKUP(D184,'TS Gantry - AP47'!$C$8:$Y$638,23,FALSE)</f>
        <v>CHHATARGARH</v>
      </c>
      <c r="N184" s="126" t="str">
        <f>VLOOKUP(D184,'TS Gantry - AP47'!$C$8:$Z$638,24,FALSE)</f>
        <v>BIKANER</v>
      </c>
      <c r="O184" s="109"/>
      <c r="P184" s="109"/>
      <c r="Q184" s="109"/>
      <c r="R184" s="109"/>
      <c r="S184" s="109"/>
      <c r="T184" s="145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93" t="s">
        <v>683</v>
      </c>
      <c r="C185" s="109">
        <v>13</v>
      </c>
      <c r="D185" s="143" t="s">
        <v>577</v>
      </c>
      <c r="E185" s="151" t="str">
        <f>VLOOKUP(D185,'TS Gantry - AP47'!$C$8:$D$638,2,0)</f>
        <v>DA+9</v>
      </c>
      <c r="F185" s="109" t="s">
        <v>645</v>
      </c>
      <c r="G185" s="104">
        <v>45912</v>
      </c>
      <c r="H185" s="104">
        <v>45916</v>
      </c>
      <c r="I185" s="126" t="s">
        <v>668</v>
      </c>
      <c r="J185" s="190" t="s">
        <v>666</v>
      </c>
      <c r="K185" s="126" t="s">
        <v>648</v>
      </c>
      <c r="L185" s="126" t="str">
        <f>VLOOKUP(D185,'TS Gantry - AP47'!$C$8:$X$638,22,FALSE)</f>
        <v>MALAKSAR</v>
      </c>
      <c r="M185" s="126" t="str">
        <f>VLOOKUP(D185,'TS Gantry - AP47'!$C$8:$Y$638,23,FALSE)</f>
        <v>SARDARSHAHAR</v>
      </c>
      <c r="N185" s="126" t="str">
        <f>VLOOKUP(D185,'TS Gantry - AP47'!$C$8:$Z$638,24,FALSE)</f>
        <v>CHURU</v>
      </c>
      <c r="O185" s="109"/>
      <c r="P185" s="109"/>
      <c r="Q185" s="109"/>
      <c r="R185" s="109"/>
      <c r="S185" s="109"/>
      <c r="T185" s="145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93" t="s">
        <v>683</v>
      </c>
      <c r="C186" s="109">
        <v>14</v>
      </c>
      <c r="D186" s="143" t="s">
        <v>576</v>
      </c>
      <c r="E186" s="151" t="str">
        <f>VLOOKUP(D186,'TS Gantry - AP47'!$C$8:$D$638,2,0)</f>
        <v>DA+6</v>
      </c>
      <c r="F186" s="109" t="s">
        <v>645</v>
      </c>
      <c r="G186" s="104">
        <v>45918</v>
      </c>
      <c r="H186" s="104">
        <v>45921</v>
      </c>
      <c r="I186" s="126" t="s">
        <v>668</v>
      </c>
      <c r="J186" s="190" t="s">
        <v>666</v>
      </c>
      <c r="K186" s="126" t="s">
        <v>648</v>
      </c>
      <c r="L186" s="126" t="str">
        <f>VLOOKUP(D186,'TS Gantry - AP47'!$C$8:$X$638,22,FALSE)</f>
        <v>MALAKSAR</v>
      </c>
      <c r="M186" s="126" t="str">
        <f>VLOOKUP(D186,'TS Gantry - AP47'!$C$8:$Y$638,23,FALSE)</f>
        <v>SARDARSHAHAR</v>
      </c>
      <c r="N186" s="126" t="str">
        <f>VLOOKUP(D186,'TS Gantry - AP47'!$C$8:$Z$638,24,FALSE)</f>
        <v>CHURU</v>
      </c>
      <c r="O186" s="109"/>
      <c r="P186" s="109"/>
      <c r="Q186" s="109"/>
      <c r="R186" s="109"/>
      <c r="S186" s="109"/>
      <c r="T186" s="145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93" t="s">
        <v>683</v>
      </c>
      <c r="C187" s="109">
        <v>15</v>
      </c>
      <c r="D187" s="143" t="s">
        <v>284</v>
      </c>
      <c r="E187" s="151" t="str">
        <f>VLOOKUP(D187,'TS Gantry - AP47'!$C$8:$D$638,2,0)</f>
        <v>DA+9</v>
      </c>
      <c r="F187" s="109" t="s">
        <v>645</v>
      </c>
      <c r="G187" s="104">
        <v>45918</v>
      </c>
      <c r="H187" s="104">
        <v>45922</v>
      </c>
      <c r="I187" s="126" t="s">
        <v>676</v>
      </c>
      <c r="J187" s="190" t="s">
        <v>657</v>
      </c>
      <c r="K187" s="126" t="s">
        <v>648</v>
      </c>
      <c r="L187" s="126" t="str">
        <f>VLOOKUP(D187,'TS Gantry - AP47'!$C$8:$X$638,22,FALSE)</f>
        <v>RAJASAR BHATIYAN</v>
      </c>
      <c r="M187" s="126" t="str">
        <f>VLOOKUP(D187,'TS Gantry - AP47'!$C$8:$Y$638,23,FALSE)</f>
        <v>CHHATARGARH</v>
      </c>
      <c r="N187" s="126" t="str">
        <f>VLOOKUP(D187,'TS Gantry - AP47'!$C$8:$Z$638,24,FALSE)</f>
        <v>BIKANER</v>
      </c>
      <c r="O187" s="109" t="s">
        <v>684</v>
      </c>
      <c r="P187" s="109"/>
      <c r="Q187" s="124">
        <v>45882</v>
      </c>
      <c r="R187" s="124">
        <v>45918</v>
      </c>
      <c r="S187" s="109"/>
      <c r="T187" s="194"/>
      <c r="U187" s="118"/>
      <c r="V187" s="118"/>
      <c r="W187" s="118"/>
      <c r="X187" s="118"/>
      <c r="Y187" s="118"/>
      <c r="Z187" s="118"/>
    </row>
    <row r="188" spans="1:26" ht="15" customHeight="1" x14ac:dyDescent="0.25">
      <c r="A188" s="142">
        <v>184</v>
      </c>
      <c r="B188" s="193" t="s">
        <v>683</v>
      </c>
      <c r="C188" s="109">
        <v>16</v>
      </c>
      <c r="D188" s="143" t="s">
        <v>375</v>
      </c>
      <c r="E188" s="151" t="str">
        <f>VLOOKUP(D188,'TS Gantry - AP47'!$C$8:$D$638,2,0)</f>
        <v>DC1+3</v>
      </c>
      <c r="F188" s="109" t="s">
        <v>645</v>
      </c>
      <c r="G188" s="104">
        <v>45919</v>
      </c>
      <c r="H188" s="104">
        <v>45923</v>
      </c>
      <c r="I188" s="126" t="s">
        <v>646</v>
      </c>
      <c r="J188" s="190" t="s">
        <v>680</v>
      </c>
      <c r="K188" s="126" t="s">
        <v>648</v>
      </c>
      <c r="L188" s="126" t="str">
        <f>VLOOKUP(D188,'TS Gantry - AP47'!$C$8:$X$638,22,FALSE)</f>
        <v>HANSHERA</v>
      </c>
      <c r="M188" s="126" t="str">
        <f>VLOOKUP(D188,'TS Gantry - AP47'!$C$8:$Y$638,23,FALSE)</f>
        <v>LUNKARANSAR</v>
      </c>
      <c r="N188" s="126" t="str">
        <f>VLOOKUP(D188,'TS Gantry - AP47'!$C$8:$Z$638,24,FALSE)</f>
        <v>BIKANER</v>
      </c>
      <c r="O188" s="109"/>
      <c r="P188" s="109"/>
      <c r="Q188" s="124"/>
      <c r="R188" s="109"/>
      <c r="S188" s="109"/>
      <c r="T188" s="194"/>
      <c r="U188" s="118"/>
      <c r="V188" s="118"/>
      <c r="W188" s="118"/>
      <c r="X188" s="118"/>
      <c r="Y188" s="118"/>
      <c r="Z188" s="118"/>
    </row>
    <row r="189" spans="1:26" ht="15" customHeight="1" x14ac:dyDescent="0.25">
      <c r="A189" s="142">
        <v>185</v>
      </c>
      <c r="B189" s="193" t="s">
        <v>683</v>
      </c>
      <c r="C189" s="109">
        <v>17</v>
      </c>
      <c r="D189" s="143" t="s">
        <v>285</v>
      </c>
      <c r="E189" s="151" t="str">
        <f>VLOOKUP(D189,'TS Gantry - AP47'!$C$8:$D$638,2,0)</f>
        <v>DA+3</v>
      </c>
      <c r="F189" s="109" t="s">
        <v>645</v>
      </c>
      <c r="G189" s="104">
        <v>45923</v>
      </c>
      <c r="H189" s="104">
        <v>45925</v>
      </c>
      <c r="I189" s="126" t="s">
        <v>676</v>
      </c>
      <c r="J189" s="190" t="s">
        <v>680</v>
      </c>
      <c r="K189" s="126" t="s">
        <v>648</v>
      </c>
      <c r="L189" s="126" t="str">
        <f>VLOOKUP(D189,'TS Gantry - AP47'!$C$8:$X$638,22,FALSE)</f>
        <v>RAJASAR BHATIYAN</v>
      </c>
      <c r="M189" s="126" t="str">
        <f>VLOOKUP(D189,'TS Gantry - AP47'!$C$8:$Y$638,23,FALSE)</f>
        <v>CHHATARGARH</v>
      </c>
      <c r="N189" s="126" t="str">
        <f>VLOOKUP(D189,'TS Gantry - AP47'!$C$8:$Z$638,24,FALSE)</f>
        <v>BIKANER</v>
      </c>
      <c r="O189" s="109"/>
      <c r="P189" s="109"/>
      <c r="Q189" s="124"/>
      <c r="R189" s="109"/>
      <c r="S189" s="109"/>
      <c r="T189" s="194"/>
      <c r="U189" s="118"/>
      <c r="V189" s="118"/>
      <c r="W189" s="118"/>
      <c r="X189" s="118"/>
      <c r="Y189" s="118"/>
      <c r="Z189" s="118"/>
    </row>
    <row r="190" spans="1:26" ht="15" customHeight="1" x14ac:dyDescent="0.25">
      <c r="A190" s="142">
        <v>186</v>
      </c>
      <c r="B190" s="193" t="s">
        <v>683</v>
      </c>
      <c r="C190" s="109">
        <v>18</v>
      </c>
      <c r="D190" s="143" t="s">
        <v>575</v>
      </c>
      <c r="E190" s="151" t="str">
        <f>VLOOKUP(D190,'TS Gantry - AP47'!$C$8:$D$638,2,0)</f>
        <v>DA+9</v>
      </c>
      <c r="F190" s="109" t="s">
        <v>645</v>
      </c>
      <c r="G190" s="104">
        <v>45923</v>
      </c>
      <c r="H190" s="104">
        <v>45926</v>
      </c>
      <c r="I190" s="126" t="s">
        <v>668</v>
      </c>
      <c r="J190" s="190" t="s">
        <v>666</v>
      </c>
      <c r="K190" s="126" t="s">
        <v>648</v>
      </c>
      <c r="L190" s="126" t="str">
        <f>VLOOKUP(D190,'TS Gantry - AP47'!$C$8:$X$638,22,FALSE)</f>
        <v>MALAKSAR</v>
      </c>
      <c r="M190" s="126" t="str">
        <f>VLOOKUP(D190,'TS Gantry - AP47'!$C$8:$Y$638,23,FALSE)</f>
        <v>SARDARSHAHAR</v>
      </c>
      <c r="N190" s="126" t="str">
        <f>VLOOKUP(D190,'TS Gantry - AP47'!$C$8:$Z$638,24,FALSE)</f>
        <v>CHURU</v>
      </c>
      <c r="O190" s="109"/>
      <c r="P190" s="109"/>
      <c r="Q190" s="124"/>
      <c r="R190" s="109"/>
      <c r="S190" s="109"/>
      <c r="T190" s="194"/>
      <c r="U190" s="118"/>
      <c r="V190" s="118"/>
      <c r="W190" s="118"/>
      <c r="X190" s="118"/>
      <c r="Y190" s="118"/>
      <c r="Z190" s="118"/>
    </row>
    <row r="191" spans="1:26" ht="15" customHeight="1" x14ac:dyDescent="0.25">
      <c r="A191" s="142">
        <v>187</v>
      </c>
      <c r="B191" s="193" t="s">
        <v>683</v>
      </c>
      <c r="C191" s="109">
        <v>19</v>
      </c>
      <c r="D191" s="143" t="s">
        <v>574</v>
      </c>
      <c r="E191" s="151" t="str">
        <f>VLOOKUP(D191,'TS Gantry - AP47'!$C$8:$D$638,2,0)</f>
        <v>DA+9</v>
      </c>
      <c r="F191" s="109" t="s">
        <v>645</v>
      </c>
      <c r="G191" s="104">
        <v>45926</v>
      </c>
      <c r="H191" s="104">
        <v>45929</v>
      </c>
      <c r="I191" s="126" t="s">
        <v>668</v>
      </c>
      <c r="J191" s="190" t="s">
        <v>666</v>
      </c>
      <c r="K191" s="126" t="s">
        <v>648</v>
      </c>
      <c r="L191" s="126" t="str">
        <f>VLOOKUP(D191,'TS Gantry - AP47'!$C$8:$X$638,22,FALSE)</f>
        <v>MALAKSAR</v>
      </c>
      <c r="M191" s="126" t="str">
        <f>VLOOKUP(D191,'TS Gantry - AP47'!$C$8:$Y$638,23,FALSE)</f>
        <v>SARDARSHAHAR</v>
      </c>
      <c r="N191" s="126" t="str">
        <f>VLOOKUP(D191,'TS Gantry - AP47'!$C$8:$Z$638,24,FALSE)</f>
        <v>CHURU</v>
      </c>
      <c r="O191" s="109"/>
      <c r="P191" s="109"/>
      <c r="Q191" s="124"/>
      <c r="R191" s="109"/>
      <c r="S191" s="109"/>
      <c r="T191" s="194"/>
      <c r="U191" s="118"/>
      <c r="V191" s="118"/>
      <c r="W191" s="118"/>
      <c r="X191" s="118"/>
      <c r="Y191" s="118"/>
      <c r="Z191" s="118"/>
    </row>
    <row r="192" spans="1:26" ht="15" customHeight="1" x14ac:dyDescent="0.25">
      <c r="A192" s="142">
        <v>188</v>
      </c>
      <c r="B192" s="193" t="s">
        <v>683</v>
      </c>
      <c r="C192" s="109">
        <v>20</v>
      </c>
      <c r="D192" s="143" t="s">
        <v>472</v>
      </c>
      <c r="E192" s="151" t="str">
        <f>VLOOKUP(D192,'TS Gantry - AP47'!$C$8:$D$638,2,0)</f>
        <v>DA+3</v>
      </c>
      <c r="F192" s="109" t="s">
        <v>645</v>
      </c>
      <c r="G192" s="104">
        <v>45924</v>
      </c>
      <c r="H192" s="104">
        <v>45931</v>
      </c>
      <c r="I192" s="126" t="s">
        <v>674</v>
      </c>
      <c r="J192" s="190" t="s">
        <v>675</v>
      </c>
      <c r="K192" s="126" t="s">
        <v>648</v>
      </c>
      <c r="L192" s="126" t="str">
        <f>VLOOKUP(D192,'TS Gantry - AP47'!$C$8:$X$638,22,FALSE)</f>
        <v>GARABDESAR</v>
      </c>
      <c r="M192" s="126" t="str">
        <f>VLOOKUP(D192,'TS Gantry - AP47'!$C$8:$Y$638,23,FALSE)</f>
        <v>LUNKARANSAR</v>
      </c>
      <c r="N192" s="126" t="str">
        <f>VLOOKUP(D192,'TS Gantry - AP47'!$C$8:$Z$638,24,FALSE)</f>
        <v>BIKANER</v>
      </c>
      <c r="O192" s="109" t="s">
        <v>684</v>
      </c>
      <c r="P192" s="109"/>
      <c r="Q192" s="124">
        <v>45870</v>
      </c>
      <c r="R192" s="124">
        <v>45924</v>
      </c>
      <c r="S192" s="109"/>
      <c r="T192" s="194"/>
      <c r="U192" s="118"/>
      <c r="V192" s="118"/>
      <c r="W192" s="118"/>
      <c r="X192" s="118"/>
      <c r="Y192" s="118"/>
      <c r="Z192" s="118"/>
    </row>
    <row r="193" spans="1:26" ht="15" customHeight="1" x14ac:dyDescent="0.25">
      <c r="A193" s="146">
        <v>189</v>
      </c>
      <c r="B193" s="195" t="s">
        <v>683</v>
      </c>
      <c r="C193" s="113">
        <v>21</v>
      </c>
      <c r="D193" s="147" t="s">
        <v>286</v>
      </c>
      <c r="E193" s="185" t="str">
        <f>VLOOKUP(D193,'TS Gantry - AP47'!$C$8:$D$638,2,0)</f>
        <v>DA-1.5</v>
      </c>
      <c r="F193" s="113" t="s">
        <v>645</v>
      </c>
      <c r="G193" s="166">
        <v>45927</v>
      </c>
      <c r="H193" s="166">
        <v>45931</v>
      </c>
      <c r="I193" s="149" t="s">
        <v>676</v>
      </c>
      <c r="J193" s="191" t="s">
        <v>680</v>
      </c>
      <c r="K193" s="149" t="s">
        <v>648</v>
      </c>
      <c r="L193" s="149" t="str">
        <f>VLOOKUP(D193,'TS Gantry - AP47'!$C$8:$X$638,22,FALSE)</f>
        <v>MAKADASAR</v>
      </c>
      <c r="M193" s="149" t="str">
        <f>VLOOKUP(D193,'TS Gantry - AP47'!$C$8:$Y$638,23,FALSE)</f>
        <v>CHHATARGARH</v>
      </c>
      <c r="N193" s="149" t="str">
        <f>VLOOKUP(D193,'TS Gantry - AP47'!$C$8:$Z$638,24,FALSE)</f>
        <v>BIKANER</v>
      </c>
      <c r="O193" s="113"/>
      <c r="P193" s="113"/>
      <c r="Q193" s="113"/>
      <c r="R193" s="113"/>
      <c r="S193" s="113"/>
      <c r="T193" s="196"/>
      <c r="U193" s="118"/>
      <c r="V193" s="118"/>
      <c r="W193" s="118"/>
      <c r="X193" s="118"/>
      <c r="Y193" s="118"/>
      <c r="Z193" s="118"/>
    </row>
    <row r="194" spans="1:26" ht="15" customHeight="1" x14ac:dyDescent="0.25">
      <c r="A194" s="136">
        <v>190</v>
      </c>
      <c r="B194" s="197" t="s">
        <v>685</v>
      </c>
      <c r="C194" s="137">
        <v>1</v>
      </c>
      <c r="D194" s="138" t="s">
        <v>558</v>
      </c>
      <c r="E194" s="137" t="str">
        <f>VLOOKUP(D194,'TS Gantry - AP47'!$C$8:$D$638,2,0)</f>
        <v>DA+9</v>
      </c>
      <c r="F194" s="137" t="s">
        <v>645</v>
      </c>
      <c r="G194" s="162">
        <v>45928</v>
      </c>
      <c r="H194" s="162">
        <v>45934</v>
      </c>
      <c r="I194" s="140" t="s">
        <v>673</v>
      </c>
      <c r="J194" s="188" t="s">
        <v>672</v>
      </c>
      <c r="K194" s="140" t="s">
        <v>648</v>
      </c>
      <c r="L194" s="140" t="str">
        <f>VLOOKUP(D194,'TS Gantry - AP47'!$C$8:$X$638,22,FALSE)</f>
        <v>LODSAR</v>
      </c>
      <c r="M194" s="140" t="str">
        <f>VLOOKUP(D194,'TS Gantry - AP47'!$C$8:$Y$638,23,FALSE)</f>
        <v>SARDARSHAHAR</v>
      </c>
      <c r="N194" s="140" t="str">
        <f>VLOOKUP(D194,'TS Gantry - AP47'!$C$8:$Z$638,24,FALSE)</f>
        <v>CHURU</v>
      </c>
      <c r="O194" s="137"/>
      <c r="P194" s="137"/>
      <c r="Q194" s="137"/>
      <c r="R194" s="137"/>
      <c r="S194" s="137"/>
      <c r="T194" s="198"/>
      <c r="U194" s="118"/>
      <c r="V194" s="118"/>
      <c r="W194" s="118"/>
      <c r="X194" s="118"/>
      <c r="Y194" s="118"/>
      <c r="Z194" s="118"/>
    </row>
    <row r="195" spans="1:26" ht="15" customHeight="1" x14ac:dyDescent="0.25">
      <c r="A195" s="142">
        <v>191</v>
      </c>
      <c r="B195" s="193" t="s">
        <v>685</v>
      </c>
      <c r="C195" s="109">
        <v>2</v>
      </c>
      <c r="D195" s="143" t="s">
        <v>581</v>
      </c>
      <c r="E195" s="151" t="str">
        <f>VLOOKUP(D195,'TS Gantry - AP47'!$C$8:$D$638,2,0)</f>
        <v>DB1+0</v>
      </c>
      <c r="F195" s="109" t="s">
        <v>645</v>
      </c>
      <c r="G195" s="104">
        <v>45929</v>
      </c>
      <c r="H195" s="104">
        <v>45934</v>
      </c>
      <c r="I195" s="126" t="s">
        <v>668</v>
      </c>
      <c r="J195" s="190" t="s">
        <v>666</v>
      </c>
      <c r="K195" s="126" t="s">
        <v>648</v>
      </c>
      <c r="L195" s="126" t="str">
        <f>VLOOKUP(D195,'TS Gantry - AP47'!$C$8:$X$638,22,FALSE)</f>
        <v>HALASAR</v>
      </c>
      <c r="M195" s="126" t="str">
        <f>VLOOKUP(D195,'TS Gantry - AP47'!$C$8:$Y$638,23,FALSE)</f>
        <v>SARDARSHAHAR</v>
      </c>
      <c r="N195" s="126" t="str">
        <f>VLOOKUP(D195,'TS Gantry - AP47'!$C$8:$Z$638,24,FALSE)</f>
        <v>CHURU</v>
      </c>
      <c r="O195" s="109"/>
      <c r="P195" s="109"/>
      <c r="Q195" s="109"/>
      <c r="R195" s="109"/>
      <c r="S195" s="109"/>
      <c r="T195" s="194"/>
      <c r="U195" s="118"/>
      <c r="V195" s="118"/>
      <c r="W195" s="118"/>
      <c r="X195" s="118"/>
      <c r="Y195" s="118"/>
      <c r="Z195" s="118"/>
    </row>
    <row r="196" spans="1:26" ht="15" customHeight="1" x14ac:dyDescent="0.25">
      <c r="A196" s="142">
        <v>192</v>
      </c>
      <c r="B196" s="199" t="s">
        <v>685</v>
      </c>
      <c r="C196" s="151">
        <v>3</v>
      </c>
      <c r="D196" s="152" t="s">
        <v>282</v>
      </c>
      <c r="E196" s="151" t="str">
        <f>VLOOKUP(D196,'TS Gantry - AP47'!$C$8:$D$638,2,0)</f>
        <v>DB1+0</v>
      </c>
      <c r="F196" s="151" t="s">
        <v>645</v>
      </c>
      <c r="G196" s="189">
        <v>45934</v>
      </c>
      <c r="H196" s="104">
        <v>45939</v>
      </c>
      <c r="I196" s="154" t="s">
        <v>676</v>
      </c>
      <c r="J196" s="200" t="s">
        <v>680</v>
      </c>
      <c r="K196" s="126" t="s">
        <v>648</v>
      </c>
      <c r="L196" s="126" t="str">
        <f>VLOOKUP(D196,'TS Gantry - AP47'!$C$8:$X$638,22,FALSE)</f>
        <v>RAJASAR BHATIYAN</v>
      </c>
      <c r="M196" s="126" t="str">
        <f>VLOOKUP(D196,'TS Gantry - AP47'!$C$8:$Y$638,23,FALSE)</f>
        <v>CHHATARGARH</v>
      </c>
      <c r="N196" s="126" t="str">
        <f>VLOOKUP(D196,'TS Gantry - AP47'!$C$8:$Z$638,24,FALSE)</f>
        <v>BIKANER</v>
      </c>
      <c r="O196" s="151" t="s">
        <v>684</v>
      </c>
      <c r="P196" s="151"/>
      <c r="Q196" s="124">
        <v>45882</v>
      </c>
      <c r="R196" s="124">
        <v>45934</v>
      </c>
      <c r="S196" s="109"/>
      <c r="T196" s="194"/>
      <c r="U196" s="118"/>
      <c r="V196" s="118"/>
      <c r="W196" s="118"/>
      <c r="X196" s="118"/>
      <c r="Y196" s="118"/>
      <c r="Z196" s="118"/>
    </row>
    <row r="197" spans="1:26" ht="15" customHeight="1" x14ac:dyDescent="0.25">
      <c r="A197" s="142">
        <v>193</v>
      </c>
      <c r="B197" s="199" t="s">
        <v>685</v>
      </c>
      <c r="C197" s="109">
        <v>4</v>
      </c>
      <c r="D197" s="152" t="s">
        <v>573</v>
      </c>
      <c r="E197" s="151" t="str">
        <f>VLOOKUP(D197,'TS Gantry - AP47'!$C$8:$D$638,2,0)</f>
        <v>DA+9</v>
      </c>
      <c r="F197" s="151" t="s">
        <v>645</v>
      </c>
      <c r="G197" s="189">
        <v>45934</v>
      </c>
      <c r="H197" s="189">
        <v>45942</v>
      </c>
      <c r="I197" s="154" t="s">
        <v>668</v>
      </c>
      <c r="J197" s="200" t="s">
        <v>666</v>
      </c>
      <c r="K197" s="126" t="s">
        <v>648</v>
      </c>
      <c r="L197" s="126" t="str">
        <f>VLOOKUP(D197,'TS Gantry - AP47'!$C$8:$X$638,22,FALSE)</f>
        <v>MALAKSAR</v>
      </c>
      <c r="M197" s="126" t="str">
        <f>VLOOKUP(D197,'TS Gantry - AP47'!$C$8:$Y$638,23,FALSE)</f>
        <v>SARDARSHAHAR</v>
      </c>
      <c r="N197" s="126" t="str">
        <f>VLOOKUP(D197,'TS Gantry - AP47'!$C$8:$Z$638,24,FALSE)</f>
        <v>CHURU</v>
      </c>
      <c r="O197" s="151" t="s">
        <v>684</v>
      </c>
      <c r="P197" s="151"/>
      <c r="Q197" s="124">
        <v>45896</v>
      </c>
      <c r="R197" s="124">
        <v>45926</v>
      </c>
      <c r="S197" s="109"/>
      <c r="T197" s="194"/>
      <c r="U197" s="118"/>
      <c r="V197" s="118"/>
      <c r="W197" s="118"/>
      <c r="X197" s="118"/>
      <c r="Y197" s="118"/>
      <c r="Z197" s="118"/>
    </row>
    <row r="198" spans="1:26" ht="15" customHeight="1" x14ac:dyDescent="0.25">
      <c r="A198" s="142">
        <v>194</v>
      </c>
      <c r="B198" s="199" t="s">
        <v>685</v>
      </c>
      <c r="C198" s="151">
        <v>5</v>
      </c>
      <c r="D198" s="152" t="s">
        <v>559</v>
      </c>
      <c r="E198" s="151" t="str">
        <f>VLOOKUP(D198,'TS Gantry - AP47'!$C$8:$D$638,2,0)</f>
        <v>DA+9</v>
      </c>
      <c r="F198" s="151" t="s">
        <v>645</v>
      </c>
      <c r="G198" s="189">
        <v>45934</v>
      </c>
      <c r="H198" s="189">
        <v>45942</v>
      </c>
      <c r="I198" s="154" t="s">
        <v>673</v>
      </c>
      <c r="J198" s="200" t="s">
        <v>672</v>
      </c>
      <c r="K198" s="126" t="s">
        <v>648</v>
      </c>
      <c r="L198" s="126" t="str">
        <f>VLOOKUP(D198,'TS Gantry - AP47'!$C$8:$X$638,22,FALSE)</f>
        <v>NAHARSARA</v>
      </c>
      <c r="M198" s="126" t="str">
        <f>VLOOKUP(D198,'TS Gantry - AP47'!$C$8:$Y$638,23,FALSE)</f>
        <v>SARDARSHAHAR</v>
      </c>
      <c r="N198" s="126" t="str">
        <f>VLOOKUP(D198,'TS Gantry - AP47'!$C$8:$Z$638,24,FALSE)</f>
        <v>CHURU</v>
      </c>
      <c r="O198" s="151"/>
      <c r="P198" s="151"/>
      <c r="Q198" s="153"/>
      <c r="R198" s="109"/>
      <c r="S198" s="109"/>
      <c r="T198" s="194"/>
      <c r="U198" s="118"/>
      <c r="V198" s="118"/>
      <c r="W198" s="118"/>
      <c r="X198" s="118"/>
      <c r="Y198" s="118"/>
      <c r="Z198" s="118"/>
    </row>
    <row r="199" spans="1:26" ht="15" customHeight="1" x14ac:dyDescent="0.25">
      <c r="A199" s="142">
        <v>195</v>
      </c>
      <c r="B199" s="199" t="s">
        <v>685</v>
      </c>
      <c r="C199" s="109">
        <v>6</v>
      </c>
      <c r="D199" s="152" t="s">
        <v>406</v>
      </c>
      <c r="E199" s="151" t="str">
        <f>VLOOKUP(D199,'TS Gantry - AP47'!$C$8:$D$638,2,0)</f>
        <v>DA+0</v>
      </c>
      <c r="F199" s="151" t="s">
        <v>645</v>
      </c>
      <c r="G199" s="189">
        <v>45939</v>
      </c>
      <c r="H199" s="189">
        <v>45942</v>
      </c>
      <c r="I199" s="154" t="s">
        <v>646</v>
      </c>
      <c r="J199" s="200" t="s">
        <v>650</v>
      </c>
      <c r="K199" s="126" t="s">
        <v>648</v>
      </c>
      <c r="L199" s="126" t="str">
        <f>VLOOKUP(D199,'TS Gantry - AP47'!$C$8:$X$638,22,FALSE)</f>
        <v>KALKAL MUKLERA</v>
      </c>
      <c r="M199" s="126" t="str">
        <f>VLOOKUP(D199,'TS Gantry - AP47'!$C$8:$Y$638,23,FALSE)</f>
        <v>LUNKARANSAR</v>
      </c>
      <c r="N199" s="126" t="str">
        <f>VLOOKUP(D199,'TS Gantry - AP47'!$C$8:$Z$638,24,FALSE)</f>
        <v>BIKANER</v>
      </c>
      <c r="O199" s="151" t="s">
        <v>684</v>
      </c>
      <c r="P199" s="151"/>
      <c r="Q199" s="124">
        <v>45733</v>
      </c>
      <c r="R199" s="124">
        <v>45926</v>
      </c>
      <c r="S199" s="109"/>
      <c r="T199" s="105"/>
      <c r="U199" s="118"/>
      <c r="V199" s="118"/>
      <c r="W199" s="118"/>
      <c r="X199" s="118"/>
      <c r="Y199" s="118"/>
      <c r="Z199" s="118"/>
    </row>
    <row r="200" spans="1:26" ht="15" customHeight="1" x14ac:dyDescent="0.25">
      <c r="A200" s="142">
        <v>196</v>
      </c>
      <c r="B200" s="199" t="s">
        <v>685</v>
      </c>
      <c r="C200" s="151">
        <v>7</v>
      </c>
      <c r="D200" s="143" t="s">
        <v>583</v>
      </c>
      <c r="E200" s="151" t="str">
        <f>VLOOKUP(D200,'TS Gantry - AP47'!$C$8:$D$638,2,0)</f>
        <v>DA+3</v>
      </c>
      <c r="F200" s="151" t="s">
        <v>645</v>
      </c>
      <c r="G200" s="104">
        <v>45943</v>
      </c>
      <c r="H200" s="104">
        <v>45946</v>
      </c>
      <c r="I200" s="126" t="s">
        <v>668</v>
      </c>
      <c r="J200" s="200" t="s">
        <v>666</v>
      </c>
      <c r="K200" s="126" t="s">
        <v>648</v>
      </c>
      <c r="L200" s="126" t="str">
        <f>VLOOKUP(D200,'TS Gantry - AP47'!$C$8:$X$638,22,FALSE)</f>
        <v>HALASAR</v>
      </c>
      <c r="M200" s="126" t="str">
        <f>VLOOKUP(D200,'TS Gantry - AP47'!$C$8:$Y$638,23,FALSE)</f>
        <v>SARDARSHAHAR</v>
      </c>
      <c r="N200" s="126" t="str">
        <f>VLOOKUP(D200,'TS Gantry - AP47'!$C$8:$Z$638,24,FALSE)</f>
        <v>CHURU</v>
      </c>
      <c r="O200" s="109"/>
      <c r="P200" s="109"/>
      <c r="Q200" s="109"/>
      <c r="R200" s="109"/>
      <c r="S200" s="109"/>
      <c r="T200" s="105"/>
      <c r="U200" s="118"/>
      <c r="V200" s="118"/>
      <c r="W200" s="118"/>
      <c r="X200" s="118"/>
      <c r="Y200" s="118"/>
      <c r="Z200" s="118"/>
    </row>
    <row r="201" spans="1:26" ht="15" customHeight="1" x14ac:dyDescent="0.25">
      <c r="A201" s="142">
        <v>197</v>
      </c>
      <c r="B201" s="199" t="s">
        <v>685</v>
      </c>
      <c r="C201" s="109">
        <v>8</v>
      </c>
      <c r="D201" s="152" t="s">
        <v>476</v>
      </c>
      <c r="E201" s="151" t="str">
        <f>VLOOKUP(D201,'TS Gantry - AP47'!$C$8:$D$638,2,0)</f>
        <v>DB2+0</v>
      </c>
      <c r="F201" s="151" t="s">
        <v>645</v>
      </c>
      <c r="G201" s="189">
        <v>45934</v>
      </c>
      <c r="H201" s="189">
        <v>45947</v>
      </c>
      <c r="I201" s="154" t="s">
        <v>674</v>
      </c>
      <c r="J201" s="200" t="s">
        <v>675</v>
      </c>
      <c r="K201" s="126" t="s">
        <v>648</v>
      </c>
      <c r="L201" s="126" t="str">
        <f>VLOOKUP(D201,'TS Gantry - AP47'!$C$8:$X$638,22,FALSE)</f>
        <v>RAJPURA HUDAAN</v>
      </c>
      <c r="M201" s="126" t="str">
        <f>VLOOKUP(D201,'TS Gantry - AP47'!$C$8:$Y$638,23,FALSE)</f>
        <v>LUNKARANSAR</v>
      </c>
      <c r="N201" s="126" t="str">
        <f>VLOOKUP(D201,'TS Gantry - AP47'!$C$8:$Z$638,24,FALSE)</f>
        <v>BIKANER</v>
      </c>
      <c r="O201" s="151" t="s">
        <v>684</v>
      </c>
      <c r="P201" s="151"/>
      <c r="Q201" s="124">
        <v>45870</v>
      </c>
      <c r="R201" s="124">
        <v>45934</v>
      </c>
      <c r="S201" s="109"/>
      <c r="T201" s="194"/>
      <c r="U201" s="118"/>
      <c r="V201" s="118"/>
      <c r="W201" s="118"/>
      <c r="X201" s="118"/>
      <c r="Y201" s="118"/>
      <c r="Z201" s="118"/>
    </row>
    <row r="202" spans="1:26" ht="15" customHeight="1" x14ac:dyDescent="0.25">
      <c r="A202" s="142">
        <v>198</v>
      </c>
      <c r="B202" s="199" t="s">
        <v>685</v>
      </c>
      <c r="C202" s="151">
        <v>9</v>
      </c>
      <c r="D202" s="143" t="s">
        <v>388</v>
      </c>
      <c r="E202" s="151" t="str">
        <f>VLOOKUP(D202,'TS Gantry - AP47'!$C$8:$D$638,2,0)</f>
        <v>DA+3</v>
      </c>
      <c r="F202" s="151" t="s">
        <v>645</v>
      </c>
      <c r="G202" s="104">
        <v>45944</v>
      </c>
      <c r="H202" s="104">
        <v>45947</v>
      </c>
      <c r="I202" s="126" t="s">
        <v>646</v>
      </c>
      <c r="J202" s="200" t="s">
        <v>657</v>
      </c>
      <c r="K202" s="126" t="s">
        <v>648</v>
      </c>
      <c r="L202" s="126" t="str">
        <f>VLOOKUP(D202,'TS Gantry - AP47'!$C$8:$X$638,22,FALSE)</f>
        <v>SURANA</v>
      </c>
      <c r="M202" s="126" t="str">
        <f>VLOOKUP(D202,'TS Gantry - AP47'!$C$8:$Y$638,23,FALSE)</f>
        <v>LUNKARANSAR</v>
      </c>
      <c r="N202" s="126" t="str">
        <f>VLOOKUP(D202,'TS Gantry - AP47'!$C$8:$Z$638,24,FALSE)</f>
        <v>BIKANER</v>
      </c>
      <c r="O202" s="109" t="s">
        <v>684</v>
      </c>
      <c r="P202" s="109"/>
      <c r="Q202" s="109"/>
      <c r="R202" s="109"/>
      <c r="S202" s="109"/>
      <c r="T202" s="194"/>
      <c r="U202" s="118"/>
      <c r="V202" s="118"/>
      <c r="W202" s="118"/>
      <c r="X202" s="118"/>
      <c r="Y202" s="118"/>
      <c r="Z202" s="118"/>
    </row>
    <row r="203" spans="1:26" ht="15" customHeight="1" x14ac:dyDescent="0.25">
      <c r="A203" s="142">
        <v>199</v>
      </c>
      <c r="B203" s="199" t="s">
        <v>685</v>
      </c>
      <c r="C203" s="109">
        <v>10</v>
      </c>
      <c r="D203" s="143" t="s">
        <v>584</v>
      </c>
      <c r="E203" s="151" t="str">
        <f>VLOOKUP(D203,'TS Gantry - AP47'!$C$8:$D$638,2,0)</f>
        <v>DA+3</v>
      </c>
      <c r="F203" s="151" t="s">
        <v>645</v>
      </c>
      <c r="G203" s="104">
        <v>45946</v>
      </c>
      <c r="H203" s="104">
        <v>45948</v>
      </c>
      <c r="I203" s="126" t="s">
        <v>668</v>
      </c>
      <c r="J203" s="200" t="s">
        <v>666</v>
      </c>
      <c r="K203" s="126" t="s">
        <v>648</v>
      </c>
      <c r="L203" s="126" t="str">
        <f>VLOOKUP(D203,'TS Gantry - AP47'!$C$8:$X$638,22,FALSE)</f>
        <v>HALASAR</v>
      </c>
      <c r="M203" s="126" t="str">
        <f>VLOOKUP(D203,'TS Gantry - AP47'!$C$8:$Y$638,23,FALSE)</f>
        <v>SARDARSHAHAR</v>
      </c>
      <c r="N203" s="126" t="str">
        <f>VLOOKUP(D203,'TS Gantry - AP47'!$C$8:$Z$638,24,FALSE)</f>
        <v>CHURU</v>
      </c>
      <c r="O203" s="109"/>
      <c r="P203" s="109"/>
      <c r="Q203" s="109"/>
      <c r="R203" s="109"/>
      <c r="S203" s="109"/>
      <c r="T203" s="194"/>
      <c r="U203" s="118"/>
      <c r="V203" s="118"/>
      <c r="W203" s="118"/>
      <c r="X203" s="118"/>
      <c r="Y203" s="118"/>
      <c r="Z203" s="118"/>
    </row>
    <row r="204" spans="1:26" ht="15" customHeight="1" x14ac:dyDescent="0.25">
      <c r="A204" s="142">
        <v>200</v>
      </c>
      <c r="B204" s="199" t="s">
        <v>685</v>
      </c>
      <c r="C204" s="109">
        <v>11</v>
      </c>
      <c r="D204" s="143" t="s">
        <v>521</v>
      </c>
      <c r="E204" s="151" t="str">
        <f>VLOOKUP(D204,'TS Gantry - AP47'!$C$8:$D$638,2,0)</f>
        <v>DA+9</v>
      </c>
      <c r="F204" s="151" t="s">
        <v>645</v>
      </c>
      <c r="G204" s="104">
        <v>45942</v>
      </c>
      <c r="H204" s="104">
        <v>45949</v>
      </c>
      <c r="I204" s="126" t="s">
        <v>652</v>
      </c>
      <c r="J204" s="200" t="s">
        <v>686</v>
      </c>
      <c r="K204" s="126" t="s">
        <v>648</v>
      </c>
      <c r="L204" s="126" t="str">
        <f>VLOOKUP(D204,'TS Gantry - AP47'!$C$8:$X$638,22,FALSE)</f>
        <v>KANWALASAR</v>
      </c>
      <c r="M204" s="126" t="str">
        <f>VLOOKUP(D204,'TS Gantry - AP47'!$C$8:$Y$638,23,FALSE)</f>
        <v>SARDARSHAHAR</v>
      </c>
      <c r="N204" s="126" t="str">
        <f>VLOOKUP(D204,'TS Gantry - AP47'!$C$8:$Z$638,24,FALSE)</f>
        <v>CHURU</v>
      </c>
      <c r="O204" s="109"/>
      <c r="P204" s="109"/>
      <c r="Q204" s="109"/>
      <c r="R204" s="109"/>
      <c r="S204" s="109"/>
      <c r="T204" s="105"/>
      <c r="U204" s="118"/>
      <c r="V204" s="118"/>
      <c r="W204" s="118"/>
      <c r="X204" s="118"/>
      <c r="Y204" s="118"/>
      <c r="Z204" s="118"/>
    </row>
    <row r="205" spans="1:26" ht="15" customHeight="1" x14ac:dyDescent="0.25">
      <c r="A205" s="142">
        <v>201</v>
      </c>
      <c r="B205" s="199" t="s">
        <v>685</v>
      </c>
      <c r="C205" s="151">
        <v>12</v>
      </c>
      <c r="D205" s="177" t="s">
        <v>262</v>
      </c>
      <c r="E205" s="151" t="str">
        <f>VLOOKUP(D205,'TS Gantry - AP47'!$C$8:$D$638,2,0)</f>
        <v>DB1+9</v>
      </c>
      <c r="F205" s="151" t="s">
        <v>645</v>
      </c>
      <c r="G205" s="104">
        <v>45940</v>
      </c>
      <c r="H205" s="104">
        <v>45953</v>
      </c>
      <c r="I205" s="126" t="s">
        <v>676</v>
      </c>
      <c r="J205" s="200" t="s">
        <v>687</v>
      </c>
      <c r="K205" s="126" t="s">
        <v>648</v>
      </c>
      <c r="L205" s="126" t="str">
        <f>VLOOKUP(D205,'TS Gantry - AP47'!$C$8:$X$638,22,FALSE)</f>
        <v>AMBARAN</v>
      </c>
      <c r="M205" s="126" t="str">
        <f>VLOOKUP(D205,'TS Gantry - AP47'!$C$8:$Y$638,23,FALSE)</f>
        <v>CHHATARGARH</v>
      </c>
      <c r="N205" s="126" t="str">
        <f>VLOOKUP(D205,'TS Gantry - AP47'!$C$8:$Z$638,24,FALSE)</f>
        <v>BIKANER</v>
      </c>
      <c r="O205" s="109"/>
      <c r="P205" s="109"/>
      <c r="Q205" s="109"/>
      <c r="R205" s="109"/>
      <c r="S205" s="109"/>
      <c r="T205" s="105"/>
      <c r="U205" s="118"/>
      <c r="V205" s="118"/>
      <c r="W205" s="118"/>
      <c r="X205" s="118"/>
      <c r="Y205" s="118"/>
      <c r="Z205" s="118"/>
    </row>
    <row r="206" spans="1:26" ht="15" customHeight="1" x14ac:dyDescent="0.25">
      <c r="A206" s="142">
        <v>202</v>
      </c>
      <c r="B206" s="199" t="s">
        <v>685</v>
      </c>
      <c r="C206" s="109">
        <v>13</v>
      </c>
      <c r="D206" s="152" t="s">
        <v>466</v>
      </c>
      <c r="E206" s="151" t="str">
        <f>VLOOKUP(D206,'TS Gantry - AP47'!$C$8:$D$638,2,0)</f>
        <v>DA+0</v>
      </c>
      <c r="F206" s="151" t="s">
        <v>645</v>
      </c>
      <c r="G206" s="189">
        <v>45918</v>
      </c>
      <c r="H206" s="189">
        <v>45955</v>
      </c>
      <c r="I206" s="154" t="s">
        <v>674</v>
      </c>
      <c r="J206" s="200" t="s">
        <v>675</v>
      </c>
      <c r="K206" s="126" t="s">
        <v>648</v>
      </c>
      <c r="L206" s="126" t="str">
        <f>VLOOKUP(D206,'TS Gantry - AP47'!$C$8:$X$638,22,FALSE)</f>
        <v>KALOO</v>
      </c>
      <c r="M206" s="126" t="str">
        <f>VLOOKUP(D206,'TS Gantry - AP47'!$C$8:$Y$638,23,FALSE)</f>
        <v>LUNKARANSAR</v>
      </c>
      <c r="N206" s="126" t="str">
        <f>VLOOKUP(D206,'TS Gantry - AP47'!$C$8:$Z$638,24,FALSE)</f>
        <v>BIKANER</v>
      </c>
      <c r="O206" s="151" t="s">
        <v>684</v>
      </c>
      <c r="P206" s="151"/>
      <c r="Q206" s="153">
        <v>45870</v>
      </c>
      <c r="R206" s="124">
        <v>45946</v>
      </c>
      <c r="S206" s="109"/>
      <c r="T206" s="194"/>
      <c r="U206" s="118"/>
      <c r="V206" s="118"/>
      <c r="W206" s="118"/>
      <c r="X206" s="118"/>
      <c r="Y206" s="118"/>
      <c r="Z206" s="118"/>
    </row>
    <row r="207" spans="1:26" ht="15" customHeight="1" x14ac:dyDescent="0.25">
      <c r="A207" s="142">
        <v>203</v>
      </c>
      <c r="B207" s="199" t="s">
        <v>685</v>
      </c>
      <c r="C207" s="109">
        <v>14</v>
      </c>
      <c r="D207" s="143" t="s">
        <v>560</v>
      </c>
      <c r="E207" s="151" t="str">
        <f>VLOOKUP(D207,'TS Gantry - AP47'!$C$8:$D$638,2,0)</f>
        <v>DB1+9</v>
      </c>
      <c r="F207" s="151" t="s">
        <v>645</v>
      </c>
      <c r="G207" s="104">
        <v>45943</v>
      </c>
      <c r="H207" s="104">
        <v>45955</v>
      </c>
      <c r="I207" s="126" t="s">
        <v>673</v>
      </c>
      <c r="J207" s="200" t="s">
        <v>688</v>
      </c>
      <c r="K207" s="126" t="s">
        <v>648</v>
      </c>
      <c r="L207" s="126" t="str">
        <f>VLOOKUP(D207,'TS Gantry - AP47'!$C$8:$X$638,22,FALSE)</f>
        <v>NAHARSARA</v>
      </c>
      <c r="M207" s="126" t="str">
        <f>VLOOKUP(D207,'TS Gantry - AP47'!$C$8:$Y$638,23,FALSE)</f>
        <v>SARDARSHAHAR</v>
      </c>
      <c r="N207" s="126" t="str">
        <f>VLOOKUP(D207,'TS Gantry - AP47'!$C$8:$Z$638,24,FALSE)</f>
        <v>CHURU</v>
      </c>
      <c r="O207" s="109"/>
      <c r="P207" s="109"/>
      <c r="Q207" s="109"/>
      <c r="R207" s="109"/>
      <c r="S207" s="109"/>
      <c r="T207" s="194"/>
      <c r="U207" s="118"/>
      <c r="V207" s="118"/>
      <c r="W207" s="118"/>
      <c r="X207" s="118"/>
      <c r="Y207" s="118"/>
      <c r="Z207" s="118"/>
    </row>
    <row r="208" spans="1:26" ht="15" customHeight="1" x14ac:dyDescent="0.25">
      <c r="A208" s="142">
        <v>204</v>
      </c>
      <c r="B208" s="199" t="s">
        <v>685</v>
      </c>
      <c r="C208" s="151">
        <v>15</v>
      </c>
      <c r="D208" s="143" t="s">
        <v>522</v>
      </c>
      <c r="E208" s="151" t="str">
        <f>VLOOKUP(D208,'TS Gantry - AP47'!$C$8:$D$638,2,0)</f>
        <v>DB1+9</v>
      </c>
      <c r="F208" s="151" t="s">
        <v>645</v>
      </c>
      <c r="G208" s="104">
        <v>45948</v>
      </c>
      <c r="H208" s="104">
        <v>45956</v>
      </c>
      <c r="I208" s="126" t="s">
        <v>652</v>
      </c>
      <c r="J208" s="200" t="s">
        <v>686</v>
      </c>
      <c r="K208" s="126" t="s">
        <v>648</v>
      </c>
      <c r="L208" s="126" t="str">
        <f>VLOOKUP(D208,'TS Gantry - AP47'!$C$8:$X$638,22,FALSE)</f>
        <v>DHEERASAR</v>
      </c>
      <c r="M208" s="126" t="str">
        <f>VLOOKUP(D208,'TS Gantry - AP47'!$C$8:$Y$638,23,FALSE)</f>
        <v>SARDARSHAHAR</v>
      </c>
      <c r="N208" s="126" t="str">
        <f>VLOOKUP(D208,'TS Gantry - AP47'!$C$8:$Z$638,24,FALSE)</f>
        <v>CHURU</v>
      </c>
      <c r="O208" s="109"/>
      <c r="P208" s="109"/>
      <c r="Q208" s="109"/>
      <c r="R208" s="109"/>
      <c r="S208" s="109"/>
      <c r="T208" s="194"/>
      <c r="U208" s="118"/>
      <c r="V208" s="118"/>
      <c r="W208" s="118"/>
      <c r="X208" s="118"/>
      <c r="Y208" s="118"/>
      <c r="Z208" s="118"/>
    </row>
    <row r="209" spans="1:26" ht="15" customHeight="1" x14ac:dyDescent="0.25">
      <c r="A209" s="142">
        <v>205</v>
      </c>
      <c r="B209" s="199" t="s">
        <v>685</v>
      </c>
      <c r="C209" s="109">
        <v>16</v>
      </c>
      <c r="D209" s="143" t="s">
        <v>585</v>
      </c>
      <c r="E209" s="151" t="str">
        <f>VLOOKUP(D209,'TS Gantry - AP47'!$C$8:$D$638,2,0)</f>
        <v>DA+3</v>
      </c>
      <c r="F209" s="151" t="s">
        <v>645</v>
      </c>
      <c r="G209" s="104">
        <v>45953</v>
      </c>
      <c r="H209" s="104">
        <v>45956</v>
      </c>
      <c r="I209" s="126" t="s">
        <v>668</v>
      </c>
      <c r="J209" s="200" t="s">
        <v>666</v>
      </c>
      <c r="K209" s="126" t="s">
        <v>648</v>
      </c>
      <c r="L209" s="126" t="str">
        <f>VLOOKUP(D209,'TS Gantry - AP47'!$C$8:$X$638,22,FALSE)</f>
        <v>HALASAR</v>
      </c>
      <c r="M209" s="126" t="str">
        <f>VLOOKUP(D209,'TS Gantry - AP47'!$C$8:$Y$638,23,FALSE)</f>
        <v>SARDARSHAHAR</v>
      </c>
      <c r="N209" s="126" t="str">
        <f>VLOOKUP(D209,'TS Gantry - AP47'!$C$8:$Z$638,24,FALSE)</f>
        <v>CHURU</v>
      </c>
      <c r="O209" s="109"/>
      <c r="P209" s="109"/>
      <c r="Q209" s="109"/>
      <c r="R209" s="109"/>
      <c r="S209" s="109"/>
      <c r="T209" s="194"/>
      <c r="U209" s="118"/>
      <c r="V209" s="118"/>
      <c r="W209" s="118"/>
      <c r="X209" s="118"/>
      <c r="Y209" s="118"/>
      <c r="Z209" s="118"/>
    </row>
    <row r="210" spans="1:26" ht="15" customHeight="1" x14ac:dyDescent="0.25">
      <c r="A210" s="142">
        <v>206</v>
      </c>
      <c r="B210" s="199" t="s">
        <v>685</v>
      </c>
      <c r="C210" s="151">
        <v>17</v>
      </c>
      <c r="D210" s="143" t="s">
        <v>366</v>
      </c>
      <c r="E210" s="151" t="str">
        <f>VLOOKUP(D210,'TS Gantry - AP47'!$C$8:$D$638,2,0)</f>
        <v>DC2+0</v>
      </c>
      <c r="F210" s="151" t="s">
        <v>645</v>
      </c>
      <c r="G210" s="104">
        <v>45947</v>
      </c>
      <c r="H210" s="104">
        <v>45957</v>
      </c>
      <c r="I210" s="126" t="s">
        <v>646</v>
      </c>
      <c r="J210" s="200" t="s">
        <v>689</v>
      </c>
      <c r="K210" s="126" t="s">
        <v>648</v>
      </c>
      <c r="L210" s="126" t="str">
        <f>VLOOKUP(D210,'TS Gantry - AP47'!$C$8:$X$638,22,FALSE)</f>
        <v>SHARAH BOOCHAWAS</v>
      </c>
      <c r="M210" s="126" t="str">
        <f>VLOOKUP(D210,'TS Gantry - AP47'!$C$8:$Y$638,23,FALSE)</f>
        <v>LUNKARANSAR</v>
      </c>
      <c r="N210" s="126" t="str">
        <f>VLOOKUP(D210,'TS Gantry - AP47'!$C$8:$Z$638,24,FALSE)</f>
        <v>BIKANER</v>
      </c>
      <c r="O210" s="109" t="s">
        <v>684</v>
      </c>
      <c r="P210" s="109"/>
      <c r="Q210" s="124">
        <v>45719</v>
      </c>
      <c r="R210" s="124">
        <v>45947</v>
      </c>
      <c r="S210" s="109"/>
      <c r="T210" s="194"/>
      <c r="U210" s="118"/>
      <c r="V210" s="118"/>
      <c r="W210" s="118"/>
      <c r="X210" s="118"/>
      <c r="Y210" s="118"/>
      <c r="Z210" s="118"/>
    </row>
    <row r="211" spans="1:26" ht="15" customHeight="1" x14ac:dyDescent="0.25">
      <c r="A211" s="142">
        <v>207</v>
      </c>
      <c r="B211" s="199" t="s">
        <v>685</v>
      </c>
      <c r="C211" s="109">
        <v>18</v>
      </c>
      <c r="D211" s="169" t="s">
        <v>264</v>
      </c>
      <c r="E211" s="151" t="str">
        <f>VLOOKUP(D211,'TS Gantry - AP47'!$C$8:$D$638,2,0)</f>
        <v>DA+9</v>
      </c>
      <c r="F211" s="151" t="s">
        <v>645</v>
      </c>
      <c r="G211" s="104">
        <v>45953</v>
      </c>
      <c r="H211" s="104">
        <v>45958</v>
      </c>
      <c r="I211" s="126" t="s">
        <v>676</v>
      </c>
      <c r="J211" s="200" t="s">
        <v>687</v>
      </c>
      <c r="K211" s="126" t="s">
        <v>648</v>
      </c>
      <c r="L211" s="126" t="str">
        <f>VLOOKUP(D211,'TS Gantry - AP47'!$C$8:$X$638,22,FALSE)</f>
        <v>AMBARAN</v>
      </c>
      <c r="M211" s="126" t="str">
        <f>VLOOKUP(D211,'TS Gantry - AP47'!$C$8:$Y$638,23,FALSE)</f>
        <v>CHHATARGARH</v>
      </c>
      <c r="N211" s="126" t="str">
        <f>VLOOKUP(D211,'TS Gantry - AP47'!$C$8:$Z$638,24,FALSE)</f>
        <v>BIKANER</v>
      </c>
      <c r="O211" s="109"/>
      <c r="P211" s="109"/>
      <c r="Q211" s="109"/>
      <c r="R211" s="109"/>
      <c r="S211" s="109"/>
      <c r="T211" s="201"/>
      <c r="U211" s="118"/>
      <c r="V211" s="118"/>
      <c r="W211" s="118"/>
      <c r="X211" s="118"/>
      <c r="Y211" s="118"/>
      <c r="Z211" s="118"/>
    </row>
    <row r="212" spans="1:26" ht="15" customHeight="1" x14ac:dyDescent="0.25">
      <c r="A212" s="142">
        <v>208</v>
      </c>
      <c r="B212" s="199" t="s">
        <v>685</v>
      </c>
      <c r="C212" s="151">
        <v>19</v>
      </c>
      <c r="D212" s="143" t="s">
        <v>502</v>
      </c>
      <c r="E212" s="151" t="str">
        <f>VLOOKUP(D212,'TS Gantry - AP47'!$C$8:$D$638,2,0)</f>
        <v>DB2+0</v>
      </c>
      <c r="F212" s="151" t="s">
        <v>645</v>
      </c>
      <c r="G212" s="104">
        <v>45952</v>
      </c>
      <c r="H212" s="104">
        <v>45960</v>
      </c>
      <c r="I212" s="126" t="s">
        <v>652</v>
      </c>
      <c r="J212" s="200" t="s">
        <v>686</v>
      </c>
      <c r="K212" s="126" t="s">
        <v>648</v>
      </c>
      <c r="L212" s="126" t="str">
        <f>VLOOKUP(D212,'TS Gantry - AP47'!$C$8:$X$638,22,FALSE)</f>
        <v>CHHATASAR</v>
      </c>
      <c r="M212" s="126" t="str">
        <f>VLOOKUP(D212,'TS Gantry - AP47'!$C$8:$Y$638,23,FALSE)</f>
        <v>LUNKARANSAR</v>
      </c>
      <c r="N212" s="126" t="str">
        <f>VLOOKUP(D212,'TS Gantry - AP47'!$C$8:$Z$638,24,FALSE)</f>
        <v>BIKANER</v>
      </c>
      <c r="O212" s="109"/>
      <c r="P212" s="109"/>
      <c r="Q212" s="109"/>
      <c r="R212" s="109"/>
      <c r="S212" s="109"/>
      <c r="T212" s="105"/>
      <c r="U212" s="118"/>
      <c r="V212" s="118"/>
      <c r="W212" s="118"/>
      <c r="X212" s="118"/>
      <c r="Y212" s="118"/>
      <c r="Z212" s="118"/>
    </row>
    <row r="213" spans="1:26" ht="15" customHeight="1" x14ac:dyDescent="0.25">
      <c r="A213" s="142">
        <v>209</v>
      </c>
      <c r="B213" s="199" t="s">
        <v>685</v>
      </c>
      <c r="C213" s="109">
        <v>20</v>
      </c>
      <c r="D213" s="107" t="s">
        <v>345</v>
      </c>
      <c r="E213" s="151" t="str">
        <f>VLOOKUP(D213,'TS Gantry - AP47'!$C$8:$D$638,2,0)</f>
        <v>DA+3</v>
      </c>
      <c r="F213" s="151" t="s">
        <v>645</v>
      </c>
      <c r="G213" s="104">
        <v>45957</v>
      </c>
      <c r="H213" s="104">
        <v>45960</v>
      </c>
      <c r="I213" s="126" t="s">
        <v>646</v>
      </c>
      <c r="J213" s="200" t="s">
        <v>689</v>
      </c>
      <c r="K213" s="126" t="s">
        <v>648</v>
      </c>
      <c r="L213" s="126" t="str">
        <f>VLOOKUP(D213,'TS Gantry - AP47'!$C$8:$X$638,22,FALSE)</f>
        <v>DHEERERAN</v>
      </c>
      <c r="M213" s="126" t="str">
        <f>VLOOKUP(D213,'TS Gantry - AP47'!$C$8:$Y$638,23,FALSE)</f>
        <v>LUNKARANSAR</v>
      </c>
      <c r="N213" s="126" t="str">
        <f>VLOOKUP(D213,'TS Gantry - AP47'!$C$8:$Z$638,24,FALSE)</f>
        <v>BIKANER</v>
      </c>
      <c r="O213" s="109"/>
      <c r="P213" s="109"/>
      <c r="Q213" s="109"/>
      <c r="R213" s="109"/>
      <c r="S213" s="109"/>
      <c r="T213" s="201"/>
      <c r="U213" s="118"/>
      <c r="V213" s="118"/>
      <c r="W213" s="118"/>
      <c r="X213" s="118"/>
      <c r="Y213" s="118"/>
      <c r="Z213" s="118"/>
    </row>
    <row r="214" spans="1:26" ht="15" customHeight="1" x14ac:dyDescent="0.25">
      <c r="A214" s="142">
        <v>210</v>
      </c>
      <c r="B214" s="199" t="s">
        <v>685</v>
      </c>
      <c r="C214" s="151">
        <v>21</v>
      </c>
      <c r="D214" s="107" t="s">
        <v>265</v>
      </c>
      <c r="E214" s="151" t="str">
        <f>VLOOKUP(D214,'TS Gantry - AP47'!$C$8:$D$638,2,0)</f>
        <v>DA+9</v>
      </c>
      <c r="F214" s="151" t="s">
        <v>645</v>
      </c>
      <c r="G214" s="104">
        <v>45957</v>
      </c>
      <c r="H214" s="104">
        <v>45960</v>
      </c>
      <c r="I214" s="126" t="s">
        <v>676</v>
      </c>
      <c r="J214" s="200" t="s">
        <v>687</v>
      </c>
      <c r="K214" s="126" t="s">
        <v>648</v>
      </c>
      <c r="L214" s="126" t="str">
        <f>VLOOKUP(D214,'TS Gantry - AP47'!$C$8:$X$638,22,FALSE)</f>
        <v>AMBARAN</v>
      </c>
      <c r="M214" s="126" t="str">
        <f>VLOOKUP(D214,'TS Gantry - AP47'!$C$8:$Y$638,23,FALSE)</f>
        <v>CHHATARGARH</v>
      </c>
      <c r="N214" s="126" t="str">
        <f>VLOOKUP(D214,'TS Gantry - AP47'!$C$8:$Z$638,24,FALSE)</f>
        <v>BIKANER</v>
      </c>
      <c r="O214" s="109"/>
      <c r="P214" s="109"/>
      <c r="Q214" s="109"/>
      <c r="R214" s="109"/>
      <c r="S214" s="109"/>
      <c r="T214" s="201"/>
      <c r="U214" s="118"/>
      <c r="V214" s="118"/>
      <c r="W214" s="118"/>
      <c r="X214" s="118"/>
      <c r="Y214" s="118"/>
      <c r="Z214" s="118"/>
    </row>
    <row r="215" spans="1:26" ht="15" customHeight="1" x14ac:dyDescent="0.25">
      <c r="A215" s="142">
        <v>211</v>
      </c>
      <c r="B215" s="199" t="s">
        <v>685</v>
      </c>
      <c r="C215" s="109">
        <v>22</v>
      </c>
      <c r="D215" s="107" t="s">
        <v>599</v>
      </c>
      <c r="E215" s="151" t="str">
        <f>VLOOKUP(D215,'TS Gantry - AP47'!$C$8:$D$638,2,0)</f>
        <v>DA+3</v>
      </c>
      <c r="F215" s="151" t="s">
        <v>645</v>
      </c>
      <c r="G215" s="104">
        <v>45958</v>
      </c>
      <c r="H215" s="104">
        <v>45960</v>
      </c>
      <c r="I215" s="126" t="s">
        <v>668</v>
      </c>
      <c r="J215" s="200" t="s">
        <v>666</v>
      </c>
      <c r="K215" s="126" t="s">
        <v>648</v>
      </c>
      <c r="L215" s="126" t="str">
        <f>VLOOKUP(D215,'TS Gantry - AP47'!$C$8:$X$638,22,FALSE)</f>
        <v>MALSAR</v>
      </c>
      <c r="M215" s="126" t="str">
        <f>VLOOKUP(D215,'TS Gantry - AP47'!$C$8:$Y$638,23,FALSE)</f>
        <v>SARDARSHAHAR</v>
      </c>
      <c r="N215" s="126" t="str">
        <f>VLOOKUP(D215,'TS Gantry - AP47'!$C$8:$Z$638,24,FALSE)</f>
        <v>CHURU</v>
      </c>
      <c r="O215" s="109"/>
      <c r="P215" s="109"/>
      <c r="Q215" s="109"/>
      <c r="R215" s="109"/>
      <c r="S215" s="109"/>
      <c r="T215" s="201"/>
      <c r="U215" s="118"/>
      <c r="V215" s="118"/>
      <c r="W215" s="118"/>
      <c r="X215" s="118"/>
      <c r="Y215" s="118"/>
      <c r="Z215" s="118"/>
    </row>
    <row r="216" spans="1:26" ht="15" customHeight="1" x14ac:dyDescent="0.25">
      <c r="A216" s="142">
        <v>212</v>
      </c>
      <c r="B216" s="199" t="s">
        <v>685</v>
      </c>
      <c r="C216" s="151">
        <v>23</v>
      </c>
      <c r="D216" s="143" t="s">
        <v>474</v>
      </c>
      <c r="E216" s="151" t="str">
        <f>VLOOKUP(D216,'TS Gantry - AP47'!$C$8:$D$638,2,0)</f>
        <v>DA+3</v>
      </c>
      <c r="F216" s="151" t="s">
        <v>645</v>
      </c>
      <c r="G216" s="104">
        <v>45954</v>
      </c>
      <c r="H216" s="104">
        <v>45962</v>
      </c>
      <c r="I216" s="126" t="s">
        <v>674</v>
      </c>
      <c r="J216" s="200" t="s">
        <v>675</v>
      </c>
      <c r="K216" s="126" t="s">
        <v>648</v>
      </c>
      <c r="L216" s="126" t="str">
        <f>VLOOKUP(D216,'TS Gantry - AP47'!$C$8:$X$638,22,FALSE)</f>
        <v>RAJPURA HUDAAN</v>
      </c>
      <c r="M216" s="126" t="str">
        <f>VLOOKUP(D216,'TS Gantry - AP47'!$C$8:$Y$638,23,FALSE)</f>
        <v>LUNKARANSAR</v>
      </c>
      <c r="N216" s="126" t="str">
        <f>VLOOKUP(D216,'TS Gantry - AP47'!$C$8:$Z$638,24,FALSE)</f>
        <v>BIKANER</v>
      </c>
      <c r="O216" s="109"/>
      <c r="P216" s="109"/>
      <c r="Q216" s="109"/>
      <c r="R216" s="109"/>
      <c r="S216" s="109"/>
      <c r="T216" s="201"/>
      <c r="U216" s="118"/>
      <c r="V216" s="118"/>
      <c r="W216" s="118"/>
      <c r="X216" s="118"/>
      <c r="Y216" s="118"/>
      <c r="Z216" s="118"/>
    </row>
    <row r="217" spans="1:26" ht="15" customHeight="1" x14ac:dyDescent="0.25">
      <c r="A217" s="142">
        <v>213</v>
      </c>
      <c r="B217" s="199" t="s">
        <v>685</v>
      </c>
      <c r="C217" s="151">
        <v>24</v>
      </c>
      <c r="D217" s="143" t="s">
        <v>561</v>
      </c>
      <c r="E217" s="151" t="str">
        <f>VLOOKUP(D217,'TS Gantry - AP47'!$C$8:$D$638,2,0)</f>
        <v>DA+9</v>
      </c>
      <c r="F217" s="151" t="s">
        <v>645</v>
      </c>
      <c r="G217" s="104">
        <v>45956</v>
      </c>
      <c r="H217" s="104">
        <v>45962</v>
      </c>
      <c r="I217" s="126" t="s">
        <v>673</v>
      </c>
      <c r="J217" s="200" t="s">
        <v>688</v>
      </c>
      <c r="K217" s="126" t="s">
        <v>648</v>
      </c>
      <c r="L217" s="126" t="str">
        <f>VLOOKUP(D217,'TS Gantry - AP47'!$C$8:$X$638,22,FALSE)</f>
        <v>NAHARSARA</v>
      </c>
      <c r="M217" s="126" t="str">
        <f>VLOOKUP(D217,'TS Gantry - AP47'!$C$8:$Y$638,23,FALSE)</f>
        <v>SARDARSHAHAR</v>
      </c>
      <c r="N217" s="126" t="str">
        <f>VLOOKUP(D217,'TS Gantry - AP47'!$C$8:$Z$638,24,FALSE)</f>
        <v>CHURU</v>
      </c>
      <c r="O217" s="109"/>
      <c r="P217" s="109"/>
      <c r="Q217" s="109"/>
      <c r="R217" s="109"/>
      <c r="S217" s="109"/>
      <c r="T217" s="201"/>
      <c r="U217" s="118"/>
      <c r="V217" s="118"/>
      <c r="W217" s="118"/>
      <c r="X217" s="118"/>
      <c r="Y217" s="118"/>
      <c r="Z217" s="118"/>
    </row>
    <row r="218" spans="1:26" ht="15" customHeight="1" x14ac:dyDescent="0.25">
      <c r="A218" s="146">
        <v>214</v>
      </c>
      <c r="B218" s="202" t="s">
        <v>685</v>
      </c>
      <c r="C218" s="185">
        <v>25</v>
      </c>
      <c r="D218" s="203" t="s">
        <v>266</v>
      </c>
      <c r="E218" s="185" t="str">
        <f>VLOOKUP(D218,'TS Gantry - AP47'!$C$8:$D$638,2,0)</f>
        <v>DA-1.5</v>
      </c>
      <c r="F218" s="185" t="s">
        <v>645</v>
      </c>
      <c r="G218" s="166">
        <v>45961</v>
      </c>
      <c r="H218" s="166">
        <v>45963</v>
      </c>
      <c r="I218" s="149" t="s">
        <v>676</v>
      </c>
      <c r="J218" s="204" t="s">
        <v>687</v>
      </c>
      <c r="K218" s="149" t="s">
        <v>648</v>
      </c>
      <c r="L218" s="149" t="str">
        <f>VLOOKUP(D218,'TS Gantry - AP47'!$C$8:$X$638,22,FALSE)</f>
        <v>AMBARAN</v>
      </c>
      <c r="M218" s="149" t="str">
        <f>VLOOKUP(D218,'TS Gantry - AP47'!$C$8:$Y$638,23,FALSE)</f>
        <v>CHHATARGARH</v>
      </c>
      <c r="N218" s="149" t="str">
        <f>VLOOKUP(D218,'TS Gantry - AP47'!$C$8:$Z$638,24,FALSE)</f>
        <v>BIKANER</v>
      </c>
      <c r="O218" s="113"/>
      <c r="P218" s="113"/>
      <c r="Q218" s="113"/>
      <c r="R218" s="113"/>
      <c r="S218" s="113"/>
      <c r="T218" s="205"/>
      <c r="U218" s="206"/>
      <c r="V218" s="206"/>
      <c r="W218" s="206"/>
      <c r="X218" s="206"/>
      <c r="Y218" s="206"/>
      <c r="Z218" s="206"/>
    </row>
    <row r="219" spans="1:26" ht="15" customHeight="1" x14ac:dyDescent="0.25">
      <c r="A219" s="100">
        <v>215</v>
      </c>
      <c r="B219" s="199" t="s">
        <v>633</v>
      </c>
      <c r="C219" s="151">
        <v>1</v>
      </c>
      <c r="D219" s="207" t="s">
        <v>582</v>
      </c>
      <c r="E219" s="151" t="str">
        <f>VLOOKUP(D219,'TS Gantry - AP47'!$C$8:$D$638,2,0)</f>
        <v>DA+0</v>
      </c>
      <c r="F219" s="151" t="s">
        <v>645</v>
      </c>
      <c r="G219" s="189">
        <v>45957</v>
      </c>
      <c r="H219" s="189">
        <v>45964</v>
      </c>
      <c r="I219" s="154" t="s">
        <v>668</v>
      </c>
      <c r="J219" s="200" t="s">
        <v>666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151" t="s">
        <v>684</v>
      </c>
      <c r="P219" s="151"/>
      <c r="Q219" s="153">
        <v>45896</v>
      </c>
      <c r="R219" s="153">
        <v>45958</v>
      </c>
      <c r="S219" s="151"/>
      <c r="T219" s="208"/>
      <c r="U219" s="118"/>
      <c r="V219" s="118"/>
      <c r="W219" s="118"/>
      <c r="X219" s="118"/>
      <c r="Y219" s="118"/>
      <c r="Z219" s="118"/>
    </row>
    <row r="220" spans="1:26" ht="15" customHeight="1" x14ac:dyDescent="0.25">
      <c r="A220" s="142">
        <v>216</v>
      </c>
      <c r="B220" s="199" t="s">
        <v>633</v>
      </c>
      <c r="C220" s="109">
        <v>2</v>
      </c>
      <c r="D220" s="107" t="s">
        <v>498</v>
      </c>
      <c r="E220" s="151" t="str">
        <f>VLOOKUP(D220,'TS Gantry - AP47'!$C$8:$D$638,2,0)</f>
        <v>DC2+0</v>
      </c>
      <c r="F220" s="151" t="s">
        <v>645</v>
      </c>
      <c r="G220" s="104">
        <v>45957</v>
      </c>
      <c r="H220" s="104">
        <v>45965</v>
      </c>
      <c r="I220" s="126" t="s">
        <v>652</v>
      </c>
      <c r="J220" s="200" t="s">
        <v>686</v>
      </c>
      <c r="K220" s="126" t="s">
        <v>648</v>
      </c>
      <c r="L220" s="126" t="str">
        <f>VLOOKUP(D220,'TS Gantry - AP47'!$C$8:$X$638,22,FALSE)</f>
        <v>CHHATASAR</v>
      </c>
      <c r="M220" s="126" t="str">
        <f>VLOOKUP(D220,'TS Gantry - AP47'!$C$8:$Y$638,23,FALSE)</f>
        <v>LUNKARANSAR</v>
      </c>
      <c r="N220" s="126" t="str">
        <f>VLOOKUP(D220,'TS Gantry - AP47'!$C$8:$Z$638,24,FALSE)</f>
        <v>BIKANER</v>
      </c>
      <c r="O220" s="109"/>
      <c r="P220" s="109"/>
      <c r="Q220" s="109"/>
      <c r="R220" s="109"/>
      <c r="S220" s="109"/>
      <c r="T220" s="201"/>
      <c r="U220" s="118"/>
      <c r="V220" s="118"/>
      <c r="W220" s="118"/>
      <c r="X220" s="118"/>
      <c r="Y220" s="118"/>
      <c r="Z220" s="118"/>
    </row>
    <row r="221" spans="1:26" ht="15" customHeight="1" x14ac:dyDescent="0.25">
      <c r="A221" s="142">
        <v>217</v>
      </c>
      <c r="B221" s="199" t="s">
        <v>633</v>
      </c>
      <c r="C221" s="109">
        <v>3</v>
      </c>
      <c r="D221" s="209" t="s">
        <v>350</v>
      </c>
      <c r="E221" s="151" t="str">
        <f>VLOOKUP(D221,'TS Gantry - AP47'!$C$8:$D$638,2,0)</f>
        <v>DA-1.5</v>
      </c>
      <c r="F221" s="151" t="s">
        <v>645</v>
      </c>
      <c r="G221" s="104">
        <v>45962</v>
      </c>
      <c r="H221" s="104">
        <v>45966</v>
      </c>
      <c r="I221" s="126" t="s">
        <v>646</v>
      </c>
      <c r="J221" s="200" t="s">
        <v>650</v>
      </c>
      <c r="K221" s="126" t="s">
        <v>648</v>
      </c>
      <c r="L221" s="126" t="str">
        <f>VLOOKUP(D221,'TS Gantry - AP47'!$C$8:$X$638,22,FALSE)</f>
        <v>SHARAH BEECHHARWAS</v>
      </c>
      <c r="M221" s="126" t="str">
        <f>VLOOKUP(D221,'TS Gantry - AP47'!$C$8:$Y$638,23,FALSE)</f>
        <v>LUNKARANSAR</v>
      </c>
      <c r="N221" s="126" t="str">
        <f>VLOOKUP(D221,'TS Gantry - AP47'!$C$8:$Z$638,24,FALSE)</f>
        <v>BIKANER</v>
      </c>
      <c r="O221" s="109"/>
      <c r="P221" s="109"/>
      <c r="Q221" s="109"/>
      <c r="R221" s="109"/>
      <c r="S221" s="109"/>
      <c r="T221" s="201"/>
      <c r="U221" s="118"/>
      <c r="V221" s="118"/>
      <c r="W221" s="118"/>
      <c r="X221" s="118"/>
      <c r="Y221" s="118"/>
      <c r="Z221" s="118"/>
    </row>
    <row r="222" spans="1:26" ht="15" customHeight="1" x14ac:dyDescent="0.25">
      <c r="A222" s="142">
        <v>218</v>
      </c>
      <c r="B222" s="199" t="s">
        <v>633</v>
      </c>
      <c r="C222" s="109">
        <v>4</v>
      </c>
      <c r="D222" s="107" t="s">
        <v>267</v>
      </c>
      <c r="E222" s="151" t="str">
        <f>VLOOKUP(D222,'TS Gantry - AP47'!$C$8:$D$638,2,0)</f>
        <v>DA+6</v>
      </c>
      <c r="F222" s="151" t="s">
        <v>645</v>
      </c>
      <c r="G222" s="104">
        <v>45963</v>
      </c>
      <c r="H222" s="104">
        <v>45967</v>
      </c>
      <c r="I222" s="126" t="s">
        <v>676</v>
      </c>
      <c r="J222" s="200" t="s">
        <v>657</v>
      </c>
      <c r="K222" s="126" t="s">
        <v>648</v>
      </c>
      <c r="L222" s="126" t="str">
        <f>VLOOKUP(D222,'TS Gantry - AP47'!$C$8:$X$638,22,FALSE)</f>
        <v>AMBARAN</v>
      </c>
      <c r="M222" s="126" t="str">
        <f>VLOOKUP(D222,'TS Gantry - AP47'!$C$8:$Y$638,23,FALSE)</f>
        <v>CHHATARGARH</v>
      </c>
      <c r="N222" s="126" t="str">
        <f>VLOOKUP(D222,'TS Gantry - AP47'!$C$8:$Z$638,24,FALSE)</f>
        <v>BIKANER</v>
      </c>
      <c r="O222" s="109"/>
      <c r="P222" s="109"/>
      <c r="Q222" s="109"/>
      <c r="R222" s="109"/>
      <c r="S222" s="109"/>
      <c r="T222" s="201"/>
      <c r="U222" s="118"/>
      <c r="V222" s="118"/>
      <c r="W222" s="118"/>
      <c r="X222" s="118"/>
      <c r="Y222" s="118"/>
      <c r="Z222" s="118"/>
    </row>
    <row r="223" spans="1:26" ht="15" customHeight="1" x14ac:dyDescent="0.25">
      <c r="A223" s="142">
        <v>219</v>
      </c>
      <c r="B223" s="199" t="s">
        <v>633</v>
      </c>
      <c r="C223" s="109">
        <v>5</v>
      </c>
      <c r="D223" s="177" t="s">
        <v>562</v>
      </c>
      <c r="E223" s="151" t="str">
        <f>VLOOKUP(D223,'TS Gantry - AP47'!$C$8:$D$638,2,0)</f>
        <v>DA+9</v>
      </c>
      <c r="F223" s="151" t="s">
        <v>645</v>
      </c>
      <c r="G223" s="104">
        <v>45962</v>
      </c>
      <c r="H223" s="104">
        <v>45968</v>
      </c>
      <c r="I223" s="126" t="s">
        <v>673</v>
      </c>
      <c r="J223" s="200" t="s">
        <v>688</v>
      </c>
      <c r="K223" s="126" t="s">
        <v>648</v>
      </c>
      <c r="L223" s="126" t="str">
        <f>VLOOKUP(D223,'TS Gantry - AP47'!$C$8:$X$638,22,FALSE)</f>
        <v>NAHARSARA</v>
      </c>
      <c r="M223" s="126" t="str">
        <f>VLOOKUP(D223,'TS Gantry - AP47'!$C$8:$Y$638,23,FALSE)</f>
        <v>SARDARSHAHAR</v>
      </c>
      <c r="N223" s="126" t="str">
        <f>VLOOKUP(D223,'TS Gantry - AP47'!$C$8:$Z$638,24,FALSE)</f>
        <v>CHURU</v>
      </c>
      <c r="O223" s="109"/>
      <c r="P223" s="109"/>
      <c r="Q223" s="109"/>
      <c r="R223" s="109"/>
      <c r="S223" s="109"/>
      <c r="T223" s="201"/>
      <c r="U223" s="118"/>
      <c r="V223" s="118"/>
      <c r="W223" s="118"/>
      <c r="X223" s="118"/>
      <c r="Y223" s="118"/>
      <c r="Z223" s="118"/>
    </row>
    <row r="224" spans="1:26" ht="15" customHeight="1" x14ac:dyDescent="0.25">
      <c r="A224" s="142">
        <v>220</v>
      </c>
      <c r="B224" s="199" t="s">
        <v>633</v>
      </c>
      <c r="C224" s="109">
        <v>6</v>
      </c>
      <c r="D224" s="107" t="s">
        <v>470</v>
      </c>
      <c r="E224" s="151" t="str">
        <f>VLOOKUP(D224,'TS Gantry - AP47'!$C$8:$D$638,2,0)</f>
        <v>DA+0</v>
      </c>
      <c r="F224" s="151" t="s">
        <v>645</v>
      </c>
      <c r="G224" s="104">
        <v>45960</v>
      </c>
      <c r="H224" s="104">
        <v>45970</v>
      </c>
      <c r="I224" s="126" t="s">
        <v>674</v>
      </c>
      <c r="J224" s="200" t="s">
        <v>675</v>
      </c>
      <c r="K224" s="126" t="s">
        <v>648</v>
      </c>
      <c r="L224" s="126" t="str">
        <f>VLOOKUP(D224,'TS Gantry - AP47'!$C$8:$X$638,22,FALSE)</f>
        <v>GARABDESAR</v>
      </c>
      <c r="M224" s="126" t="str">
        <f>VLOOKUP(D224,'TS Gantry - AP47'!$C$8:$Y$638,23,FALSE)</f>
        <v>LUNKARANSAR</v>
      </c>
      <c r="N224" s="126" t="str">
        <f>VLOOKUP(D224,'TS Gantry - AP47'!$C$8:$Z$638,24,FALSE)</f>
        <v>BIKANER</v>
      </c>
      <c r="O224" s="109"/>
      <c r="P224" s="109"/>
      <c r="Q224" s="109"/>
      <c r="R224" s="109"/>
      <c r="S224" s="109"/>
      <c r="T224" s="201"/>
      <c r="U224" s="118"/>
      <c r="V224" s="118"/>
      <c r="W224" s="118"/>
      <c r="X224" s="118"/>
      <c r="Y224" s="118"/>
      <c r="Z224" s="118"/>
    </row>
    <row r="225" spans="1:26" ht="15" customHeight="1" x14ac:dyDescent="0.25">
      <c r="A225" s="142">
        <v>221</v>
      </c>
      <c r="B225" s="199" t="s">
        <v>633</v>
      </c>
      <c r="C225" s="109">
        <v>7</v>
      </c>
      <c r="D225" s="177" t="s">
        <v>268</v>
      </c>
      <c r="E225" s="151" t="str">
        <f>VLOOKUP(D225,'TS Gantry - AP47'!$C$8:$D$638,2,0)</f>
        <v>DA+3</v>
      </c>
      <c r="F225" s="151" t="s">
        <v>645</v>
      </c>
      <c r="G225" s="104">
        <v>45967</v>
      </c>
      <c r="H225" s="104">
        <v>45970</v>
      </c>
      <c r="I225" s="126" t="s">
        <v>676</v>
      </c>
      <c r="J225" s="200" t="s">
        <v>657</v>
      </c>
      <c r="K225" s="126" t="s">
        <v>648</v>
      </c>
      <c r="L225" s="126" t="str">
        <f>VLOOKUP(D225,'TS Gantry - AP47'!$C$8:$X$638,22,FALSE)</f>
        <v>AMBARAN</v>
      </c>
      <c r="M225" s="126" t="str">
        <f>VLOOKUP(D225,'TS Gantry - AP47'!$C$8:$Y$638,23,FALSE)</f>
        <v>CHHATARGARH</v>
      </c>
      <c r="N225" s="126" t="str">
        <f>VLOOKUP(D225,'TS Gantry - AP47'!$C$8:$Z$638,24,FALSE)</f>
        <v>BIKANER</v>
      </c>
      <c r="O225" s="109"/>
      <c r="P225" s="109"/>
      <c r="Q225" s="109"/>
      <c r="R225" s="109"/>
      <c r="S225" s="109"/>
      <c r="T225" s="201"/>
      <c r="U225" s="118"/>
      <c r="V225" s="118"/>
      <c r="W225" s="118"/>
      <c r="X225" s="118"/>
      <c r="Y225" s="118"/>
      <c r="Z225" s="118"/>
    </row>
    <row r="226" spans="1:26" ht="15" customHeight="1" x14ac:dyDescent="0.25">
      <c r="A226" s="142">
        <v>222</v>
      </c>
      <c r="B226" s="199" t="s">
        <v>633</v>
      </c>
      <c r="C226" s="109">
        <v>8</v>
      </c>
      <c r="D226" s="177" t="s">
        <v>597</v>
      </c>
      <c r="E226" s="151" t="str">
        <f>VLOOKUP(D226,'TS Gantry - AP47'!$C$8:$D$638,2,0)</f>
        <v>DC1+9</v>
      </c>
      <c r="F226" s="151" t="s">
        <v>645</v>
      </c>
      <c r="G226" s="104">
        <v>45965</v>
      </c>
      <c r="H226" s="104">
        <v>45971</v>
      </c>
      <c r="I226" s="126" t="s">
        <v>668</v>
      </c>
      <c r="J226" s="200" t="s">
        <v>666</v>
      </c>
      <c r="K226" s="126" t="s">
        <v>648</v>
      </c>
      <c r="L226" s="126" t="str">
        <f>VLOOKUP(D226,'TS Gantry - AP47'!$C$8:$X$638,22,FALSE)</f>
        <v>MALSAR</v>
      </c>
      <c r="M226" s="126" t="str">
        <f>VLOOKUP(D226,'TS Gantry - AP47'!$C$8:$Y$638,23,FALSE)</f>
        <v>SARDARSHAHAR</v>
      </c>
      <c r="N226" s="126" t="str">
        <f>VLOOKUP(D226,'TS Gantry - AP47'!$C$8:$Z$638,24,FALSE)</f>
        <v>CHURU</v>
      </c>
      <c r="O226" s="109"/>
      <c r="P226" s="109"/>
      <c r="Q226" s="109"/>
      <c r="R226" s="109"/>
      <c r="S226" s="109"/>
      <c r="T226" s="201"/>
      <c r="U226" s="118"/>
      <c r="V226" s="118"/>
      <c r="W226" s="118"/>
      <c r="X226" s="118"/>
      <c r="Y226" s="118"/>
      <c r="Z226" s="118"/>
    </row>
    <row r="227" spans="1:26" ht="15" customHeight="1" x14ac:dyDescent="0.25">
      <c r="A227" s="142">
        <v>223</v>
      </c>
      <c r="B227" s="199" t="s">
        <v>633</v>
      </c>
      <c r="C227" s="109">
        <v>9</v>
      </c>
      <c r="D227" s="177" t="s">
        <v>381</v>
      </c>
      <c r="E227" s="151" t="str">
        <f>VLOOKUP(D227,'TS Gantry - AP47'!$C$8:$D$638,2,0)</f>
        <v>DA+3</v>
      </c>
      <c r="F227" s="151" t="s">
        <v>645</v>
      </c>
      <c r="G227" s="104">
        <v>45967</v>
      </c>
      <c r="H227" s="104">
        <v>45972</v>
      </c>
      <c r="I227" s="126" t="s">
        <v>646</v>
      </c>
      <c r="J227" s="200" t="s">
        <v>650</v>
      </c>
      <c r="K227" s="126" t="s">
        <v>648</v>
      </c>
      <c r="L227" s="126" t="str">
        <f>VLOOKUP(D227,'TS Gantry - AP47'!$C$8:$X$638,22,FALSE)</f>
        <v>HANSHERA</v>
      </c>
      <c r="M227" s="126" t="str">
        <f>VLOOKUP(D227,'TS Gantry - AP47'!$C$8:$Y$638,23,FALSE)</f>
        <v>LUNKARANSAR</v>
      </c>
      <c r="N227" s="126" t="str">
        <f>VLOOKUP(D227,'TS Gantry - AP47'!$C$8:$Z$638,24,FALSE)</f>
        <v>BIKANER</v>
      </c>
      <c r="O227" s="109"/>
      <c r="P227" s="109"/>
      <c r="Q227" s="109"/>
      <c r="R227" s="109"/>
      <c r="S227" s="109"/>
      <c r="T227" s="201"/>
      <c r="U227" s="118"/>
      <c r="V227" s="118"/>
      <c r="W227" s="118"/>
      <c r="X227" s="118"/>
      <c r="Y227" s="118"/>
      <c r="Z227" s="118"/>
    </row>
    <row r="228" spans="1:26" ht="15" customHeight="1" x14ac:dyDescent="0.25">
      <c r="A228" s="142">
        <v>224</v>
      </c>
      <c r="B228" s="199" t="s">
        <v>633</v>
      </c>
      <c r="C228" s="109">
        <v>10</v>
      </c>
      <c r="D228" s="177" t="s">
        <v>529</v>
      </c>
      <c r="E228" s="151" t="str">
        <f>VLOOKUP(D228,'TS Gantry - AP47'!$C$8:$D$638,2,0)</f>
        <v>DA-3</v>
      </c>
      <c r="F228" s="151" t="s">
        <v>645</v>
      </c>
      <c r="G228" s="104">
        <v>45966</v>
      </c>
      <c r="H228" s="104">
        <v>45973</v>
      </c>
      <c r="I228" s="126" t="s">
        <v>652</v>
      </c>
      <c r="J228" s="200" t="s">
        <v>686</v>
      </c>
      <c r="K228" s="126" t="s">
        <v>648</v>
      </c>
      <c r="L228" s="126" t="str">
        <f>VLOOKUP(D228,'TS Gantry - AP47'!$C$8:$X$638,22,FALSE)</f>
        <v>DHEERASAR</v>
      </c>
      <c r="M228" s="126" t="str">
        <f>VLOOKUP(D228,'TS Gantry - AP47'!$C$8:$Y$638,23,FALSE)</f>
        <v>SARDARSHAHAR</v>
      </c>
      <c r="N228" s="126" t="str">
        <f>VLOOKUP(D228,'TS Gantry - AP47'!$C$8:$Z$638,24,FALSE)</f>
        <v>CHURU</v>
      </c>
      <c r="O228" s="109"/>
      <c r="P228" s="109"/>
      <c r="Q228" s="109"/>
      <c r="R228" s="109"/>
      <c r="S228" s="109"/>
      <c r="T228" s="201"/>
      <c r="U228" s="118"/>
      <c r="V228" s="118"/>
      <c r="W228" s="118"/>
      <c r="X228" s="118"/>
      <c r="Y228" s="118"/>
      <c r="Z228" s="118"/>
    </row>
    <row r="229" spans="1:26" ht="15" customHeight="1" x14ac:dyDescent="0.25">
      <c r="A229" s="142">
        <v>225</v>
      </c>
      <c r="B229" s="199" t="s">
        <v>633</v>
      </c>
      <c r="C229" s="109">
        <v>11</v>
      </c>
      <c r="D229" s="177" t="s">
        <v>269</v>
      </c>
      <c r="E229" s="151" t="str">
        <f>VLOOKUP(D229,'TS Gantry - AP47'!$C$8:$D$638,2,0)</f>
        <v>DA+3</v>
      </c>
      <c r="F229" s="151" t="s">
        <v>645</v>
      </c>
      <c r="G229" s="104">
        <v>45970</v>
      </c>
      <c r="H229" s="104">
        <v>45973</v>
      </c>
      <c r="I229" s="126" t="s">
        <v>676</v>
      </c>
      <c r="J229" s="200" t="s">
        <v>657</v>
      </c>
      <c r="K229" s="126" t="s">
        <v>648</v>
      </c>
      <c r="L229" s="126" t="str">
        <f>VLOOKUP(D229,'TS Gantry - AP47'!$C$8:$X$638,22,FALSE)</f>
        <v>RAJASAR BHATIYAN</v>
      </c>
      <c r="M229" s="126" t="str">
        <f>VLOOKUP(D229,'TS Gantry - AP47'!$C$8:$Y$638,23,FALSE)</f>
        <v>CHHATARGARH</v>
      </c>
      <c r="N229" s="126" t="str">
        <f>VLOOKUP(D229,'TS Gantry - AP47'!$C$8:$Z$638,24,FALSE)</f>
        <v>BIKANER</v>
      </c>
      <c r="O229" s="109"/>
      <c r="P229" s="109"/>
      <c r="Q229" s="109"/>
      <c r="R229" s="109"/>
      <c r="S229" s="109"/>
      <c r="T229" s="201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99" t="s">
        <v>633</v>
      </c>
      <c r="C230" s="109">
        <v>12</v>
      </c>
      <c r="D230" s="107" t="s">
        <v>563</v>
      </c>
      <c r="E230" s="151" t="str">
        <f>VLOOKUP(D230,'TS Gantry - AP47'!$C$8:$D$638,2,0)</f>
        <v>DA+3</v>
      </c>
      <c r="F230" s="151" t="s">
        <v>645</v>
      </c>
      <c r="G230" s="104">
        <v>45969</v>
      </c>
      <c r="H230" s="104">
        <v>45974</v>
      </c>
      <c r="I230" s="126" t="s">
        <v>673</v>
      </c>
      <c r="J230" s="200" t="s">
        <v>688</v>
      </c>
      <c r="K230" s="126" t="s">
        <v>648</v>
      </c>
      <c r="L230" s="126" t="str">
        <f>VLOOKUP(D230,'TS Gantry - AP47'!$C$8:$X$638,22,FALSE)</f>
        <v>NAHARSARA</v>
      </c>
      <c r="M230" s="126" t="str">
        <f>VLOOKUP(D230,'TS Gantry - AP47'!$C$8:$Y$638,23,FALSE)</f>
        <v>SARDARSHAHAR</v>
      </c>
      <c r="N230" s="126" t="str">
        <f>VLOOKUP(D230,'TS Gantry - AP47'!$C$8:$Z$638,24,FALSE)</f>
        <v>CHURU</v>
      </c>
      <c r="O230" s="109"/>
      <c r="P230" s="109"/>
      <c r="Q230" s="109"/>
      <c r="R230" s="109"/>
      <c r="S230" s="109"/>
      <c r="T230" s="201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99" t="s">
        <v>633</v>
      </c>
      <c r="C231" s="109">
        <v>13</v>
      </c>
      <c r="D231" s="177" t="s">
        <v>595</v>
      </c>
      <c r="E231" s="151" t="str">
        <f>VLOOKUP(D231,'TS Gantry - AP47'!$C$8:$D$638,2,0)</f>
        <v>DB2+9</v>
      </c>
      <c r="F231" s="151" t="s">
        <v>645</v>
      </c>
      <c r="G231" s="104">
        <v>45970</v>
      </c>
      <c r="H231" s="104">
        <v>45975</v>
      </c>
      <c r="I231" s="126" t="s">
        <v>668</v>
      </c>
      <c r="J231" s="200" t="s">
        <v>666</v>
      </c>
      <c r="K231" s="126" t="s">
        <v>648</v>
      </c>
      <c r="L231" s="126" t="str">
        <f>VLOOKUP(D231,'TS Gantry - AP47'!$C$8:$X$638,22,FALSE)</f>
        <v>MALSAR</v>
      </c>
      <c r="M231" s="126" t="str">
        <f>VLOOKUP(D231,'TS Gantry - AP47'!$C$8:$Y$638,23,FALSE)</f>
        <v>SARDARSHAHAR</v>
      </c>
      <c r="N231" s="126" t="str">
        <f>VLOOKUP(D231,'TS Gantry - AP47'!$C$8:$Z$638,24,FALSE)</f>
        <v>CHURU</v>
      </c>
      <c r="O231" s="109"/>
      <c r="P231" s="109"/>
      <c r="Q231" s="109"/>
      <c r="R231" s="109"/>
      <c r="S231" s="109"/>
      <c r="T231" s="201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99" t="s">
        <v>633</v>
      </c>
      <c r="C232" s="109">
        <v>14</v>
      </c>
      <c r="D232" s="209" t="s">
        <v>363</v>
      </c>
      <c r="E232" s="151" t="str">
        <f>VLOOKUP(D232,'TS Gantry - AP47'!$C$8:$D$638,2,0)</f>
        <v>DA+3</v>
      </c>
      <c r="F232" s="151" t="s">
        <v>645</v>
      </c>
      <c r="G232" s="104">
        <v>45975</v>
      </c>
      <c r="H232" s="86">
        <v>45977</v>
      </c>
      <c r="I232" s="126" t="s">
        <v>646</v>
      </c>
      <c r="J232" s="200" t="s">
        <v>650</v>
      </c>
      <c r="K232" s="126" t="s">
        <v>648</v>
      </c>
      <c r="L232" s="126" t="str">
        <f>VLOOKUP(D232,'TS Gantry - AP47'!$C$8:$X$638,22,FALSE)</f>
        <v>SHARAH BOOCHAWAS</v>
      </c>
      <c r="M232" s="126" t="str">
        <f>VLOOKUP(D232,'TS Gantry - AP47'!$C$8:$Y$638,23,FALSE)</f>
        <v>LUNKARANSAR</v>
      </c>
      <c r="N232" s="126" t="str">
        <f>VLOOKUP(D232,'TS Gantry - AP47'!$C$8:$Z$638,24,FALSE)</f>
        <v>BIKANER</v>
      </c>
      <c r="O232" s="109"/>
      <c r="P232" s="109"/>
      <c r="Q232" s="109"/>
      <c r="R232" s="109"/>
      <c r="S232" s="109"/>
      <c r="T232" s="201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99" t="s">
        <v>633</v>
      </c>
      <c r="C233" s="109">
        <v>15</v>
      </c>
      <c r="D233" s="177" t="s">
        <v>594</v>
      </c>
      <c r="E233" s="151" t="str">
        <f>VLOOKUP(D233,'TS Gantry - AP47'!$C$8:$D$638,2,0)</f>
        <v>DA-3</v>
      </c>
      <c r="F233" s="151" t="s">
        <v>645</v>
      </c>
      <c r="G233" s="104">
        <v>45975</v>
      </c>
      <c r="H233" s="86">
        <v>45977</v>
      </c>
      <c r="I233" s="126" t="s">
        <v>668</v>
      </c>
      <c r="J233" s="200" t="s">
        <v>666</v>
      </c>
      <c r="K233" s="126" t="s">
        <v>648</v>
      </c>
      <c r="L233" s="126" t="str">
        <f>VLOOKUP(D233,'TS Gantry - AP47'!$C$8:$X$638,22,FALSE)</f>
        <v>MALSAR</v>
      </c>
      <c r="M233" s="126" t="str">
        <f>VLOOKUP(D233,'TS Gantry - AP47'!$C$8:$Y$638,23,FALSE)</f>
        <v>SARDARSHAHAR</v>
      </c>
      <c r="N233" s="126"/>
      <c r="O233" s="109"/>
      <c r="P233" s="109"/>
      <c r="Q233" s="109"/>
      <c r="R233" s="109"/>
      <c r="S233" s="109"/>
      <c r="T233" s="201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99" t="s">
        <v>633</v>
      </c>
      <c r="C234" s="109">
        <v>16</v>
      </c>
      <c r="D234" s="210" t="s">
        <v>531</v>
      </c>
      <c r="E234" s="151" t="str">
        <f>VLOOKUP(D234,'TS Gantry - AP47'!$C$8:$D$638,2,0)</f>
        <v>DA+3</v>
      </c>
      <c r="F234" s="151" t="s">
        <v>645</v>
      </c>
      <c r="G234" s="104">
        <v>45971</v>
      </c>
      <c r="H234" s="104">
        <v>45978</v>
      </c>
      <c r="I234" s="126" t="s">
        <v>652</v>
      </c>
      <c r="J234" s="126" t="s">
        <v>690</v>
      </c>
      <c r="K234" s="126" t="s">
        <v>648</v>
      </c>
      <c r="L234" s="126" t="str">
        <f>VLOOKUP(D234,'TS Gantry - AP47'!$C$8:$X$638,22,FALSE)</f>
        <v>MALSISAR</v>
      </c>
      <c r="M234" s="126" t="str">
        <f>VLOOKUP(D234,'TS Gantry - AP47'!$C$8:$Y$638,23,FALSE)</f>
        <v>SARDARSHAHAR</v>
      </c>
      <c r="N234" s="126" t="str">
        <f>VLOOKUP(D234,'TS Gantry - AP47'!$C$8:$Z$638,24,FALSE)</f>
        <v>CHURU</v>
      </c>
      <c r="O234" s="109"/>
      <c r="P234" s="109"/>
      <c r="Q234" s="109"/>
      <c r="R234" s="109"/>
      <c r="S234" s="109"/>
      <c r="T234" s="201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99" t="s">
        <v>633</v>
      </c>
      <c r="C235" s="109">
        <v>17</v>
      </c>
      <c r="D235" s="209" t="s">
        <v>477</v>
      </c>
      <c r="E235" s="151" t="str">
        <f>VLOOKUP(D235,'TS Gantry - AP47'!$C$8:$D$638,2,0)</f>
        <v>DA+3</v>
      </c>
      <c r="F235" s="151" t="s">
        <v>645</v>
      </c>
      <c r="G235" s="104">
        <v>45971</v>
      </c>
      <c r="H235" s="104">
        <v>45979</v>
      </c>
      <c r="I235" s="126" t="s">
        <v>674</v>
      </c>
      <c r="J235" s="200" t="s">
        <v>675</v>
      </c>
      <c r="K235" s="126" t="s">
        <v>648</v>
      </c>
      <c r="L235" s="126" t="str">
        <f>VLOOKUP(D235,'TS Gantry - AP47'!$C$8:$X$638,22,FALSE)</f>
        <v>GARABDESAR</v>
      </c>
      <c r="M235" s="126" t="str">
        <f>VLOOKUP(D235,'TS Gantry - AP47'!$C$8:$Y$638,23,FALSE)</f>
        <v>LUNKARANSAR</v>
      </c>
      <c r="N235" s="126" t="str">
        <f>VLOOKUP(D235,'TS Gantry - AP47'!$C$8:$Z$638,24,FALSE)</f>
        <v>BIKANER</v>
      </c>
      <c r="O235" s="109"/>
      <c r="P235" s="109"/>
      <c r="Q235" s="109"/>
      <c r="R235" s="109"/>
      <c r="S235" s="109"/>
      <c r="T235" s="201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99" t="s">
        <v>633</v>
      </c>
      <c r="C236" s="109">
        <v>18</v>
      </c>
      <c r="D236" s="209" t="s">
        <v>270</v>
      </c>
      <c r="E236" s="151" t="str">
        <f>VLOOKUP(D236,'TS Gantry - AP47'!$C$8:$D$638,2,0)</f>
        <v>DD45+0</v>
      </c>
      <c r="F236" s="151" t="s">
        <v>645</v>
      </c>
      <c r="G236" s="86">
        <v>45974</v>
      </c>
      <c r="H236" s="104">
        <v>45980</v>
      </c>
      <c r="I236" s="126" t="s">
        <v>676</v>
      </c>
      <c r="J236" s="200" t="s">
        <v>657</v>
      </c>
      <c r="K236" s="126" t="s">
        <v>648</v>
      </c>
      <c r="L236" s="126" t="str">
        <f>VLOOKUP(D236,'TS Gantry - AP47'!$C$8:$X$638,22,FALSE)</f>
        <v>RAJASAR BHATIYAN</v>
      </c>
      <c r="M236" s="126" t="str">
        <f>VLOOKUP(D236,'TS Gantry - AP47'!$C$8:$Y$638,23,FALSE)</f>
        <v>CHHATARGARH</v>
      </c>
      <c r="N236" s="126" t="str">
        <f>VLOOKUP(D236,'TS Gantry - AP47'!$C$8:$Z$638,24,FALSE)</f>
        <v>BIKANER</v>
      </c>
      <c r="O236" s="109"/>
      <c r="P236" s="109"/>
      <c r="Q236" s="109"/>
      <c r="R236" s="109"/>
      <c r="S236" s="109"/>
      <c r="T236" s="201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99" t="s">
        <v>633</v>
      </c>
      <c r="C237" s="109">
        <v>19</v>
      </c>
      <c r="D237" s="209" t="s">
        <v>409</v>
      </c>
      <c r="E237" s="151" t="str">
        <f>VLOOKUP(D237,'TS Gantry - AP47'!$C$8:$D$638,2,0)</f>
        <v>DA+0</v>
      </c>
      <c r="F237" s="151" t="s">
        <v>645</v>
      </c>
      <c r="G237" s="104">
        <v>45979</v>
      </c>
      <c r="H237" s="86">
        <v>45982</v>
      </c>
      <c r="I237" s="126" t="s">
        <v>646</v>
      </c>
      <c r="J237" s="126" t="s">
        <v>687</v>
      </c>
      <c r="K237" s="126" t="s">
        <v>648</v>
      </c>
      <c r="L237" s="126" t="str">
        <f>VLOOKUP(D237,'TS Gantry - AP47'!$C$8:$X$638,22,FALSE)</f>
        <v>LUNKARANSAR</v>
      </c>
      <c r="M237" s="126" t="str">
        <f>VLOOKUP(D237,'TS Gantry - AP47'!$C$8:$Y$638,23,FALSE)</f>
        <v>LUNKARANSAR</v>
      </c>
      <c r="N237" s="126" t="str">
        <f>VLOOKUP(D237,'TS Gantry - AP47'!$C$8:$Z$638,24,FALSE)</f>
        <v>BIKANER</v>
      </c>
      <c r="O237" s="109"/>
      <c r="P237" s="109"/>
      <c r="Q237" s="109"/>
      <c r="R237" s="109"/>
      <c r="S237" s="109"/>
      <c r="T237" s="201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99" t="s">
        <v>633</v>
      </c>
      <c r="C238" s="109">
        <v>20</v>
      </c>
      <c r="D238" s="88" t="s">
        <v>592</v>
      </c>
      <c r="E238" s="151" t="str">
        <f>VLOOKUP(D238,'TS Gantry - AP47'!$C$8:$D$638,2,0)</f>
        <v>DB2+0</v>
      </c>
      <c r="F238" s="151" t="s">
        <v>645</v>
      </c>
      <c r="G238" s="86">
        <v>45977</v>
      </c>
      <c r="H238" s="86">
        <v>45983</v>
      </c>
      <c r="I238" s="126" t="s">
        <v>668</v>
      </c>
      <c r="J238" s="200" t="s">
        <v>666</v>
      </c>
      <c r="K238" s="126" t="s">
        <v>648</v>
      </c>
      <c r="L238" s="126" t="str">
        <f>VLOOKUP(D238,'TS Gantry - AP47'!$C$8:$X$638,22,FALSE)</f>
        <v>MALSAR</v>
      </c>
      <c r="M238" s="126" t="str">
        <f>VLOOKUP(D238,'TS Gantry - AP47'!$C$8:$Y$638,23,FALSE)</f>
        <v>SARDARSHAHAR</v>
      </c>
      <c r="N238" s="126" t="str">
        <f>VLOOKUP(D238,'TS Gantry - AP47'!$C$8:$Z$638,24,FALSE)</f>
        <v>CHURU</v>
      </c>
      <c r="O238" s="109"/>
      <c r="P238" s="109"/>
      <c r="Q238" s="109"/>
      <c r="R238" s="109"/>
      <c r="S238" s="109"/>
      <c r="T238" s="201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99" t="s">
        <v>633</v>
      </c>
      <c r="C239" s="109">
        <v>21</v>
      </c>
      <c r="D239" s="177" t="s">
        <v>469</v>
      </c>
      <c r="E239" s="151" t="str">
        <f>VLOOKUP(D239,'TS Gantry - AP47'!$C$8:$D$638,2,0)</f>
        <v>DA+0</v>
      </c>
      <c r="F239" s="151" t="s">
        <v>645</v>
      </c>
      <c r="G239" s="104">
        <v>45970</v>
      </c>
      <c r="H239" s="104">
        <v>45985</v>
      </c>
      <c r="I239" s="126" t="s">
        <v>674</v>
      </c>
      <c r="J239" s="200" t="s">
        <v>675</v>
      </c>
      <c r="K239" s="126" t="s">
        <v>648</v>
      </c>
      <c r="L239" s="126" t="str">
        <f>VLOOKUP(D239,'TS Gantry - AP47'!$C$8:$X$638,22,FALSE)</f>
        <v>GARABDESAR</v>
      </c>
      <c r="M239" s="126" t="str">
        <f>VLOOKUP(D239,'TS Gantry - AP47'!$C$8:$Y$638,23,FALSE)</f>
        <v>LUNKARANSAR</v>
      </c>
      <c r="N239" s="126" t="str">
        <f>VLOOKUP(D239,'TS Gantry - AP47'!$C$8:$Z$638,24,FALSE)</f>
        <v>BIKANER</v>
      </c>
      <c r="O239" s="109"/>
      <c r="P239" s="109"/>
      <c r="Q239" s="109"/>
      <c r="R239" s="109"/>
      <c r="S239" s="109"/>
      <c r="T239" s="201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99" t="s">
        <v>633</v>
      </c>
      <c r="C240" s="109">
        <v>22</v>
      </c>
      <c r="D240" s="210" t="s">
        <v>593</v>
      </c>
      <c r="E240" s="151" t="str">
        <f>VLOOKUP(D240,'TS Gantry - AP47'!$C$8:$D$638,2,0)</f>
        <v>DA+0</v>
      </c>
      <c r="F240" s="151" t="s">
        <v>645</v>
      </c>
      <c r="G240" s="86">
        <v>45984</v>
      </c>
      <c r="H240" s="104">
        <v>45985</v>
      </c>
      <c r="I240" s="126" t="s">
        <v>668</v>
      </c>
      <c r="J240" s="200" t="s">
        <v>666</v>
      </c>
      <c r="K240" s="126" t="s">
        <v>648</v>
      </c>
      <c r="L240" s="126" t="str">
        <f>VLOOKUP(D240,'TS Gantry - AP47'!$C$8:$X$638,22,FALSE)</f>
        <v>MALSAR</v>
      </c>
      <c r="M240" s="126" t="str">
        <f>VLOOKUP(D240,'TS Gantry - AP47'!$C$8:$Y$638,23,FALSE)</f>
        <v>SARDARSHAHAR</v>
      </c>
      <c r="N240" s="126" t="str">
        <f>VLOOKUP(D240,'TS Gantry - AP47'!$C$8:$Z$638,24,FALSE)</f>
        <v>CHURU</v>
      </c>
      <c r="O240" s="109"/>
      <c r="P240" s="109"/>
      <c r="Q240" s="109"/>
      <c r="R240" s="109"/>
      <c r="S240" s="109"/>
      <c r="T240" s="201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99" t="s">
        <v>633</v>
      </c>
      <c r="C241" s="109">
        <v>23</v>
      </c>
      <c r="D241" s="209" t="s">
        <v>532</v>
      </c>
      <c r="E241" s="151" t="str">
        <f>VLOOKUP(D241,'TS Gantry - AP47'!$C$8:$D$638,2,0)</f>
        <v>DB2+3</v>
      </c>
      <c r="F241" s="151" t="s">
        <v>645</v>
      </c>
      <c r="G241" s="104">
        <v>45975</v>
      </c>
      <c r="H241" s="86">
        <v>45986</v>
      </c>
      <c r="I241" s="126" t="s">
        <v>652</v>
      </c>
      <c r="J241" s="126" t="s">
        <v>687</v>
      </c>
      <c r="K241" s="126" t="s">
        <v>648</v>
      </c>
      <c r="L241" s="126" t="str">
        <f>VLOOKUP(D241,'TS Gantry - AP47'!$C$8:$X$638,22,FALSE)</f>
        <v>MALSISAR</v>
      </c>
      <c r="M241" s="126" t="str">
        <f>VLOOKUP(D241,'TS Gantry - AP47'!$C$8:$Y$638,23,FALSE)</f>
        <v>SARDARSHAHAR</v>
      </c>
      <c r="N241" s="126" t="str">
        <f>VLOOKUP(D241,'TS Gantry - AP47'!$C$8:$Z$638,24,FALSE)</f>
        <v>CHURU</v>
      </c>
      <c r="O241" s="109"/>
      <c r="P241" s="109"/>
      <c r="Q241" s="109"/>
      <c r="R241" s="109"/>
      <c r="S241" s="109"/>
      <c r="T241" s="201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99" t="s">
        <v>633</v>
      </c>
      <c r="C242" s="109">
        <v>24</v>
      </c>
      <c r="D242" s="107" t="s">
        <v>536</v>
      </c>
      <c r="E242" s="151" t="str">
        <f>VLOOKUP(D242,'TS Gantry - AP47'!$C$8:$D$638,2,0)</f>
        <v>DA+6</v>
      </c>
      <c r="F242" s="151" t="s">
        <v>645</v>
      </c>
      <c r="G242" s="104">
        <v>45985</v>
      </c>
      <c r="H242" s="104">
        <v>45989</v>
      </c>
      <c r="I242" s="126" t="s">
        <v>652</v>
      </c>
      <c r="J242" s="126" t="s">
        <v>687</v>
      </c>
      <c r="K242" s="126" t="s">
        <v>648</v>
      </c>
      <c r="L242" s="126" t="str">
        <f>VLOOKUP(D242,'TS Gantry - AP47'!$C$8:$X$638,22,FALSE)</f>
        <v>KEEKASAR</v>
      </c>
      <c r="M242" s="126" t="str">
        <f>VLOOKUP(D242,'TS Gantry - AP47'!$C$8:$Y$638,23,FALSE)</f>
        <v>SARDARSHAHAR</v>
      </c>
      <c r="N242" s="126" t="str">
        <f>VLOOKUP(D242,'TS Gantry - AP47'!$C$8:$Z$638,24,FALSE)</f>
        <v>CHURU</v>
      </c>
      <c r="O242" s="109"/>
      <c r="P242" s="109"/>
      <c r="Q242" s="109"/>
      <c r="R242" s="109"/>
      <c r="S242" s="109"/>
      <c r="T242" s="201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99" t="s">
        <v>633</v>
      </c>
      <c r="C243" s="109">
        <v>25</v>
      </c>
      <c r="D243" s="209" t="s">
        <v>260</v>
      </c>
      <c r="E243" s="151" t="str">
        <f>VLOOKUP(D243,'TS Gantry - AP47'!$C$8:$D$638,2,0)</f>
        <v>DC2+9</v>
      </c>
      <c r="F243" s="151" t="s">
        <v>645</v>
      </c>
      <c r="G243" s="86">
        <v>45981</v>
      </c>
      <c r="H243" s="104">
        <v>45990</v>
      </c>
      <c r="I243" s="126" t="s">
        <v>676</v>
      </c>
      <c r="J243" s="200" t="s">
        <v>657</v>
      </c>
      <c r="K243" s="126" t="s">
        <v>648</v>
      </c>
      <c r="L243" s="126" t="str">
        <f>VLOOKUP(D243,'TS Gantry - AP47'!$C$8:$X$638,22,FALSE)</f>
        <v>KELAN</v>
      </c>
      <c r="M243" s="126" t="str">
        <f>VLOOKUP(D243,'TS Gantry - AP47'!$C$8:$Y$638,23,FALSE)</f>
        <v>CHHATARGARH</v>
      </c>
      <c r="N243" s="126" t="str">
        <f>VLOOKUP(D243,'TS Gantry - AP47'!$C$8:$Z$638,24,FALSE)</f>
        <v>BIKANER</v>
      </c>
      <c r="O243" s="109"/>
      <c r="P243" s="109"/>
      <c r="Q243" s="109"/>
      <c r="R243" s="109"/>
      <c r="S243" s="109"/>
      <c r="T243" s="201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99" t="s">
        <v>633</v>
      </c>
      <c r="C244" s="109">
        <v>26</v>
      </c>
      <c r="D244" s="107" t="s">
        <v>557</v>
      </c>
      <c r="E244" s="151" t="str">
        <f>VLOOKUP(D244,'TS Gantry - AP47'!$C$8:$D$638,2,0)</f>
        <v>DA+9</v>
      </c>
      <c r="F244" s="151" t="s">
        <v>645</v>
      </c>
      <c r="G244" s="86">
        <v>45986</v>
      </c>
      <c r="H244" s="104">
        <v>45990</v>
      </c>
      <c r="I244" s="126" t="s">
        <v>668</v>
      </c>
      <c r="J244" s="200" t="s">
        <v>666</v>
      </c>
      <c r="K244" s="126" t="s">
        <v>648</v>
      </c>
      <c r="L244" s="126" t="str">
        <f>VLOOKUP(D244,'TS Gantry - AP47'!$C$8:$X$638,22,FALSE)</f>
        <v>RANGAISAR</v>
      </c>
      <c r="M244" s="126" t="str">
        <f>VLOOKUP(D244,'TS Gantry - AP47'!$C$8:$Y$638,23,FALSE)</f>
        <v>SARDARSHAHAR</v>
      </c>
      <c r="N244" s="126" t="str">
        <f>VLOOKUP(D244,'TS Gantry - AP47'!$C$8:$Z$638,24,FALSE)</f>
        <v>CHURU</v>
      </c>
      <c r="O244" s="109"/>
      <c r="P244" s="109"/>
      <c r="Q244" s="109"/>
      <c r="R244" s="109"/>
      <c r="S244" s="109"/>
      <c r="T244" s="201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99" t="s">
        <v>633</v>
      </c>
      <c r="C245" s="109">
        <v>27</v>
      </c>
      <c r="D245" s="209" t="s">
        <v>412</v>
      </c>
      <c r="E245" s="151" t="str">
        <f>VLOOKUP(D245,'TS Gantry - AP47'!$C$8:$D$638,2,0)</f>
        <v>DC2+3</v>
      </c>
      <c r="F245" s="151" t="s">
        <v>645</v>
      </c>
      <c r="G245" s="104">
        <v>45985</v>
      </c>
      <c r="H245" s="86">
        <v>45992</v>
      </c>
      <c r="I245" s="126" t="s">
        <v>646</v>
      </c>
      <c r="J245" s="126" t="s">
        <v>691</v>
      </c>
      <c r="K245" s="126" t="s">
        <v>648</v>
      </c>
      <c r="L245" s="126" t="str">
        <f>VLOOKUP(D245,'TS Gantry - AP47'!$C$8:$X$638,22,FALSE)</f>
        <v>LUNKARANSAR</v>
      </c>
      <c r="M245" s="126" t="str">
        <f>VLOOKUP(D245,'TS Gantry - AP47'!$C$8:$Y$638,23,FALSE)</f>
        <v>LUNKARANSAR</v>
      </c>
      <c r="N245" s="126" t="str">
        <f>VLOOKUP(D245,'TS Gantry - AP47'!$C$8:$Z$638,24,FALSE)</f>
        <v>BIKANER</v>
      </c>
      <c r="O245" s="109"/>
      <c r="P245" s="109"/>
      <c r="Q245" s="109"/>
      <c r="R245" s="109"/>
      <c r="S245" s="109"/>
      <c r="T245" s="201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99" t="s">
        <v>633</v>
      </c>
      <c r="C246" s="109">
        <v>28</v>
      </c>
      <c r="D246" s="107" t="s">
        <v>533</v>
      </c>
      <c r="E246" s="151" t="str">
        <f>VLOOKUP(D246,'TS Gantry - AP47'!$C$8:$D$638,2,0)</f>
        <v>DA+9</v>
      </c>
      <c r="F246" s="151" t="s">
        <v>645</v>
      </c>
      <c r="G246" s="86">
        <v>45988</v>
      </c>
      <c r="H246" s="86">
        <v>45992</v>
      </c>
      <c r="I246" s="126" t="s">
        <v>652</v>
      </c>
      <c r="J246" s="126" t="s">
        <v>687</v>
      </c>
      <c r="K246" s="126" t="s">
        <v>648</v>
      </c>
      <c r="L246" s="126" t="str">
        <f>VLOOKUP(D246,'TS Gantry - AP47'!$C$8:$X$638,22,FALSE)</f>
        <v>MALSISAR</v>
      </c>
      <c r="M246" s="126" t="str">
        <f>VLOOKUP(D246,'TS Gantry - AP47'!$C$8:$Y$638,23,FALSE)</f>
        <v>SARDARSHAHAR</v>
      </c>
      <c r="N246" s="126" t="str">
        <f>VLOOKUP(D246,'TS Gantry - AP47'!$C$8:$Z$638,24,FALSE)</f>
        <v>CHURU</v>
      </c>
      <c r="O246" s="109"/>
      <c r="P246" s="109"/>
      <c r="Q246" s="109"/>
      <c r="R246" s="109"/>
      <c r="S246" s="109"/>
      <c r="T246" s="201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99" t="s">
        <v>633</v>
      </c>
      <c r="C247" s="109">
        <v>29</v>
      </c>
      <c r="D247" s="177" t="s">
        <v>535</v>
      </c>
      <c r="E247" s="151" t="str">
        <f>VLOOKUP(D247,'TS Gantry - AP47'!$C$8:$D$638,2,0)</f>
        <v>DA+9</v>
      </c>
      <c r="F247" s="151" t="s">
        <v>645</v>
      </c>
      <c r="G247" s="86">
        <v>45981</v>
      </c>
      <c r="H247" s="86">
        <v>45993</v>
      </c>
      <c r="I247" s="126" t="s">
        <v>652</v>
      </c>
      <c r="J247" s="200" t="s">
        <v>656</v>
      </c>
      <c r="K247" s="126" t="s">
        <v>648</v>
      </c>
      <c r="L247" s="126" t="str">
        <f>VLOOKUP(D247,'TS Gantry - AP47'!$C$8:$X$638,22,FALSE)</f>
        <v>KEEKASAR</v>
      </c>
      <c r="M247" s="126" t="str">
        <f>VLOOKUP(D247,'TS Gantry - AP47'!$C$8:$Y$638,23,FALSE)</f>
        <v>SARDARSHAHAR</v>
      </c>
      <c r="N247" s="126" t="str">
        <f>VLOOKUP(D247,'TS Gantry - AP47'!$C$8:$Z$638,24,FALSE)</f>
        <v>CHURU</v>
      </c>
      <c r="O247" s="109"/>
      <c r="P247" s="109"/>
      <c r="Q247" s="109"/>
      <c r="R247" s="109"/>
      <c r="S247" s="109"/>
      <c r="T247" s="201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99" t="s">
        <v>633</v>
      </c>
      <c r="C248" s="109">
        <v>30</v>
      </c>
      <c r="D248" s="209" t="s">
        <v>291</v>
      </c>
      <c r="E248" s="151" t="str">
        <f>VLOOKUP(D248,'TS Gantry - AP47'!$C$8:$D$638,2,0)</f>
        <v>DB1+0</v>
      </c>
      <c r="F248" s="151" t="s">
        <v>645</v>
      </c>
      <c r="G248" s="86">
        <v>45987</v>
      </c>
      <c r="H248" s="86">
        <v>45993</v>
      </c>
      <c r="I248" s="126" t="s">
        <v>676</v>
      </c>
      <c r="J248" s="200" t="s">
        <v>657</v>
      </c>
      <c r="K248" s="126" t="s">
        <v>648</v>
      </c>
      <c r="L248" s="126" t="str">
        <f>VLOOKUP(D248,'TS Gantry - AP47'!$C$8:$X$638,22,FALSE)</f>
        <v>BINJHARWALI</v>
      </c>
      <c r="M248" s="126" t="str">
        <f>VLOOKUP(D248,'TS Gantry - AP47'!$C$8:$Y$638,23,FALSE)</f>
        <v>LUNKARANSAR</v>
      </c>
      <c r="N248" s="126" t="str">
        <f>VLOOKUP(D248,'TS Gantry - AP47'!$C$8:$Z$638,24,FALSE)</f>
        <v>BIKANER</v>
      </c>
      <c r="O248" s="109"/>
      <c r="P248" s="109"/>
      <c r="Q248" s="109"/>
      <c r="R248" s="109"/>
      <c r="S248" s="109"/>
      <c r="T248" s="201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99" t="s">
        <v>633</v>
      </c>
      <c r="C249" s="109">
        <v>31</v>
      </c>
      <c r="D249" s="107" t="s">
        <v>259</v>
      </c>
      <c r="E249" s="151" t="str">
        <f>VLOOKUP(D249,'TS Gantry - AP47'!$C$8:$D$638,2,0)</f>
        <v>DA+9</v>
      </c>
      <c r="F249" s="151" t="s">
        <v>645</v>
      </c>
      <c r="G249" s="104">
        <v>45990</v>
      </c>
      <c r="H249" s="86">
        <v>45993</v>
      </c>
      <c r="I249" s="126" t="s">
        <v>676</v>
      </c>
      <c r="J249" s="200" t="s">
        <v>657</v>
      </c>
      <c r="K249" s="126" t="s">
        <v>648</v>
      </c>
      <c r="L249" s="126" t="str">
        <f>VLOOKUP(D249,'TS Gantry - AP47'!$C$8:$X$638,22,FALSE)</f>
        <v>KELAN</v>
      </c>
      <c r="M249" s="126" t="str">
        <f>VLOOKUP(D249,'TS Gantry - AP47'!$C$8:$Y$638,23,FALSE)</f>
        <v>CHHATARGARH</v>
      </c>
      <c r="N249" s="126" t="str">
        <f>VLOOKUP(D249,'TS Gantry - AP47'!$C$8:$Z$638,24,FALSE)</f>
        <v>BIKANER</v>
      </c>
      <c r="O249" s="109"/>
      <c r="P249" s="109"/>
      <c r="Q249" s="109"/>
      <c r="R249" s="109"/>
      <c r="S249" s="109"/>
      <c r="T249" s="201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6">
        <v>246</v>
      </c>
      <c r="B250" s="202" t="s">
        <v>633</v>
      </c>
      <c r="C250" s="113">
        <v>32</v>
      </c>
      <c r="D250" s="203" t="s">
        <v>565</v>
      </c>
      <c r="E250" s="185" t="str">
        <f>VLOOKUP(D250,'TS Gantry - AP47'!$C$8:$D$638,2,0)</f>
        <v>DA+9</v>
      </c>
      <c r="F250" s="185" t="s">
        <v>645</v>
      </c>
      <c r="G250" s="166">
        <v>45991</v>
      </c>
      <c r="H250" s="166">
        <v>45994</v>
      </c>
      <c r="I250" s="149" t="s">
        <v>668</v>
      </c>
      <c r="J250" s="204" t="s">
        <v>666</v>
      </c>
      <c r="K250" s="149" t="s">
        <v>648</v>
      </c>
      <c r="L250" s="149" t="str">
        <f>VLOOKUP(D250,'TS Gantry - AP47'!$C$8:$X$638,22,FALSE)</f>
        <v>NAHARSARA</v>
      </c>
      <c r="M250" s="149" t="str">
        <f>VLOOKUP(D250,'TS Gantry - AP47'!$C$8:$Y$638,23,FALSE)</f>
        <v>SARDARSHAHAR</v>
      </c>
      <c r="N250" s="149" t="str">
        <f>VLOOKUP(D250,'TS Gantry - AP47'!$C$8:$Z$638,24,FALSE)</f>
        <v>CHURU</v>
      </c>
      <c r="O250" s="113"/>
      <c r="P250" s="113"/>
      <c r="Q250" s="113"/>
      <c r="R250" s="113"/>
      <c r="S250" s="113"/>
      <c r="T250" s="205"/>
      <c r="U250" s="206"/>
      <c r="V250" s="206"/>
      <c r="W250" s="206"/>
      <c r="X250" s="206"/>
      <c r="Y250" s="206"/>
      <c r="Z250" s="206"/>
    </row>
    <row r="251" spans="1:26" ht="15.75" customHeight="1" x14ac:dyDescent="0.25">
      <c r="A251" s="100">
        <v>247</v>
      </c>
      <c r="B251" s="199" t="s">
        <v>692</v>
      </c>
      <c r="C251" s="151">
        <v>1</v>
      </c>
      <c r="D251" s="101" t="s">
        <v>537</v>
      </c>
      <c r="E251" s="151" t="str">
        <f>VLOOKUP(D251,'TS Gantry - AP47'!$C$8:$D$638,2,0)</f>
        <v>DA+0</v>
      </c>
      <c r="F251" s="151" t="s">
        <v>645</v>
      </c>
      <c r="G251" s="189">
        <v>45991</v>
      </c>
      <c r="H251" s="189">
        <v>45995</v>
      </c>
      <c r="I251" s="154" t="s">
        <v>652</v>
      </c>
      <c r="J251" s="200" t="s">
        <v>656</v>
      </c>
      <c r="K251" s="154" t="s">
        <v>648</v>
      </c>
      <c r="L251" s="154" t="str">
        <f>VLOOKUP(D251,'TS Gantry - AP47'!$C$8:$X$638,22,FALSE)</f>
        <v>SONPALSAR</v>
      </c>
      <c r="M251" s="154" t="str">
        <f>VLOOKUP(D251,'TS Gantry - AP47'!$C$8:$Y$638,23,FALSE)</f>
        <v>SARDARSHAHAR</v>
      </c>
      <c r="N251" s="154" t="str">
        <f>VLOOKUP(D251,'TS Gantry - AP47'!$C$8:$Z$638,24,FALSE)</f>
        <v>CHURU</v>
      </c>
      <c r="O251" s="151"/>
      <c r="P251" s="151"/>
      <c r="Q251" s="151"/>
      <c r="R251" s="151"/>
      <c r="S251" s="151"/>
      <c r="T251" s="20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99" t="s">
        <v>692</v>
      </c>
      <c r="C252" s="109">
        <v>2</v>
      </c>
      <c r="D252" s="177" t="s">
        <v>258</v>
      </c>
      <c r="E252" s="151" t="str">
        <f>VLOOKUP(D252,'TS Gantry - AP47'!$C$8:$D$638,2,0)</f>
        <v>DA+9</v>
      </c>
      <c r="F252" s="151" t="s">
        <v>645</v>
      </c>
      <c r="G252" s="86">
        <v>45992</v>
      </c>
      <c r="H252" s="104">
        <v>45996</v>
      </c>
      <c r="I252" s="126" t="s">
        <v>676</v>
      </c>
      <c r="J252" s="200" t="s">
        <v>657</v>
      </c>
      <c r="K252" s="126" t="s">
        <v>648</v>
      </c>
      <c r="L252" s="126" t="str">
        <f>VLOOKUP(D252,'TS Gantry - AP47'!$C$8:$X$638,22,FALSE)</f>
        <v>KELAN</v>
      </c>
      <c r="M252" s="126" t="str">
        <f>VLOOKUP(D252,'TS Gantry - AP47'!$C$8:$Y$638,23,FALSE)</f>
        <v>CHHATARGARH</v>
      </c>
      <c r="N252" s="126" t="str">
        <f>VLOOKUP(D252,'TS Gantry - AP47'!$C$8:$Z$638,24,FALSE)</f>
        <v>BIKANER</v>
      </c>
      <c r="O252" s="109"/>
      <c r="P252" s="109"/>
      <c r="Q252" s="109"/>
      <c r="R252" s="109"/>
      <c r="S252" s="109"/>
      <c r="T252" s="201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00">
        <v>249</v>
      </c>
      <c r="B253" s="199" t="s">
        <v>692</v>
      </c>
      <c r="C253" s="151">
        <v>3</v>
      </c>
      <c r="D253" s="107" t="s">
        <v>538</v>
      </c>
      <c r="E253" s="151" t="str">
        <f>VLOOKUP(D253,'TS Gantry - AP47'!$C$8:$D$638,2,0)</f>
        <v>DA+3</v>
      </c>
      <c r="F253" s="151" t="s">
        <v>645</v>
      </c>
      <c r="G253" s="86">
        <v>45993</v>
      </c>
      <c r="H253" s="104">
        <v>45997</v>
      </c>
      <c r="I253" s="126" t="s">
        <v>652</v>
      </c>
      <c r="J253" s="200" t="s">
        <v>656</v>
      </c>
      <c r="K253" s="126" t="s">
        <v>648</v>
      </c>
      <c r="L253" s="126" t="str">
        <f>VLOOKUP(D253,'TS Gantry - AP47'!$C$8:$X$638,22,FALSE)</f>
        <v>SONPALSAR</v>
      </c>
      <c r="M253" s="126" t="str">
        <f>VLOOKUP(D253,'TS Gantry - AP47'!$C$8:$Y$638,23,FALSE)</f>
        <v>SARDARSHAHAR</v>
      </c>
      <c r="N253" s="126" t="str">
        <f>VLOOKUP(D253,'TS Gantry - AP47'!$C$8:$Z$638,24,FALSE)</f>
        <v>CHURU</v>
      </c>
      <c r="O253" s="109"/>
      <c r="P253" s="109"/>
      <c r="Q253" s="109"/>
      <c r="R253" s="109"/>
      <c r="S253" s="109"/>
      <c r="T253" s="201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99" t="s">
        <v>692</v>
      </c>
      <c r="C254" s="109">
        <v>4</v>
      </c>
      <c r="D254" s="107" t="s">
        <v>564</v>
      </c>
      <c r="E254" s="151" t="str">
        <f>VLOOKUP(D254,'TS Gantry - AP47'!$C$8:$D$638,2,0)</f>
        <v>DA+3</v>
      </c>
      <c r="F254" s="151" t="s">
        <v>645</v>
      </c>
      <c r="G254" s="104">
        <v>45994</v>
      </c>
      <c r="H254" s="104">
        <v>45998</v>
      </c>
      <c r="I254" s="126" t="s">
        <v>668</v>
      </c>
      <c r="J254" s="190" t="s">
        <v>666</v>
      </c>
      <c r="K254" s="126" t="s">
        <v>648</v>
      </c>
      <c r="L254" s="126" t="str">
        <f>VLOOKUP(D254,'TS Gantry - AP47'!$C$8:$X$638,22,FALSE)</f>
        <v>NAHARSARA</v>
      </c>
      <c r="M254" s="126" t="str">
        <f>VLOOKUP(D254,'TS Gantry - AP47'!$C$8:$Y$638,23,FALSE)</f>
        <v>SARDARSHAHAR</v>
      </c>
      <c r="N254" s="126" t="str">
        <f>VLOOKUP(D254,'TS Gantry - AP47'!$C$8:$Z$638,24,FALSE)</f>
        <v>CHURU</v>
      </c>
      <c r="O254" s="109"/>
      <c r="P254" s="109"/>
      <c r="Q254" s="109"/>
      <c r="R254" s="109"/>
      <c r="S254" s="109"/>
      <c r="T254" s="201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00">
        <v>251</v>
      </c>
      <c r="B255" s="199" t="s">
        <v>692</v>
      </c>
      <c r="C255" s="151">
        <v>5</v>
      </c>
      <c r="D255" s="211" t="s">
        <v>279</v>
      </c>
      <c r="E255" s="151" t="str">
        <f>VLOOKUP(D255,'TS Gantry - AP47'!$C$8:$D$638,2,0)</f>
        <v>DA+9</v>
      </c>
      <c r="F255" s="151" t="s">
        <v>645</v>
      </c>
      <c r="G255" s="104">
        <v>45995</v>
      </c>
      <c r="H255" s="104">
        <v>45998</v>
      </c>
      <c r="I255" s="126" t="s">
        <v>676</v>
      </c>
      <c r="J255" s="200" t="s">
        <v>657</v>
      </c>
      <c r="K255" s="126" t="s">
        <v>648</v>
      </c>
      <c r="L255" s="126" t="str">
        <f>VLOOKUP(D255,'TS Gantry - AP47'!$C$8:$X$638,22,FALSE)</f>
        <v>RAJASAR BHATIYAN</v>
      </c>
      <c r="M255" s="126" t="str">
        <f>VLOOKUP(D255,'TS Gantry - AP47'!$C$8:$Y$638,23,FALSE)</f>
        <v>CHHATARGARH</v>
      </c>
      <c r="N255" s="126" t="str">
        <f>VLOOKUP(D255,'TS Gantry - AP47'!$C$8:$Z$638,24,FALSE)</f>
        <v>BIKANER</v>
      </c>
      <c r="O255" s="109"/>
      <c r="P255" s="109"/>
      <c r="Q255" s="109"/>
      <c r="R255" s="109"/>
      <c r="S255" s="109"/>
      <c r="T255" s="201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99" t="s">
        <v>692</v>
      </c>
      <c r="C256" s="109">
        <v>6</v>
      </c>
      <c r="D256" s="210" t="s">
        <v>479</v>
      </c>
      <c r="E256" s="151" t="str">
        <f>VLOOKUP(D256,'TS Gantry - AP47'!$C$8:$D$638,2,0)</f>
        <v>DA+0</v>
      </c>
      <c r="F256" s="151" t="s">
        <v>645</v>
      </c>
      <c r="G256" s="104">
        <v>45985</v>
      </c>
      <c r="H256" s="104">
        <v>45999</v>
      </c>
      <c r="I256" s="126" t="s">
        <v>674</v>
      </c>
      <c r="J256" s="126" t="s">
        <v>675</v>
      </c>
      <c r="K256" s="126" t="s">
        <v>648</v>
      </c>
      <c r="L256" s="126" t="str">
        <f>VLOOKUP(D256,'TS Gantry - AP47'!$C$8:$X$638,22,FALSE)</f>
        <v>GARABDESAR</v>
      </c>
      <c r="M256" s="126" t="str">
        <f>VLOOKUP(D256,'TS Gantry - AP47'!$C$8:$Y$638,23,FALSE)</f>
        <v>LUNKARANSAR</v>
      </c>
      <c r="N256" s="126" t="str">
        <f>VLOOKUP(D256,'TS Gantry - AP47'!$C$8:$Z$638,24,FALSE)</f>
        <v>BIKANER</v>
      </c>
      <c r="O256" s="109"/>
      <c r="P256" s="109"/>
      <c r="Q256" s="109"/>
      <c r="R256" s="109"/>
      <c r="S256" s="109"/>
      <c r="T256" s="201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00">
        <v>253</v>
      </c>
      <c r="B257" s="199" t="s">
        <v>692</v>
      </c>
      <c r="C257" s="151">
        <v>7</v>
      </c>
      <c r="D257" s="107" t="s">
        <v>256</v>
      </c>
      <c r="E257" s="151" t="str">
        <f>VLOOKUP(D257,'TS Gantry - AP47'!$C$8:$D$638,2,0)</f>
        <v>DA+3</v>
      </c>
      <c r="F257" s="151" t="s">
        <v>645</v>
      </c>
      <c r="G257" s="104">
        <v>45996</v>
      </c>
      <c r="H257" s="104">
        <v>46000</v>
      </c>
      <c r="I257" s="126" t="s">
        <v>676</v>
      </c>
      <c r="J257" s="200" t="s">
        <v>657</v>
      </c>
      <c r="K257" s="126" t="s">
        <v>648</v>
      </c>
      <c r="L257" s="126" t="str">
        <f>VLOOKUP(D257,'TS Gantry - AP47'!$C$8:$X$638,22,FALSE)</f>
        <v>KELAN</v>
      </c>
      <c r="M257" s="126" t="str">
        <f>VLOOKUP(D257,'TS Gantry - AP47'!$C$8:$Y$638,23,FALSE)</f>
        <v>CHHATARGARH</v>
      </c>
      <c r="N257" s="126" t="str">
        <f>VLOOKUP(D257,'TS Gantry - AP47'!$C$8:$Z$638,24,FALSE)</f>
        <v>BIKANER</v>
      </c>
      <c r="O257" s="109"/>
      <c r="P257" s="109"/>
      <c r="Q257" s="109"/>
      <c r="R257" s="109"/>
      <c r="S257" s="109"/>
      <c r="T257" s="201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99" t="s">
        <v>692</v>
      </c>
      <c r="C258" s="109">
        <v>8</v>
      </c>
      <c r="D258" s="107" t="s">
        <v>566</v>
      </c>
      <c r="E258" s="151" t="str">
        <f>VLOOKUP(D258,'TS Gantry - AP47'!$C$8:$D$638,2,0)</f>
        <v>DA+9</v>
      </c>
      <c r="F258" s="151" t="s">
        <v>645</v>
      </c>
      <c r="G258" s="104">
        <v>45998</v>
      </c>
      <c r="H258" s="104">
        <v>46001</v>
      </c>
      <c r="I258" s="126" t="s">
        <v>668</v>
      </c>
      <c r="J258" s="190" t="s">
        <v>666</v>
      </c>
      <c r="K258" s="126" t="s">
        <v>648</v>
      </c>
      <c r="L258" s="126" t="str">
        <f>VLOOKUP(D258,'TS Gantry - AP47'!$C$8:$X$638,22,FALSE)</f>
        <v>NAHARSARA</v>
      </c>
      <c r="M258" s="126" t="str">
        <f>VLOOKUP(D258,'TS Gantry - AP47'!$C$8:$Y$638,23,FALSE)</f>
        <v>SARDARSHAHAR</v>
      </c>
      <c r="N258" s="126" t="str">
        <f>VLOOKUP(D258,'TS Gantry - AP47'!$C$8:$Z$638,24,FALSE)</f>
        <v>CHURU</v>
      </c>
      <c r="O258" s="109"/>
      <c r="P258" s="109"/>
      <c r="Q258" s="109"/>
      <c r="R258" s="109"/>
      <c r="S258" s="109"/>
      <c r="T258" s="201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00">
        <v>255</v>
      </c>
      <c r="B259" s="199" t="s">
        <v>692</v>
      </c>
      <c r="C259" s="151">
        <v>9</v>
      </c>
      <c r="D259" s="107" t="s">
        <v>255</v>
      </c>
      <c r="E259" s="151" t="str">
        <f>VLOOKUP(D259,'TS Gantry - AP47'!$C$8:$D$638,2,0)</f>
        <v>DA-1.5</v>
      </c>
      <c r="F259" s="151" t="s">
        <v>645</v>
      </c>
      <c r="G259" s="104">
        <v>45997</v>
      </c>
      <c r="H259" s="104">
        <v>46003</v>
      </c>
      <c r="I259" s="126" t="s">
        <v>676</v>
      </c>
      <c r="J259" s="200" t="s">
        <v>657</v>
      </c>
      <c r="K259" s="126" t="s">
        <v>648</v>
      </c>
      <c r="L259" s="126" t="str">
        <f>VLOOKUP(D259,'TS Gantry - AP47'!$C$8:$X$638,22,FALSE)</f>
        <v>KELAN</v>
      </c>
      <c r="M259" s="126" t="str">
        <f>VLOOKUP(D259,'TS Gantry - AP47'!$C$8:$Y$638,23,FALSE)</f>
        <v>CHHATARGARH</v>
      </c>
      <c r="N259" s="126" t="str">
        <f>VLOOKUP(D259,'TS Gantry - AP47'!$C$8:$Z$638,24,FALSE)</f>
        <v>BIKANER</v>
      </c>
      <c r="O259" s="109"/>
      <c r="P259" s="109"/>
      <c r="Q259" s="109"/>
      <c r="R259" s="109"/>
      <c r="S259" s="109"/>
      <c r="T259" s="201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99" t="s">
        <v>692</v>
      </c>
      <c r="C260" s="109">
        <v>10</v>
      </c>
      <c r="D260" s="107" t="s">
        <v>277</v>
      </c>
      <c r="E260" s="151" t="str">
        <f>VLOOKUP(D260,'TS Gantry - AP47'!$C$8:$D$638,2,0)</f>
        <v>DA+6</v>
      </c>
      <c r="F260" s="151" t="s">
        <v>645</v>
      </c>
      <c r="G260" s="104">
        <v>45997</v>
      </c>
      <c r="H260" s="104">
        <v>46003</v>
      </c>
      <c r="I260" s="126" t="s">
        <v>676</v>
      </c>
      <c r="J260" s="200" t="s">
        <v>657</v>
      </c>
      <c r="K260" s="126" t="s">
        <v>648</v>
      </c>
      <c r="L260" s="126" t="str">
        <f>VLOOKUP(D260,'TS Gantry - AP47'!$C$8:$X$638,22,FALSE)</f>
        <v>RAJASAR BHATIYAN</v>
      </c>
      <c r="M260" s="126" t="str">
        <f>VLOOKUP(D260,'TS Gantry - AP47'!$C$8:$Y$638,23,FALSE)</f>
        <v>CHHATARGARH</v>
      </c>
      <c r="N260" s="126" t="str">
        <f>VLOOKUP(D260,'TS Gantry - AP47'!$C$8:$Z$638,24,FALSE)</f>
        <v>BIKANER</v>
      </c>
      <c r="O260" s="109"/>
      <c r="P260" s="109"/>
      <c r="Q260" s="109"/>
      <c r="R260" s="109"/>
      <c r="S260" s="109"/>
      <c r="T260" s="201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00">
        <v>257</v>
      </c>
      <c r="B261" s="199" t="s">
        <v>692</v>
      </c>
      <c r="C261" s="151">
        <v>11</v>
      </c>
      <c r="D261" s="177" t="s">
        <v>410</v>
      </c>
      <c r="E261" s="151" t="str">
        <f>VLOOKUP(D261,'TS Gantry - AP47'!$C$8:$D$638,2,0)</f>
        <v>DD45+9</v>
      </c>
      <c r="F261" s="151" t="s">
        <v>645</v>
      </c>
      <c r="G261" s="86">
        <v>45992</v>
      </c>
      <c r="H261" s="104">
        <v>46004</v>
      </c>
      <c r="I261" s="126" t="s">
        <v>646</v>
      </c>
      <c r="J261" s="212" t="s">
        <v>690</v>
      </c>
      <c r="K261" s="126" t="s">
        <v>648</v>
      </c>
      <c r="L261" s="126" t="str">
        <f>VLOOKUP(D261,'TS Gantry - AP47'!$C$8:$X$638,22,FALSE)</f>
        <v>LUNKARANSAR</v>
      </c>
      <c r="M261" s="126" t="str">
        <f>VLOOKUP(D261,'TS Gantry - AP47'!$C$8:$Y$638,23,FALSE)</f>
        <v>LUNKARANSAR</v>
      </c>
      <c r="N261" s="126" t="str">
        <f>VLOOKUP(D261,'TS Gantry - AP47'!$C$8:$Z$638,24,FALSE)</f>
        <v>BIKANER</v>
      </c>
      <c r="O261" s="109"/>
      <c r="P261" s="109"/>
      <c r="Q261" s="109"/>
      <c r="R261" s="109"/>
      <c r="S261" s="109"/>
      <c r="T261" s="201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99" t="s">
        <v>692</v>
      </c>
      <c r="C262" s="109">
        <v>12</v>
      </c>
      <c r="D262" s="107" t="s">
        <v>276</v>
      </c>
      <c r="E262" s="151" t="str">
        <f>VLOOKUP(D262,'TS Gantry - AP47'!$C$8:$D$638,2,0)</f>
        <v>DA-3</v>
      </c>
      <c r="F262" s="151" t="s">
        <v>645</v>
      </c>
      <c r="G262" s="104">
        <v>46002</v>
      </c>
      <c r="H262" s="104">
        <v>46005</v>
      </c>
      <c r="I262" s="126" t="s">
        <v>676</v>
      </c>
      <c r="J262" s="200" t="s">
        <v>657</v>
      </c>
      <c r="K262" s="126" t="s">
        <v>648</v>
      </c>
      <c r="L262" s="126" t="str">
        <f>VLOOKUP(D262,'TS Gantry - AP47'!$C$8:$X$638,22,FALSE)</f>
        <v>RAJASAR BHATIYAN</v>
      </c>
      <c r="M262" s="126" t="str">
        <f>VLOOKUP(D262,'TS Gantry - AP47'!$C$8:$Y$638,23,FALSE)</f>
        <v>CHHATARGARH</v>
      </c>
      <c r="N262" s="126" t="str">
        <f>VLOOKUP(D262,'TS Gantry - AP47'!$C$8:$Z$638,24,FALSE)</f>
        <v>BIKANER</v>
      </c>
      <c r="O262" s="109"/>
      <c r="P262" s="109"/>
      <c r="Q262" s="109"/>
      <c r="R262" s="109"/>
      <c r="S262" s="109"/>
      <c r="T262" s="201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00">
        <v>259</v>
      </c>
      <c r="B263" s="199" t="s">
        <v>692</v>
      </c>
      <c r="C263" s="151">
        <v>13</v>
      </c>
      <c r="D263" s="107" t="s">
        <v>568</v>
      </c>
      <c r="E263" s="151" t="str">
        <f>VLOOKUP(D263,'TS Gantry - AP47'!$C$8:$D$638,2,0)</f>
        <v>DA+3</v>
      </c>
      <c r="F263" s="151" t="s">
        <v>645</v>
      </c>
      <c r="G263" s="104">
        <v>46002</v>
      </c>
      <c r="H263" s="104">
        <v>46005</v>
      </c>
      <c r="I263" s="126" t="s">
        <v>668</v>
      </c>
      <c r="J263" s="126" t="s">
        <v>688</v>
      </c>
      <c r="K263" s="126" t="s">
        <v>648</v>
      </c>
      <c r="L263" s="126" t="str">
        <f>VLOOKUP(D263,'TS Gantry - AP47'!$C$8:$X$638,22,FALSE)</f>
        <v>MALAKSAR</v>
      </c>
      <c r="M263" s="126" t="str">
        <f>VLOOKUP(D263,'TS Gantry - AP47'!$C$8:$Y$638,23,FALSE)</f>
        <v>SARDARSHAHAR</v>
      </c>
      <c r="N263" s="126" t="str">
        <f>VLOOKUP(D263,'TS Gantry - AP47'!$C$8:$Z$638,24,FALSE)</f>
        <v>CHURU</v>
      </c>
      <c r="O263" s="109"/>
      <c r="P263" s="109"/>
      <c r="Q263" s="109"/>
      <c r="R263" s="109"/>
      <c r="S263" s="109"/>
      <c r="T263" s="201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99" t="s">
        <v>692</v>
      </c>
      <c r="C264" s="109">
        <v>14</v>
      </c>
      <c r="D264" s="107" t="s">
        <v>539</v>
      </c>
      <c r="E264" s="151" t="str">
        <f>VLOOKUP(D264,'TS Gantry - AP47'!$C$8:$D$638,2,0)</f>
        <v>DA+6</v>
      </c>
      <c r="F264" s="151" t="s">
        <v>645</v>
      </c>
      <c r="G264" s="104">
        <v>46000</v>
      </c>
      <c r="H264" s="104">
        <v>46007</v>
      </c>
      <c r="I264" s="126" t="s">
        <v>652</v>
      </c>
      <c r="J264" s="200" t="s">
        <v>656</v>
      </c>
      <c r="K264" s="126" t="s">
        <v>648</v>
      </c>
      <c r="L264" s="126" t="str">
        <f>VLOOKUP(D264,'TS Gantry - AP47'!$C$8:$X$638,22,FALSE)</f>
        <v>SONPALSAR</v>
      </c>
      <c r="M264" s="126" t="str">
        <f>VLOOKUP(D264,'TS Gantry - AP47'!$C$8:$Y$638,23,FALSE)</f>
        <v>SARDARSHAHAR</v>
      </c>
      <c r="N264" s="126" t="str">
        <f>VLOOKUP(D264,'TS Gantry - AP47'!$C$8:$Z$638,24,FALSE)</f>
        <v>CHURU</v>
      </c>
      <c r="O264" s="109"/>
      <c r="P264" s="109"/>
      <c r="Q264" s="109"/>
      <c r="R264" s="109"/>
      <c r="S264" s="109"/>
      <c r="T264" s="201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00">
        <v>261</v>
      </c>
      <c r="B265" s="199" t="s">
        <v>692</v>
      </c>
      <c r="C265" s="151">
        <v>15</v>
      </c>
      <c r="D265" s="108" t="s">
        <v>254</v>
      </c>
      <c r="E265" s="151" t="str">
        <f>VLOOKUP(D265,'TS Gantry - AP47'!$C$8:$D$638,2,0)</f>
        <v>DA+9</v>
      </c>
      <c r="F265" s="151" t="s">
        <v>645</v>
      </c>
      <c r="G265" s="104">
        <v>46005</v>
      </c>
      <c r="H265" s="104">
        <v>46007</v>
      </c>
      <c r="I265" s="126" t="s">
        <v>676</v>
      </c>
      <c r="J265" s="200" t="s">
        <v>657</v>
      </c>
      <c r="K265" s="126" t="s">
        <v>648</v>
      </c>
      <c r="L265" s="126" t="str">
        <f>VLOOKUP(D265,'TS Gantry - AP47'!$C$8:$X$638,22,FALSE)</f>
        <v>KELAN</v>
      </c>
      <c r="M265" s="126" t="str">
        <f>VLOOKUP(D265,'TS Gantry - AP47'!$C$8:$Y$638,23,FALSE)</f>
        <v>CHHATARGARH</v>
      </c>
      <c r="N265" s="126" t="str">
        <f>VLOOKUP(D265,'TS Gantry - AP47'!$C$8:$Z$638,24,FALSE)</f>
        <v>BIKANER</v>
      </c>
      <c r="O265" s="109"/>
      <c r="P265" s="109"/>
      <c r="Q265" s="109"/>
      <c r="R265" s="109"/>
      <c r="S265" s="109"/>
      <c r="T265" s="201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99" t="s">
        <v>692</v>
      </c>
      <c r="C266" s="109">
        <v>16</v>
      </c>
      <c r="D266" s="107" t="s">
        <v>433</v>
      </c>
      <c r="E266" s="151" t="str">
        <f>VLOOKUP(D266,'TS Gantry - AP47'!$C$8:$D$638,2,0)</f>
        <v>DB2+0</v>
      </c>
      <c r="F266" s="151" t="s">
        <v>645</v>
      </c>
      <c r="G266" s="86">
        <v>45993</v>
      </c>
      <c r="H266" s="104">
        <v>46008</v>
      </c>
      <c r="I266" s="126" t="s">
        <v>674</v>
      </c>
      <c r="J266" s="126" t="s">
        <v>675</v>
      </c>
      <c r="K266" s="126" t="s">
        <v>648</v>
      </c>
      <c r="L266" s="126" t="str">
        <f>VLOOKUP(D266,'TS Gantry - AP47'!$C$8:$X$638,22,FALSE)</f>
        <v>UCHHRANGDESAR</v>
      </c>
      <c r="M266" s="126" t="str">
        <f>VLOOKUP(D266,'TS Gantry - AP47'!$C$8:$Y$638,23,FALSE)</f>
        <v>LUNKARANSAR</v>
      </c>
      <c r="N266" s="126" t="str">
        <f>VLOOKUP(D266,'TS Gantry - AP47'!$C$8:$Z$638,24,FALSE)</f>
        <v>BIKANER</v>
      </c>
      <c r="O266" s="109"/>
      <c r="P266" s="109"/>
      <c r="Q266" s="109"/>
      <c r="R266" s="109"/>
      <c r="S266" s="109"/>
      <c r="T266" s="201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00">
        <v>263</v>
      </c>
      <c r="B267" s="199" t="s">
        <v>692</v>
      </c>
      <c r="C267" s="151">
        <v>17</v>
      </c>
      <c r="D267" s="107" t="s">
        <v>545</v>
      </c>
      <c r="E267" s="151" t="str">
        <f>VLOOKUP(D267,'TS Gantry - AP47'!$C$8:$D$638,2,0)</f>
        <v>DA+3</v>
      </c>
      <c r="F267" s="151" t="s">
        <v>645</v>
      </c>
      <c r="G267" s="104">
        <v>46002</v>
      </c>
      <c r="H267" s="104">
        <v>46008</v>
      </c>
      <c r="I267" s="126" t="s">
        <v>652</v>
      </c>
      <c r="J267" s="200" t="s">
        <v>656</v>
      </c>
      <c r="K267" s="126" t="s">
        <v>648</v>
      </c>
      <c r="L267" s="126" t="str">
        <f>VLOOKUP(D267,'TS Gantry - AP47'!$C$8:$X$638,22,FALSE)</f>
        <v>SONPALSAR</v>
      </c>
      <c r="M267" s="126" t="str">
        <f>VLOOKUP(D267,'TS Gantry - AP47'!$C$8:$Y$638,23,FALSE)</f>
        <v>SARDARSHAHAR</v>
      </c>
      <c r="N267" s="126" t="str">
        <f>VLOOKUP(D267,'TS Gantry - AP47'!$C$8:$Z$638,24,FALSE)</f>
        <v>CHURU</v>
      </c>
      <c r="O267" s="109"/>
      <c r="P267" s="109"/>
      <c r="Q267" s="109"/>
      <c r="R267" s="109"/>
      <c r="S267" s="109"/>
      <c r="T267" s="201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99" t="s">
        <v>692</v>
      </c>
      <c r="C268" s="109">
        <v>18</v>
      </c>
      <c r="D268" s="107" t="s">
        <v>418</v>
      </c>
      <c r="E268" s="151" t="str">
        <f>VLOOKUP(D268,'TS Gantry - AP47'!$C$8:$D$638,2,0)</f>
        <v>DA-1.5</v>
      </c>
      <c r="F268" s="151" t="s">
        <v>645</v>
      </c>
      <c r="G268" s="104">
        <v>46004</v>
      </c>
      <c r="H268" s="104">
        <v>46008</v>
      </c>
      <c r="I268" s="126" t="s">
        <v>646</v>
      </c>
      <c r="J268" s="212" t="s">
        <v>690</v>
      </c>
      <c r="K268" s="126" t="s">
        <v>648</v>
      </c>
      <c r="L268" s="126" t="str">
        <f>VLOOKUP(D268,'TS Gantry - AP47'!$C$8:$X$638,22,FALSE)</f>
        <v>LUNKARANSAR</v>
      </c>
      <c r="M268" s="126" t="str">
        <f>VLOOKUP(D268,'TS Gantry - AP47'!$C$8:$Y$638,23,FALSE)</f>
        <v>LUNKARANSAR</v>
      </c>
      <c r="N268" s="126" t="str">
        <f>VLOOKUP(D268,'TS Gantry - AP47'!$C$8:$Z$638,24,FALSE)</f>
        <v>BIKANER</v>
      </c>
      <c r="O268" s="109"/>
      <c r="P268" s="109"/>
      <c r="Q268" s="109"/>
      <c r="R268" s="109"/>
      <c r="S268" s="109"/>
      <c r="T268" s="201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00">
        <v>265</v>
      </c>
      <c r="B269" s="199" t="s">
        <v>692</v>
      </c>
      <c r="C269" s="151">
        <v>19</v>
      </c>
      <c r="D269" s="107" t="s">
        <v>567</v>
      </c>
      <c r="E269" s="151" t="str">
        <f>VLOOKUP(D269,'TS Gantry - AP47'!$C$8:$D$638,2,0)</f>
        <v>DA-3</v>
      </c>
      <c r="F269" s="151" t="s">
        <v>645</v>
      </c>
      <c r="G269" s="104">
        <v>46005</v>
      </c>
      <c r="H269" s="104">
        <v>46008</v>
      </c>
      <c r="I269" s="126" t="s">
        <v>668</v>
      </c>
      <c r="J269" s="126" t="s">
        <v>688</v>
      </c>
      <c r="K269" s="126" t="s">
        <v>648</v>
      </c>
      <c r="L269" s="126" t="str">
        <f>VLOOKUP(D269,'TS Gantry - AP47'!$C$8:$X$638,22,FALSE)</f>
        <v>MALAKSAR</v>
      </c>
      <c r="M269" s="126" t="str">
        <f>VLOOKUP(D269,'TS Gantry - AP47'!$C$8:$Y$638,23,FALSE)</f>
        <v>SARDARSHAHAR</v>
      </c>
      <c r="N269" s="126" t="str">
        <f>VLOOKUP(D269,'TS Gantry - AP47'!$C$8:$Z$638,24,FALSE)</f>
        <v>CHURU</v>
      </c>
      <c r="O269" s="109"/>
      <c r="P269" s="109"/>
      <c r="Q269" s="109"/>
      <c r="R269" s="109"/>
      <c r="S269" s="109"/>
      <c r="T269" s="201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99" t="s">
        <v>692</v>
      </c>
      <c r="C270" s="109">
        <v>20</v>
      </c>
      <c r="D270" s="107" t="s">
        <v>297</v>
      </c>
      <c r="E270" s="151" t="str">
        <f>VLOOKUP(D270,'TS Gantry - AP47'!$C$8:$D$638,2,0)</f>
        <v>DA+6</v>
      </c>
      <c r="F270" s="151" t="s">
        <v>645</v>
      </c>
      <c r="G270" s="104">
        <v>46006</v>
      </c>
      <c r="H270" s="104">
        <v>46010</v>
      </c>
      <c r="I270" s="126" t="s">
        <v>676</v>
      </c>
      <c r="J270" s="126" t="s">
        <v>663</v>
      </c>
      <c r="K270" s="126" t="s">
        <v>648</v>
      </c>
      <c r="L270" s="126" t="str">
        <f>VLOOKUP(D270,'TS Gantry - AP47'!$C$8:$X$638,22,FALSE)</f>
        <v>BINJHARWALI</v>
      </c>
      <c r="M270" s="126" t="str">
        <f>VLOOKUP(D270,'TS Gantry - AP47'!$C$8:$Y$638,23,FALSE)</f>
        <v>LUNKARANSAR</v>
      </c>
      <c r="N270" s="126" t="str">
        <f>VLOOKUP(D270,'TS Gantry - AP47'!$C$8:$Z$638,24,FALSE)</f>
        <v>BIKANER</v>
      </c>
      <c r="O270" s="109"/>
      <c r="P270" s="109"/>
      <c r="Q270" s="109"/>
      <c r="R270" s="109"/>
      <c r="S270" s="109"/>
      <c r="T270" s="201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00">
        <v>267</v>
      </c>
      <c r="B271" s="199" t="s">
        <v>692</v>
      </c>
      <c r="C271" s="151">
        <v>21</v>
      </c>
      <c r="D271" s="107" t="s">
        <v>569</v>
      </c>
      <c r="E271" s="151" t="str">
        <f>VLOOKUP(D271,'TS Gantry - AP47'!$C$8:$D$638,2,0)</f>
        <v>DA+9</v>
      </c>
      <c r="F271" s="151" t="s">
        <v>645</v>
      </c>
      <c r="G271" s="104">
        <v>46009</v>
      </c>
      <c r="H271" s="104">
        <v>46012</v>
      </c>
      <c r="I271" s="126" t="s">
        <v>668</v>
      </c>
      <c r="J271" s="126" t="s">
        <v>666</v>
      </c>
      <c r="K271" s="126" t="s">
        <v>648</v>
      </c>
      <c r="L271" s="126" t="str">
        <f>VLOOKUP(D271,'TS Gantry - AP47'!$C$8:$X$638,22,FALSE)</f>
        <v>MALAKSAR</v>
      </c>
      <c r="M271" s="126" t="str">
        <f>VLOOKUP(D271,'TS Gantry - AP47'!$C$8:$Y$638,23,FALSE)</f>
        <v>SARDARSHAHAR</v>
      </c>
      <c r="N271" s="126" t="str">
        <f>VLOOKUP(D271,'TS Gantry - AP47'!$C$8:$Z$638,24,FALSE)</f>
        <v>CHURU</v>
      </c>
      <c r="O271" s="109"/>
      <c r="P271" s="109"/>
      <c r="Q271" s="109"/>
      <c r="R271" s="109"/>
      <c r="S271" s="109"/>
      <c r="T271" s="201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99" t="s">
        <v>692</v>
      </c>
      <c r="C272" s="109">
        <v>22</v>
      </c>
      <c r="D272" s="107" t="s">
        <v>547</v>
      </c>
      <c r="E272" s="151" t="str">
        <f>VLOOKUP(D272,'TS Gantry - AP47'!$C$8:$D$638,2,0)</f>
        <v>DA+9</v>
      </c>
      <c r="F272" s="151" t="s">
        <v>645</v>
      </c>
      <c r="G272" s="104">
        <v>46011</v>
      </c>
      <c r="H272" s="104">
        <v>46014</v>
      </c>
      <c r="I272" s="126" t="s">
        <v>652</v>
      </c>
      <c r="J272" s="126" t="s">
        <v>693</v>
      </c>
      <c r="K272" s="126" t="s">
        <v>648</v>
      </c>
      <c r="L272" s="126" t="str">
        <f>VLOOKUP(D272,'TS Gantry - AP47'!$C$8:$X$638,22,FALSE)</f>
        <v>RANGAISAR</v>
      </c>
      <c r="M272" s="126" t="str">
        <f>VLOOKUP(D272,'TS Gantry - AP47'!$C$8:$Y$638,23,FALSE)</f>
        <v>SARDARSHAHAR</v>
      </c>
      <c r="N272" s="126" t="str">
        <f>VLOOKUP(D272,'TS Gantry - AP47'!$C$8:$Z$638,24,FALSE)</f>
        <v>CHURU</v>
      </c>
      <c r="O272" s="109"/>
      <c r="P272" s="109"/>
      <c r="Q272" s="109"/>
      <c r="R272" s="109"/>
      <c r="S272" s="109"/>
      <c r="T272" s="201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00">
        <v>269</v>
      </c>
      <c r="B273" s="199" t="s">
        <v>692</v>
      </c>
      <c r="C273" s="151">
        <v>23</v>
      </c>
      <c r="D273" s="107" t="s">
        <v>252</v>
      </c>
      <c r="E273" s="151" t="str">
        <f>VLOOKUP(D273,'TS Gantry - AP47'!$C$8:$D$638,2,0)</f>
        <v>DB2+3</v>
      </c>
      <c r="F273" s="151" t="s">
        <v>645</v>
      </c>
      <c r="G273" s="104">
        <v>46008</v>
      </c>
      <c r="H273" s="104">
        <v>46016</v>
      </c>
      <c r="I273" s="126" t="s">
        <v>676</v>
      </c>
      <c r="J273" s="200" t="s">
        <v>657</v>
      </c>
      <c r="K273" s="126" t="s">
        <v>648</v>
      </c>
      <c r="L273" s="126" t="str">
        <f>VLOOKUP(D273,'TS Gantry - AP47'!$C$8:$X$638,22,FALSE)</f>
        <v>KELAN</v>
      </c>
      <c r="M273" s="126" t="str">
        <f>VLOOKUP(D273,'TS Gantry - AP47'!$C$8:$Y$638,23,FALSE)</f>
        <v>CHHATARGARH</v>
      </c>
      <c r="N273" s="126" t="str">
        <f>VLOOKUP(D273,'TS Gantry - AP47'!$C$8:$Z$638,24,FALSE)</f>
        <v>BIKANER</v>
      </c>
      <c r="O273" s="109"/>
      <c r="P273" s="109"/>
      <c r="Q273" s="109"/>
      <c r="R273" s="109"/>
      <c r="S273" s="109"/>
      <c r="T273" s="201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99" t="s">
        <v>692</v>
      </c>
      <c r="C274" s="109">
        <v>24</v>
      </c>
      <c r="D274" s="107" t="s">
        <v>298</v>
      </c>
      <c r="E274" s="151" t="str">
        <f>VLOOKUP(D274,'TS Gantry - AP47'!$C$8:$D$638,2,0)</f>
        <v>DB1+3</v>
      </c>
      <c r="F274" s="151" t="s">
        <v>645</v>
      </c>
      <c r="G274" s="104">
        <v>46010</v>
      </c>
      <c r="H274" s="104">
        <v>46017</v>
      </c>
      <c r="I274" s="126" t="s">
        <v>676</v>
      </c>
      <c r="J274" s="200" t="s">
        <v>657</v>
      </c>
      <c r="K274" s="126" t="s">
        <v>648</v>
      </c>
      <c r="L274" s="126" t="str">
        <f>VLOOKUP(D274,'TS Gantry - AP47'!$C$8:$X$638,22,FALSE)</f>
        <v>BINJHARWALI</v>
      </c>
      <c r="M274" s="126" t="str">
        <f>VLOOKUP(D274,'TS Gantry - AP47'!$C$8:$Y$638,23,FALSE)</f>
        <v>LUNKARANSAR</v>
      </c>
      <c r="N274" s="126" t="str">
        <f>VLOOKUP(D274,'TS Gantry - AP47'!$C$8:$Z$638,24,FALSE)</f>
        <v>BIKANER</v>
      </c>
      <c r="O274" s="109"/>
      <c r="P274" s="109"/>
      <c r="Q274" s="109"/>
      <c r="R274" s="109"/>
      <c r="S274" s="109"/>
      <c r="T274" s="201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00">
        <v>271</v>
      </c>
      <c r="B275" s="199" t="s">
        <v>692</v>
      </c>
      <c r="C275" s="151">
        <v>25</v>
      </c>
      <c r="D275" s="107" t="s">
        <v>570</v>
      </c>
      <c r="E275" s="151" t="str">
        <f>VLOOKUP(D275,'TS Gantry - AP47'!$C$8:$D$638,2,0)</f>
        <v>DB1+6</v>
      </c>
      <c r="F275" s="151" t="s">
        <v>645</v>
      </c>
      <c r="G275" s="104">
        <v>46012</v>
      </c>
      <c r="H275" s="104">
        <v>46017</v>
      </c>
      <c r="I275" s="126" t="s">
        <v>668</v>
      </c>
      <c r="J275" s="126" t="s">
        <v>694</v>
      </c>
      <c r="K275" s="126" t="s">
        <v>648</v>
      </c>
      <c r="L275" s="126" t="str">
        <f>VLOOKUP(D275,'TS Gantry - AP47'!$C$8:$X$638,22,FALSE)</f>
        <v>MALAKSAR</v>
      </c>
      <c r="M275" s="126" t="str">
        <f>VLOOKUP(D275,'TS Gantry - AP47'!$C$8:$Y$638,23,FALSE)</f>
        <v>SARDARSHAHAR</v>
      </c>
      <c r="N275" s="126" t="str">
        <f>VLOOKUP(D275,'TS Gantry - AP47'!$C$8:$Z$638,24,FALSE)</f>
        <v>CHURU</v>
      </c>
      <c r="O275" s="109"/>
      <c r="P275" s="109"/>
      <c r="Q275" s="109"/>
      <c r="R275" s="109"/>
      <c r="S275" s="109"/>
      <c r="T275" s="201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99" t="s">
        <v>692</v>
      </c>
      <c r="C276" s="109">
        <v>26</v>
      </c>
      <c r="D276" s="107" t="s">
        <v>414</v>
      </c>
      <c r="E276" s="151" t="str">
        <f>VLOOKUP(D276,'TS Gantry - AP47'!$C$8:$D$638,2,0)</f>
        <v>DD60+6</v>
      </c>
      <c r="F276" s="151" t="s">
        <v>645</v>
      </c>
      <c r="G276" s="104">
        <v>46009</v>
      </c>
      <c r="H276" s="104">
        <v>46018</v>
      </c>
      <c r="I276" s="126" t="s">
        <v>646</v>
      </c>
      <c r="J276" s="126" t="s">
        <v>690</v>
      </c>
      <c r="K276" s="126" t="s">
        <v>648</v>
      </c>
      <c r="L276" s="126" t="str">
        <f>VLOOKUP(D276,'TS Gantry - AP47'!$C$8:$X$638,22,FALSE)</f>
        <v>LUNKARANSAR</v>
      </c>
      <c r="M276" s="126" t="str">
        <f>VLOOKUP(D276,'TS Gantry - AP47'!$C$8:$Y$638,23,FALSE)</f>
        <v>LUNKARANSAR</v>
      </c>
      <c r="N276" s="126" t="str">
        <f>VLOOKUP(D276,'TS Gantry - AP47'!$C$8:$Z$638,24,FALSE)</f>
        <v>BIKANER</v>
      </c>
      <c r="O276" s="109"/>
      <c r="P276" s="109"/>
      <c r="Q276" s="109"/>
      <c r="R276" s="109"/>
      <c r="S276" s="109"/>
      <c r="T276" s="201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00">
        <v>273</v>
      </c>
      <c r="B277" s="199" t="s">
        <v>692</v>
      </c>
      <c r="C277" s="151">
        <v>27</v>
      </c>
      <c r="D277" s="107" t="s">
        <v>428</v>
      </c>
      <c r="E277" s="151" t="str">
        <f>VLOOKUP(D277,'TS Gantry - AP47'!$C$8:$D$638,2,0)</f>
        <v>DB1+9</v>
      </c>
      <c r="F277" s="151" t="s">
        <v>645</v>
      </c>
      <c r="G277" s="104">
        <v>46009</v>
      </c>
      <c r="H277" s="104">
        <v>46018</v>
      </c>
      <c r="I277" s="126" t="s">
        <v>674</v>
      </c>
      <c r="J277" s="126" t="s">
        <v>675</v>
      </c>
      <c r="K277" s="126" t="s">
        <v>648</v>
      </c>
      <c r="L277" s="126" t="str">
        <f>VLOOKUP(D277,'TS Gantry - AP47'!$C$8:$X$638,22,FALSE)</f>
        <v>UCHHRANGDESAR</v>
      </c>
      <c r="M277" s="126" t="str">
        <f>VLOOKUP(D277,'TS Gantry - AP47'!$C$8:$Y$638,23,FALSE)</f>
        <v>LUNKARANSAR</v>
      </c>
      <c r="N277" s="126" t="str">
        <f>VLOOKUP(D277,'TS Gantry - AP47'!$C$8:$Z$638,24,FALSE)</f>
        <v>BIKANER</v>
      </c>
      <c r="O277" s="109"/>
      <c r="P277" s="109"/>
      <c r="Q277" s="109"/>
      <c r="R277" s="109"/>
      <c r="S277" s="109"/>
      <c r="T277" s="201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99" t="s">
        <v>692</v>
      </c>
      <c r="C278" s="109">
        <v>28</v>
      </c>
      <c r="D278" s="107" t="s">
        <v>251</v>
      </c>
      <c r="E278" s="151" t="str">
        <f>VLOOKUP(D278,'TS Gantry - AP47'!$C$8:$D$638,2,0)</f>
        <v>DA+9</v>
      </c>
      <c r="F278" s="151" t="s">
        <v>645</v>
      </c>
      <c r="G278" s="104">
        <v>46016</v>
      </c>
      <c r="H278" s="104">
        <v>46021</v>
      </c>
      <c r="I278" s="126" t="s">
        <v>676</v>
      </c>
      <c r="J278" s="126" t="s">
        <v>663</v>
      </c>
      <c r="K278" s="126" t="s">
        <v>648</v>
      </c>
      <c r="L278" s="126" t="str">
        <f>VLOOKUP(D278,'TS Gantry - AP47'!$C$8:$X$638,22,FALSE)</f>
        <v>KELAN</v>
      </c>
      <c r="M278" s="126" t="str">
        <f>VLOOKUP(D278,'TS Gantry - AP47'!$C$8:$Y$638,23,FALSE)</f>
        <v>CHHATARGARH</v>
      </c>
      <c r="N278" s="126" t="str">
        <f>VLOOKUP(D278,'TS Gantry - AP47'!$C$8:$Z$638,24,FALSE)</f>
        <v>BIKANER</v>
      </c>
      <c r="O278" s="109"/>
      <c r="P278" s="109"/>
      <c r="Q278" s="109"/>
      <c r="R278" s="109"/>
      <c r="S278" s="109"/>
      <c r="T278" s="201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00">
        <v>275</v>
      </c>
      <c r="B279" s="199" t="s">
        <v>692</v>
      </c>
      <c r="C279" s="151">
        <v>29</v>
      </c>
      <c r="D279" s="107" t="s">
        <v>572</v>
      </c>
      <c r="E279" s="151" t="str">
        <f>VLOOKUP(D279,'TS Gantry - AP47'!$C$8:$D$638,2,0)</f>
        <v>DA+6</v>
      </c>
      <c r="F279" s="151" t="s">
        <v>645</v>
      </c>
      <c r="G279" s="104">
        <v>46017</v>
      </c>
      <c r="H279" s="104">
        <v>46021</v>
      </c>
      <c r="I279" s="126" t="s">
        <v>668</v>
      </c>
      <c r="J279" s="126" t="s">
        <v>694</v>
      </c>
      <c r="K279" s="126" t="s">
        <v>648</v>
      </c>
      <c r="L279" s="126" t="str">
        <f>VLOOKUP(D279,'TS Gantry - AP47'!$C$8:$X$638,22,FALSE)</f>
        <v>MALAKSAR</v>
      </c>
      <c r="M279" s="126" t="str">
        <f>VLOOKUP(D279,'TS Gantry - AP47'!$C$8:$Y$638,23,FALSE)</f>
        <v>SARDARSHAHAR</v>
      </c>
      <c r="N279" s="126" t="str">
        <f>VLOOKUP(D279,'TS Gantry - AP47'!$C$8:$Z$638,24,FALSE)</f>
        <v>CHURU</v>
      </c>
      <c r="O279" s="109"/>
      <c r="P279" s="109"/>
      <c r="Q279" s="109"/>
      <c r="R279" s="109"/>
      <c r="S279" s="109"/>
      <c r="T279" s="201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99" t="s">
        <v>692</v>
      </c>
      <c r="C280" s="109">
        <v>30</v>
      </c>
      <c r="D280" s="107" t="s">
        <v>475</v>
      </c>
      <c r="E280" s="151" t="str">
        <f>VLOOKUP(D280,'TS Gantry - AP47'!$C$8:$D$638,2,0)</f>
        <v>DA+3</v>
      </c>
      <c r="F280" s="151" t="s">
        <v>645</v>
      </c>
      <c r="G280" s="104">
        <v>46016</v>
      </c>
      <c r="H280" s="104">
        <v>46022</v>
      </c>
      <c r="I280" s="126" t="s">
        <v>674</v>
      </c>
      <c r="J280" s="126" t="s">
        <v>675</v>
      </c>
      <c r="K280" s="126" t="s">
        <v>648</v>
      </c>
      <c r="L280" s="126" t="str">
        <f>VLOOKUP(D280,'TS Gantry - AP47'!$C$8:$X$638,22,FALSE)</f>
        <v>RAJPURA HUDAAN</v>
      </c>
      <c r="M280" s="126" t="str">
        <f>VLOOKUP(D280,'TS Gantry - AP47'!$C$8:$Y$638,23,FALSE)</f>
        <v>LUNKARANSAR</v>
      </c>
      <c r="N280" s="126" t="str">
        <f>VLOOKUP(D280,'TS Gantry - AP47'!$C$8:$Z$638,24,FALSE)</f>
        <v>BIKANER</v>
      </c>
      <c r="O280" s="109"/>
      <c r="P280" s="109"/>
      <c r="Q280" s="109"/>
      <c r="R280" s="109"/>
      <c r="S280" s="109"/>
      <c r="T280" s="201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00">
        <v>277</v>
      </c>
      <c r="B281" s="199" t="s">
        <v>692</v>
      </c>
      <c r="C281" s="151">
        <v>31</v>
      </c>
      <c r="D281" s="107" t="s">
        <v>416</v>
      </c>
      <c r="E281" s="151" t="str">
        <f>VLOOKUP(D281,'TS Gantry - AP47'!$C$8:$D$638,2,0)</f>
        <v>DD60+9</v>
      </c>
      <c r="F281" s="151" t="s">
        <v>645</v>
      </c>
      <c r="G281" s="104">
        <v>46012</v>
      </c>
      <c r="H281" s="104">
        <v>46026</v>
      </c>
      <c r="I281" s="126" t="s">
        <v>646</v>
      </c>
      <c r="J281" s="126" t="s">
        <v>690</v>
      </c>
      <c r="K281" s="126" t="s">
        <v>648</v>
      </c>
      <c r="L281" s="126" t="str">
        <f>VLOOKUP(D281,'TS Gantry - AP47'!$C$8:$X$638,22,FALSE)</f>
        <v>LUNKARANSAR</v>
      </c>
      <c r="M281" s="126" t="str">
        <f>VLOOKUP(D281,'TS Gantry - AP47'!$C$8:$Y$638,23,FALSE)</f>
        <v>LUNKARANSAR</v>
      </c>
      <c r="N281" s="126" t="str">
        <f>VLOOKUP(D281,'TS Gantry - AP47'!$C$8:$Z$638,24,FALSE)</f>
        <v>BIKANER</v>
      </c>
      <c r="O281" s="109"/>
      <c r="P281" s="109"/>
      <c r="Q281" s="109"/>
      <c r="R281" s="109"/>
      <c r="S281" s="109"/>
      <c r="T281" s="201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99" t="s">
        <v>692</v>
      </c>
      <c r="C282" s="109">
        <v>32</v>
      </c>
      <c r="D282" s="107" t="s">
        <v>248</v>
      </c>
      <c r="E282" s="151" t="str">
        <f>VLOOKUP(D282,'TS Gantry - AP47'!$C$8:$D$638,2,0)</f>
        <v>DA+9</v>
      </c>
      <c r="F282" s="151" t="s">
        <v>645</v>
      </c>
      <c r="G282" s="104">
        <v>46021</v>
      </c>
      <c r="H282" s="104">
        <v>46025</v>
      </c>
      <c r="I282" s="126" t="s">
        <v>676</v>
      </c>
      <c r="J282" s="126" t="s">
        <v>663</v>
      </c>
      <c r="K282" s="126" t="s">
        <v>648</v>
      </c>
      <c r="L282" s="126" t="str">
        <f>VLOOKUP(D282,'TS Gantry - AP47'!$C$8:$X$638,22,FALSE)</f>
        <v>KELAN</v>
      </c>
      <c r="M282" s="126" t="str">
        <f>VLOOKUP(D282,'TS Gantry - AP47'!$C$8:$Y$638,23,FALSE)</f>
        <v>CHHATARGARH</v>
      </c>
      <c r="N282" s="126" t="str">
        <f>VLOOKUP(D282,'TS Gantry - AP47'!$C$8:$Z$638,24,FALSE)</f>
        <v>BIKANER</v>
      </c>
      <c r="O282" s="109"/>
      <c r="P282" s="109"/>
      <c r="Q282" s="109"/>
      <c r="R282" s="109"/>
      <c r="S282" s="109"/>
      <c r="T282" s="201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280</v>
      </c>
      <c r="B283" s="199" t="s">
        <v>635</v>
      </c>
      <c r="C283" s="109">
        <v>1</v>
      </c>
      <c r="D283" s="107" t="s">
        <v>548</v>
      </c>
      <c r="E283" s="151" t="str">
        <f>VLOOKUP(D283,'TS Gantry - AP47'!$C$8:$D$638,2,0)</f>
        <v>DC2+0</v>
      </c>
      <c r="F283" s="151" t="s">
        <v>645</v>
      </c>
      <c r="G283" s="104">
        <v>46021</v>
      </c>
      <c r="H283" s="104">
        <v>46027</v>
      </c>
      <c r="I283" s="126" t="s">
        <v>652</v>
      </c>
      <c r="J283" s="126" t="s">
        <v>693</v>
      </c>
      <c r="K283" s="126" t="s">
        <v>648</v>
      </c>
      <c r="L283" s="126" t="str">
        <f>VLOOKUP(D283,'TS Gantry - AP47'!$C$8:$X$638,22,FALSE)</f>
        <v>RANGAISAR</v>
      </c>
      <c r="M283" s="126" t="str">
        <f>VLOOKUP(D283,'TS Gantry - AP47'!$C$8:$Y$638,23,FALSE)</f>
        <v>SARDARSHAHAR</v>
      </c>
      <c r="N283" s="126" t="str">
        <f>VLOOKUP(D283,'TS Gantry - AP47'!$C$8:$Z$638,24,FALSE)</f>
        <v>CHURU</v>
      </c>
      <c r="O283" s="109"/>
      <c r="P283" s="109"/>
      <c r="Q283" s="109"/>
      <c r="R283" s="109"/>
      <c r="S283" s="109"/>
      <c r="T283" s="201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00">
        <v>279</v>
      </c>
      <c r="B284" s="199" t="s">
        <v>635</v>
      </c>
      <c r="C284" s="151">
        <v>2</v>
      </c>
      <c r="D284" s="107" t="s">
        <v>387</v>
      </c>
      <c r="E284" s="151" t="str">
        <f>VLOOKUP(D284,'TS Gantry - AP47'!$C$8:$D$638,2,0)</f>
        <v>DA+6</v>
      </c>
      <c r="F284" s="151" t="s">
        <v>645</v>
      </c>
      <c r="G284" s="104">
        <v>46027</v>
      </c>
      <c r="H284" s="104">
        <v>46033</v>
      </c>
      <c r="I284" s="126" t="s">
        <v>674</v>
      </c>
      <c r="J284" s="126" t="s">
        <v>675</v>
      </c>
      <c r="K284" s="126" t="s">
        <v>648</v>
      </c>
      <c r="L284" s="126" t="str">
        <f>VLOOKUP(D284,'TS Gantry - AP47'!$C$8:$X$638,22,FALSE)</f>
        <v>SURANA</v>
      </c>
      <c r="M284" s="126" t="str">
        <f>VLOOKUP(D284,'TS Gantry - AP47'!$C$8:$Y$638,23,FALSE)</f>
        <v>LUNKARANSAR</v>
      </c>
      <c r="N284" s="126" t="str">
        <f>VLOOKUP(D284,'TS Gantry - AP47'!$C$8:$Z$638,24,FALSE)</f>
        <v>BIKANER</v>
      </c>
      <c r="O284" s="109"/>
      <c r="P284" s="109"/>
      <c r="Q284" s="109"/>
      <c r="R284" s="109"/>
      <c r="S284" s="109"/>
      <c r="T284" s="201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00">
        <v>281</v>
      </c>
      <c r="B285" s="199" t="s">
        <v>635</v>
      </c>
      <c r="C285" s="193">
        <v>3</v>
      </c>
      <c r="D285" s="107" t="s">
        <v>610</v>
      </c>
      <c r="E285" s="151" t="str">
        <f>VLOOKUP(D285,'TS Gantry - AP47'!$C$8:$D$638,2,0)</f>
        <v>DB1+0</v>
      </c>
      <c r="F285" s="151" t="s">
        <v>645</v>
      </c>
      <c r="G285" s="104">
        <v>46026</v>
      </c>
      <c r="H285" s="104">
        <v>46033</v>
      </c>
      <c r="I285" s="126" t="s">
        <v>668</v>
      </c>
      <c r="J285" s="126" t="s">
        <v>686</v>
      </c>
      <c r="K285" s="126" t="s">
        <v>648</v>
      </c>
      <c r="L285" s="126" t="str">
        <f>VLOOKUP(D285,'TS Gantry - AP47'!$C$8:$X$638,22,FALSE)</f>
        <v>HALASAR</v>
      </c>
      <c r="M285" s="126" t="str">
        <f>VLOOKUP(D285,'TS Gantry - AP47'!$C$8:$Y$638,23,FALSE)</f>
        <v>SARDARSHAHAR</v>
      </c>
      <c r="N285" s="126" t="str">
        <f>VLOOKUP(D285,'TS Gantry - AP47'!$C$8:$Z$638,24,FALSE)</f>
        <v>CHURU</v>
      </c>
      <c r="O285" s="109"/>
      <c r="P285" s="109"/>
      <c r="Q285" s="109"/>
      <c r="R285" s="109"/>
      <c r="S285" s="109"/>
      <c r="T285" s="201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99" t="s">
        <v>635</v>
      </c>
      <c r="C286" s="193">
        <v>4</v>
      </c>
      <c r="D286" s="107" t="s">
        <v>377</v>
      </c>
      <c r="E286" s="151" t="str">
        <f>VLOOKUP(D286,'TS Gantry - AP47'!$C$8:$D$638,2,0)</f>
        <v>DA+6</v>
      </c>
      <c r="F286" s="151" t="s">
        <v>645</v>
      </c>
      <c r="G286" s="104">
        <v>46027</v>
      </c>
      <c r="H286" s="104">
        <v>46034</v>
      </c>
      <c r="I286" s="126" t="s">
        <v>646</v>
      </c>
      <c r="J286" s="126" t="s">
        <v>695</v>
      </c>
      <c r="K286" s="126" t="s">
        <v>648</v>
      </c>
      <c r="L286" s="126" t="str">
        <f>VLOOKUP(D286,'TS Gantry - AP47'!$C$8:$X$638,22,FALSE)</f>
        <v>HANSHERA</v>
      </c>
      <c r="M286" s="126" t="str">
        <f>VLOOKUP(D286,'TS Gantry - AP47'!$C$8:$Y$638,23,FALSE)</f>
        <v>LUNKARANSAR</v>
      </c>
      <c r="N286" s="126" t="str">
        <f>VLOOKUP(D286,'TS Gantry - AP47'!$C$8:$Z$638,24,FALSE)</f>
        <v>BIKANER</v>
      </c>
      <c r="O286" s="109"/>
      <c r="P286" s="109"/>
      <c r="Q286" s="109"/>
      <c r="R286" s="109"/>
      <c r="S286" s="109"/>
      <c r="T286" s="201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00">
        <v>283</v>
      </c>
      <c r="B287" s="199" t="s">
        <v>635</v>
      </c>
      <c r="C287" s="151">
        <v>5</v>
      </c>
      <c r="D287" s="107" t="s">
        <v>549</v>
      </c>
      <c r="E287" s="151" t="str">
        <f>VLOOKUP(D287,'TS Gantry - AP47'!$C$8:$D$638,2,0)</f>
        <v>DD45+9</v>
      </c>
      <c r="F287" s="151" t="s">
        <v>645</v>
      </c>
      <c r="G287" s="104">
        <v>46026</v>
      </c>
      <c r="H287" s="104">
        <v>46035</v>
      </c>
      <c r="I287" s="126" t="s">
        <v>652</v>
      </c>
      <c r="J287" s="126" t="s">
        <v>694</v>
      </c>
      <c r="K287" s="126" t="s">
        <v>648</v>
      </c>
      <c r="L287" s="126" t="str">
        <f>VLOOKUP(D287,'TS Gantry - AP47'!$C$8:$X$638,22,FALSE)</f>
        <v>RANGAISAR</v>
      </c>
      <c r="M287" s="126" t="str">
        <f>VLOOKUP(D287,'TS Gantry - AP47'!$C$8:$Y$638,23,FALSE)</f>
        <v>SARDARSHAHAR</v>
      </c>
      <c r="N287" s="126" t="str">
        <f>VLOOKUP(D287,'TS Gantry - AP47'!$C$8:$Z$638,24,FALSE)</f>
        <v>CHURU</v>
      </c>
      <c r="O287" s="109"/>
      <c r="P287" s="109"/>
      <c r="Q287" s="109"/>
      <c r="R287" s="109"/>
      <c r="S287" s="109"/>
      <c r="T287" s="201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99" t="s">
        <v>635</v>
      </c>
      <c r="C288" s="193">
        <v>6</v>
      </c>
      <c r="D288" s="107" t="s">
        <v>611</v>
      </c>
      <c r="E288" s="151" t="str">
        <f>VLOOKUP(D288,'TS Gantry - AP47'!$C$8:$D$638,2,0)</f>
        <v>DC1+0</v>
      </c>
      <c r="F288" s="151" t="s">
        <v>645</v>
      </c>
      <c r="G288" s="104">
        <v>46033</v>
      </c>
      <c r="H288" s="104">
        <v>46038</v>
      </c>
      <c r="I288" s="126" t="s">
        <v>668</v>
      </c>
      <c r="J288" s="126" t="s">
        <v>686</v>
      </c>
      <c r="K288" s="126" t="s">
        <v>648</v>
      </c>
      <c r="L288" s="126" t="str">
        <f>VLOOKUP(D288,'TS Gantry - AP47'!$C$8:$X$638,22,FALSE)</f>
        <v>HALASAR</v>
      </c>
      <c r="M288" s="126" t="str">
        <f>VLOOKUP(D288,'TS Gantry - AP47'!$C$8:$Y$638,23,FALSE)</f>
        <v>SARDARSHAHAR</v>
      </c>
      <c r="N288" s="126" t="str">
        <f>VLOOKUP(D288,'TS Gantry - AP47'!$C$8:$Z$638,24,FALSE)</f>
        <v>CHURU</v>
      </c>
      <c r="O288" s="109"/>
      <c r="P288" s="109"/>
      <c r="Q288" s="109"/>
      <c r="R288" s="109"/>
      <c r="S288" s="109"/>
      <c r="T288" s="201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00">
        <v>285</v>
      </c>
      <c r="B289" s="199" t="s">
        <v>635</v>
      </c>
      <c r="C289" s="193">
        <v>7</v>
      </c>
      <c r="D289" s="107" t="s">
        <v>242</v>
      </c>
      <c r="E289" s="151" t="str">
        <f>VLOOKUP(D289,'TS Gantry - AP47'!$C$8:$D$638,2,0)</f>
        <v>DD60+3</v>
      </c>
      <c r="F289" s="151" t="s">
        <v>645</v>
      </c>
      <c r="G289" s="104">
        <v>46021</v>
      </c>
      <c r="H289" s="104">
        <v>46042</v>
      </c>
      <c r="I289" s="126" t="s">
        <v>676</v>
      </c>
      <c r="J289" s="126" t="s">
        <v>657</v>
      </c>
      <c r="K289" s="126" t="s">
        <v>648</v>
      </c>
      <c r="L289" s="126" t="str">
        <f>VLOOKUP(D289,'TS Gantry - AP47'!$C$8:$X$638,22,FALSE)</f>
        <v>KELAN</v>
      </c>
      <c r="M289" s="126" t="str">
        <f>VLOOKUP(D289,'TS Gantry - AP47'!$C$8:$Y$638,23,FALSE)</f>
        <v>CHHATARGARH</v>
      </c>
      <c r="N289" s="126" t="str">
        <f>VLOOKUP(D289,'TS Gantry - AP47'!$C$8:$Z$638,24,FALSE)</f>
        <v>BIKANER</v>
      </c>
      <c r="O289" s="109"/>
      <c r="P289" s="109"/>
      <c r="Q289" s="109"/>
      <c r="R289" s="109"/>
      <c r="S289" s="109"/>
      <c r="T289" s="201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99" t="s">
        <v>635</v>
      </c>
      <c r="C290" s="151">
        <v>8</v>
      </c>
      <c r="D290" s="107" t="s">
        <v>546</v>
      </c>
      <c r="E290" s="151" t="str">
        <f>VLOOKUP(D290,'TS Gantry - AP47'!$C$8:$D$638,2,0)</f>
        <v>DA+9</v>
      </c>
      <c r="F290" s="151" t="s">
        <v>645</v>
      </c>
      <c r="G290" s="104">
        <v>46037</v>
      </c>
      <c r="H290" s="104">
        <v>46043</v>
      </c>
      <c r="I290" s="126" t="s">
        <v>652</v>
      </c>
      <c r="J290" s="126" t="s">
        <v>694</v>
      </c>
      <c r="K290" s="126" t="s">
        <v>648</v>
      </c>
      <c r="L290" s="126" t="str">
        <f>VLOOKUP(D290,'TS Gantry - AP47'!$C$8:$X$638,22,FALSE)</f>
        <v>SONPALSAR</v>
      </c>
      <c r="M290" s="126" t="str">
        <f>VLOOKUP(D290,'TS Gantry - AP47'!$C$8:$Y$638,23,FALSE)</f>
        <v>SARDARSHAHAR</v>
      </c>
      <c r="N290" s="126" t="str">
        <f>VLOOKUP(D290,'TS Gantry - AP47'!$C$8:$Z$638,24,FALSE)</f>
        <v>CHURU</v>
      </c>
      <c r="O290" s="109"/>
      <c r="P290" s="109"/>
      <c r="Q290" s="109"/>
      <c r="R290" s="109"/>
      <c r="S290" s="109"/>
      <c r="T290" s="201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00">
        <v>287</v>
      </c>
      <c r="B291" s="199" t="s">
        <v>635</v>
      </c>
      <c r="C291" s="193">
        <v>9</v>
      </c>
      <c r="D291" s="107" t="s">
        <v>544</v>
      </c>
      <c r="E291" s="151" t="str">
        <f>VLOOKUP(D291,'TS Gantry - AP47'!$C$8:$D$638,2,0)</f>
        <v>DA+9</v>
      </c>
      <c r="F291" s="151" t="s">
        <v>645</v>
      </c>
      <c r="G291" s="104">
        <v>46050</v>
      </c>
      <c r="H291" s="104">
        <v>46053</v>
      </c>
      <c r="I291" s="126" t="s">
        <v>652</v>
      </c>
      <c r="J291" s="126" t="s">
        <v>694</v>
      </c>
      <c r="K291" s="126" t="s">
        <v>648</v>
      </c>
      <c r="L291" s="126" t="str">
        <f>VLOOKUP(D291,'TS Gantry - AP47'!$C$8:$X$638,22,FALSE)</f>
        <v>SONPALSAR</v>
      </c>
      <c r="M291" s="126" t="str">
        <f>VLOOKUP(D291,'TS Gantry - AP47'!$C$8:$Y$638,23,FALSE)</f>
        <v>SARDARSHAHAR</v>
      </c>
      <c r="N291" s="126" t="str">
        <f>VLOOKUP(D291,'TS Gantry - AP47'!$C$8:$Z$638,24,FALSE)</f>
        <v>CHURU</v>
      </c>
      <c r="O291" s="109"/>
      <c r="P291" s="109"/>
      <c r="Q291" s="109"/>
      <c r="R291" s="109"/>
      <c r="S291" s="109"/>
      <c r="T291" s="201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6">
        <v>288</v>
      </c>
      <c r="B292" s="202" t="s">
        <v>635</v>
      </c>
      <c r="C292" s="195">
        <v>10</v>
      </c>
      <c r="D292" s="203" t="s">
        <v>346</v>
      </c>
      <c r="E292" s="185" t="str">
        <f>VLOOKUP(D292,'TS Gantry - AP47'!$C$8:$D$638,2,0)</f>
        <v>DD60+25</v>
      </c>
      <c r="F292" s="185" t="s">
        <v>645</v>
      </c>
      <c r="G292" s="166">
        <v>46039</v>
      </c>
      <c r="H292" s="166">
        <v>46055</v>
      </c>
      <c r="I292" s="149" t="s">
        <v>646</v>
      </c>
      <c r="J292" s="149" t="s">
        <v>657</v>
      </c>
      <c r="K292" s="149" t="s">
        <v>648</v>
      </c>
      <c r="L292" s="149" t="str">
        <f>VLOOKUP(D292,'TS Gantry - AP47'!$C$8:$X$638,22,FALSE)</f>
        <v>DHEERERAN</v>
      </c>
      <c r="M292" s="149" t="str">
        <f>VLOOKUP(D292,'TS Gantry - AP47'!$C$8:$Y$638,23,FALSE)</f>
        <v>LUNKARANSAR</v>
      </c>
      <c r="N292" s="149" t="str">
        <f>VLOOKUP(D292,'TS Gantry - AP47'!$C$8:$Z$638,24,FALSE)</f>
        <v>BIKANER</v>
      </c>
      <c r="O292" s="113"/>
      <c r="P292" s="113"/>
      <c r="Q292" s="113"/>
      <c r="R292" s="113"/>
      <c r="S292" s="113"/>
      <c r="T292" s="205"/>
      <c r="U292" s="206"/>
      <c r="V292" s="206"/>
      <c r="W292" s="206"/>
      <c r="X292" s="206"/>
      <c r="Y292" s="206"/>
      <c r="Z292" s="206"/>
    </row>
    <row r="293" spans="1:26" ht="15.75" customHeight="1" x14ac:dyDescent="0.25">
      <c r="A293" s="100">
        <v>289</v>
      </c>
      <c r="B293" s="199" t="s">
        <v>696</v>
      </c>
      <c r="C293" s="199">
        <v>1</v>
      </c>
      <c r="D293" s="207" t="s">
        <v>383</v>
      </c>
      <c r="E293" s="151" t="str">
        <f>VLOOKUP(D293,'TS Gantry - AP47'!$C$8:$D$638,2,0)</f>
        <v>DA+0</v>
      </c>
      <c r="F293" s="151" t="s">
        <v>645</v>
      </c>
      <c r="G293" s="189">
        <v>46056</v>
      </c>
      <c r="H293" s="189">
        <v>46060</v>
      </c>
      <c r="I293" s="154" t="s">
        <v>646</v>
      </c>
      <c r="J293" s="154" t="s">
        <v>657</v>
      </c>
      <c r="K293" s="154" t="s">
        <v>648</v>
      </c>
      <c r="L293" s="154" t="str">
        <f>VLOOKUP(D293,'TS Gantry - AP47'!$C$8:$X$638,22,FALSE)</f>
        <v>JAKHARWALA</v>
      </c>
      <c r="M293" s="154" t="str">
        <f>VLOOKUP(D293,'TS Gantry - AP47'!$C$8:$Y$638,23,FALSE)</f>
        <v>LUNKARANSAR</v>
      </c>
      <c r="N293" s="154" t="str">
        <f>VLOOKUP(D293,'TS Gantry - AP47'!$C$8:$Z$638,24,FALSE)</f>
        <v>BIKANER</v>
      </c>
      <c r="O293" s="151"/>
      <c r="P293" s="151"/>
      <c r="Q293" s="151"/>
      <c r="R293" s="151"/>
      <c r="S293" s="151"/>
      <c r="T293" s="20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93" t="s">
        <v>696</v>
      </c>
      <c r="C294" s="193">
        <v>2</v>
      </c>
      <c r="D294" s="107" t="s">
        <v>540</v>
      </c>
      <c r="E294" s="151" t="str">
        <f>VLOOKUP(D294,'TS Gantry - AP47'!$C$8:$D$644,2,0)</f>
        <v>DA+6</v>
      </c>
      <c r="F294" s="151" t="s">
        <v>645</v>
      </c>
      <c r="G294" s="104">
        <v>46068</v>
      </c>
      <c r="H294" s="104">
        <v>46072</v>
      </c>
      <c r="I294" s="126" t="s">
        <v>652</v>
      </c>
      <c r="J294" s="126" t="s">
        <v>656</v>
      </c>
      <c r="K294" s="126" t="s">
        <v>648</v>
      </c>
      <c r="L294" s="126" t="str">
        <f>VLOOKUP(D294,'TS Gantry - AP47'!$C$8:$X$638,22,FALSE)</f>
        <v>SONPALSAR</v>
      </c>
      <c r="M294" s="126" t="str">
        <f>VLOOKUP(D294,'TS Gantry - AP47'!$C$8:$Y$638,23,FALSE)</f>
        <v>SARDARSHAHAR</v>
      </c>
      <c r="N294" s="126" t="str">
        <f>VLOOKUP(D294,'TS Gantry - AP47'!$C$8:$Z$638,24,FALSE)</f>
        <v>CHURU</v>
      </c>
      <c r="O294" s="109"/>
      <c r="P294" s="109"/>
      <c r="Q294" s="109"/>
      <c r="R294" s="109"/>
      <c r="S294" s="109"/>
      <c r="T294" s="201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213">
        <v>291</v>
      </c>
      <c r="B295" s="195" t="s">
        <v>696</v>
      </c>
      <c r="C295" s="195">
        <v>3</v>
      </c>
      <c r="D295" s="203" t="s">
        <v>541</v>
      </c>
      <c r="E295" s="185" t="str">
        <f>VLOOKUP(D295,'TS Gantry - AP47'!$C$8:$D$644,2,0)</f>
        <v>DA+9</v>
      </c>
      <c r="F295" s="185" t="s">
        <v>645</v>
      </c>
      <c r="G295" s="166">
        <v>46068</v>
      </c>
      <c r="H295" s="166">
        <v>46075</v>
      </c>
      <c r="I295" s="149" t="s">
        <v>652</v>
      </c>
      <c r="J295" s="149" t="s">
        <v>656</v>
      </c>
      <c r="K295" s="149" t="s">
        <v>648</v>
      </c>
      <c r="L295" s="149" t="str">
        <f>VLOOKUP(D295,'TS Gantry - AP47'!$C$8:$X$638,22,FALSE)</f>
        <v>SONPALSAR</v>
      </c>
      <c r="M295" s="149" t="str">
        <f>VLOOKUP(D295,'TS Gantry - AP47'!$C$8:$Y$638,23,FALSE)</f>
        <v>SARDARSHAHAR</v>
      </c>
      <c r="N295" s="149" t="str">
        <f>VLOOKUP(D295,'TS Gantry - AP47'!$C$8:$Z$638,24,FALSE)</f>
        <v>CHURU</v>
      </c>
      <c r="O295" s="113"/>
      <c r="P295" s="113"/>
      <c r="Q295" s="113"/>
      <c r="R295" s="113"/>
      <c r="S295" s="113"/>
      <c r="T295" s="205"/>
      <c r="U295" s="206"/>
      <c r="V295" s="206"/>
      <c r="W295" s="206"/>
      <c r="X295" s="206"/>
      <c r="Y295" s="206"/>
      <c r="Z295" s="206"/>
    </row>
    <row r="296" spans="1:26" ht="15.75" customHeight="1" x14ac:dyDescent="0.25">
      <c r="A296" s="100">
        <v>292</v>
      </c>
      <c r="B296" s="151" t="s">
        <v>697</v>
      </c>
      <c r="C296" s="199">
        <v>1</v>
      </c>
      <c r="D296" s="207" t="s">
        <v>543</v>
      </c>
      <c r="E296" s="151" t="str">
        <f>VLOOKUP(D296,'TS Gantry - AP47'!$C$8:$D$644,2,0)</f>
        <v>DB2+3</v>
      </c>
      <c r="F296" s="151" t="s">
        <v>645</v>
      </c>
      <c r="G296" s="189">
        <v>46077</v>
      </c>
      <c r="H296" s="189">
        <v>46084</v>
      </c>
      <c r="I296" s="154" t="s">
        <v>652</v>
      </c>
      <c r="J296" s="154" t="s">
        <v>656</v>
      </c>
      <c r="K296" s="154" t="s">
        <v>648</v>
      </c>
      <c r="L296" s="154" t="str">
        <f>VLOOKUP(D296,'TS Gantry - AP47'!$C$8:$X$638,22,FALSE)</f>
        <v>SONPALSAR</v>
      </c>
      <c r="M296" s="154" t="str">
        <f>VLOOKUP(D296,'TS Gantry - AP47'!$C$8:$Y$638,23,FALSE)</f>
        <v>SARDARSHAHAR</v>
      </c>
      <c r="N296" s="154" t="str">
        <f>VLOOKUP(D296,'TS Gantry - AP47'!$C$8:$Z$638,24,FALSE)</f>
        <v>CHURU</v>
      </c>
      <c r="O296" s="151"/>
      <c r="P296" s="151"/>
      <c r="Q296" s="151"/>
      <c r="R296" s="151"/>
      <c r="S296" s="151"/>
      <c r="T296" s="20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214">
        <v>293</v>
      </c>
      <c r="B297" s="215" t="s">
        <v>697</v>
      </c>
      <c r="C297" s="216">
        <v>2</v>
      </c>
      <c r="D297" s="217" t="s">
        <v>612</v>
      </c>
      <c r="E297" s="215" t="str">
        <f>VLOOKUP(D297,'TS Gantry - AP47'!$C$8:$D$644,2,0)</f>
        <v>DB2+6</v>
      </c>
      <c r="F297" s="215" t="s">
        <v>645</v>
      </c>
      <c r="G297" s="110">
        <v>46080</v>
      </c>
      <c r="H297" s="110">
        <v>46090</v>
      </c>
      <c r="I297" s="179" t="s">
        <v>668</v>
      </c>
      <c r="J297" s="179" t="s">
        <v>666</v>
      </c>
      <c r="K297" s="179" t="s">
        <v>648</v>
      </c>
      <c r="L297" s="179" t="str">
        <f>VLOOKUP(D297,'TS Gantry - AP47'!$C$8:$X$638,22,FALSE)</f>
        <v>HALASAR</v>
      </c>
      <c r="M297" s="179" t="str">
        <f>VLOOKUP(D297,'TS Gantry - AP47'!$C$8:$Y$638,23,FALSE)</f>
        <v>SARDARSHAHAR</v>
      </c>
      <c r="N297" s="179" t="str">
        <f>VLOOKUP(D297,'TS Gantry - AP47'!$C$8:$Z$638,24,FALSE)</f>
        <v>CHURU</v>
      </c>
      <c r="O297" s="180"/>
      <c r="P297" s="180"/>
      <c r="Q297" s="180"/>
      <c r="R297" s="180"/>
      <c r="S297" s="180"/>
      <c r="T297" s="2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09">
        <v>294</v>
      </c>
      <c r="B298" s="109" t="s">
        <v>697</v>
      </c>
      <c r="C298" s="109">
        <v>3</v>
      </c>
      <c r="D298" s="107" t="s">
        <v>534</v>
      </c>
      <c r="E298" s="109" t="str">
        <f>VLOOKUP(D298,'TS Gantry - AP47'!$C$8:$D$644,2,0)</f>
        <v>DA+3</v>
      </c>
      <c r="F298" s="109" t="s">
        <v>645</v>
      </c>
      <c r="G298" s="104">
        <v>46093</v>
      </c>
      <c r="H298" s="104">
        <v>46096</v>
      </c>
      <c r="I298" s="126" t="s">
        <v>652</v>
      </c>
      <c r="J298" s="126" t="s">
        <v>666</v>
      </c>
      <c r="K298" s="126" t="s">
        <v>648</v>
      </c>
      <c r="L298" s="126" t="str">
        <f>VLOOKUP(D298,'TS Gantry - AP47'!$C$8:$X$638,22,FALSE)</f>
        <v>KEEKASAR</v>
      </c>
      <c r="M298" s="126" t="str">
        <f>VLOOKUP(D298,'TS Gantry - AP47'!$C$8:$Y$638,23,FALSE)</f>
        <v>SARDARSHAHAR</v>
      </c>
      <c r="N298" s="126" t="str">
        <f>VLOOKUP(D298,'TS Gantry - AP47'!$C$8:$Z$638,24,FALSE)</f>
        <v>CHURU</v>
      </c>
      <c r="O298" s="109"/>
      <c r="P298" s="109"/>
      <c r="Q298" s="109"/>
      <c r="R298" s="109"/>
      <c r="S298" s="109"/>
      <c r="T298" s="219"/>
      <c r="U298" s="109"/>
      <c r="V298" s="109"/>
      <c r="W298" s="109"/>
      <c r="X298" s="109"/>
      <c r="Y298" s="109"/>
      <c r="Z298" s="109"/>
    </row>
    <row r="299" spans="1:26" ht="15.75" customHeight="1" x14ac:dyDescent="0.25">
      <c r="A299" s="214">
        <v>295</v>
      </c>
      <c r="B299" s="180" t="s">
        <v>697</v>
      </c>
      <c r="C299" s="220">
        <v>4</v>
      </c>
      <c r="D299" s="221" t="s">
        <v>384</v>
      </c>
      <c r="E299" s="215" t="str">
        <f>VLOOKUP(D299,'TS Gantry - AP47'!$C$8:$D$644,2,0)</f>
        <v>DD60+0</v>
      </c>
      <c r="F299" s="215" t="s">
        <v>645</v>
      </c>
      <c r="G299" s="222">
        <v>46103</v>
      </c>
      <c r="H299" s="222">
        <v>46115</v>
      </c>
      <c r="I299" s="223" t="s">
        <v>652</v>
      </c>
      <c r="J299" s="223" t="s">
        <v>657</v>
      </c>
      <c r="K299" s="223" t="s">
        <v>648</v>
      </c>
      <c r="L299" s="223" t="str">
        <f>VLOOKUP(D299,'TS Gantry - AP47'!$C$8:$X$638,22,FALSE)</f>
        <v>JAKHARWALA</v>
      </c>
      <c r="M299" s="223" t="str">
        <f>VLOOKUP(D299,'TS Gantry - AP47'!$C$8:$Y$638,23,FALSE)</f>
        <v>LUNKARANSAR</v>
      </c>
      <c r="N299" s="223" t="str">
        <f>VLOOKUP(D299,'TS Gantry - AP47'!$C$8:$Z$638,24,FALSE)</f>
        <v>BIKANER</v>
      </c>
      <c r="O299" s="215"/>
      <c r="P299" s="215"/>
      <c r="Q299" s="215"/>
      <c r="R299" s="215"/>
      <c r="S299" s="215"/>
      <c r="T299" s="224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09">
        <v>296</v>
      </c>
      <c r="B300" s="109" t="s">
        <v>697</v>
      </c>
      <c r="C300" s="109">
        <v>5</v>
      </c>
      <c r="D300" s="107" t="s">
        <v>617</v>
      </c>
      <c r="E300" s="109" t="str">
        <f>VLOOKUP(D300,'TS Gantry - AP47'!$C$8:$D$647,2,0)</f>
        <v>DD60+18</v>
      </c>
      <c r="F300" s="109" t="s">
        <v>645</v>
      </c>
      <c r="G300" s="104">
        <v>46108</v>
      </c>
      <c r="H300" s="104">
        <v>46120</v>
      </c>
      <c r="I300" s="126" t="s">
        <v>668</v>
      </c>
      <c r="J300" s="126" t="s">
        <v>666</v>
      </c>
      <c r="K300" s="126" t="s">
        <v>648</v>
      </c>
      <c r="L300" s="126">
        <f>VLOOKUP(D300,'TS Gantry - AP47'!$C$8:$X$647,22,FALSE)</f>
        <v>0</v>
      </c>
      <c r="M300" s="126" t="str">
        <f>VLOOKUP(D300,'TS Gantry - AP47'!$C$8:$Y$647,23,FALSE)</f>
        <v>SARDARSHAHAR</v>
      </c>
      <c r="N300" s="126" t="str">
        <f>VLOOKUP(D300,'TS Gantry - AP47'!$C$8:$Z$647,24,FALSE)</f>
        <v>CHURU</v>
      </c>
      <c r="O300" s="109"/>
      <c r="P300" s="109"/>
      <c r="Q300" s="109"/>
      <c r="R300" s="109"/>
      <c r="S300" s="109"/>
      <c r="T300" s="219"/>
      <c r="U300" s="109"/>
      <c r="V300" s="109"/>
      <c r="W300" s="109"/>
      <c r="X300" s="109"/>
      <c r="Y300" s="109"/>
      <c r="Z300" s="109"/>
    </row>
    <row r="301" spans="1:26" ht="15.75" customHeight="1" x14ac:dyDescent="0.25">
      <c r="A301" s="146">
        <v>297</v>
      </c>
      <c r="B301" s="113" t="s">
        <v>697</v>
      </c>
      <c r="C301" s="195">
        <v>6</v>
      </c>
      <c r="D301" s="203" t="s">
        <v>386</v>
      </c>
      <c r="E301" s="113" t="str">
        <f>VLOOKUP(D301,'TS Gantry - AP47'!$C$8:$D$644,2,0)</f>
        <v>DD60+0</v>
      </c>
      <c r="F301" s="113" t="s">
        <v>645</v>
      </c>
      <c r="G301" s="166">
        <v>46115</v>
      </c>
      <c r="H301" s="166">
        <v>46124</v>
      </c>
      <c r="I301" s="149" t="s">
        <v>652</v>
      </c>
      <c r="J301" s="149" t="s">
        <v>656</v>
      </c>
      <c r="K301" s="149" t="s">
        <v>648</v>
      </c>
      <c r="L301" s="149" t="str">
        <f>VLOOKUP(D301,'TS Gantry - AP47'!$C$8:$X$646,22,FALSE)</f>
        <v>JAKHARWALA</v>
      </c>
      <c r="M301" s="149" t="str">
        <f>VLOOKUP(D301,'TS Gantry - AP47'!$C$8:$Y$646,23,FALSE)</f>
        <v>LUNKARANSAR</v>
      </c>
      <c r="N301" s="149" t="str">
        <f>VLOOKUP(D301,'TS Gantry - AP47'!$C$8:$Z$646,24,FALSE)</f>
        <v>BIKANER</v>
      </c>
      <c r="O301" s="113"/>
      <c r="P301" s="113"/>
      <c r="Q301" s="113"/>
      <c r="R301" s="113"/>
      <c r="S301" s="113"/>
      <c r="T301" s="205"/>
      <c r="U301" s="225"/>
      <c r="V301" s="225"/>
      <c r="W301" s="225"/>
      <c r="X301" s="225"/>
      <c r="Y301" s="225"/>
      <c r="Z301" s="225"/>
    </row>
    <row r="302" spans="1:26" ht="15.75" customHeight="1" x14ac:dyDescent="0.25">
      <c r="A302" s="100">
        <v>298</v>
      </c>
      <c r="B302" s="151" t="s">
        <v>698</v>
      </c>
      <c r="C302" s="199">
        <v>1</v>
      </c>
      <c r="D302" s="207" t="s">
        <v>614</v>
      </c>
      <c r="E302" s="151" t="str">
        <f>VLOOKUP(D302,'TS Gantry - AP47'!$C$8:$D$644,2,0)</f>
        <v>DA-3</v>
      </c>
      <c r="F302" s="151" t="s">
        <v>645</v>
      </c>
      <c r="G302" s="189">
        <v>46121</v>
      </c>
      <c r="H302" s="226">
        <v>46127</v>
      </c>
      <c r="I302" s="154" t="s">
        <v>668</v>
      </c>
      <c r="J302" s="227" t="s">
        <v>656</v>
      </c>
      <c r="K302" s="154" t="s">
        <v>648</v>
      </c>
      <c r="L302" s="154">
        <f>VLOOKUP(D302,'TS Gantry - AP47'!$C$8:$X$646,22,FALSE)</f>
        <v>0</v>
      </c>
      <c r="M302" s="154" t="str">
        <f>VLOOKUP(D302,'TS Gantry - AP47'!$C$8:$Y$646,23,FALSE)</f>
        <v>SARDARSHAHAR</v>
      </c>
      <c r="N302" s="154" t="str">
        <f>VLOOKUP(D302,'TS Gantry - AP47'!$C$8:$Z$646,24,FALSE)</f>
        <v>CHURU</v>
      </c>
      <c r="O302" s="151"/>
      <c r="P302" s="151"/>
      <c r="Q302" s="151"/>
      <c r="R302" s="151"/>
      <c r="S302" s="151"/>
      <c r="T302" s="20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00">
        <v>299</v>
      </c>
      <c r="B303" s="151" t="s">
        <v>698</v>
      </c>
      <c r="C303" s="193">
        <v>2</v>
      </c>
      <c r="D303" s="107" t="s">
        <v>616</v>
      </c>
      <c r="E303" s="151" t="str">
        <f>VLOOKUP(D303,'TS Gantry - AP47'!$C$8:$D$644,2,0)</f>
        <v>DD60+18</v>
      </c>
      <c r="F303" s="151" t="s">
        <v>645</v>
      </c>
      <c r="G303" s="104">
        <v>46065</v>
      </c>
      <c r="H303" s="104">
        <v>46136</v>
      </c>
      <c r="I303" s="154" t="s">
        <v>652</v>
      </c>
      <c r="J303" s="227" t="s">
        <v>656</v>
      </c>
      <c r="K303" s="126" t="s">
        <v>648</v>
      </c>
      <c r="L303" s="126">
        <f>VLOOKUP(D303,'TS Gantry - AP47'!$C$8:$X$646,22,FALSE)</f>
        <v>0</v>
      </c>
      <c r="M303" s="126" t="str">
        <f>VLOOKUP(D303,'TS Gantry - AP47'!$C$8:$Y$646,23,FALSE)</f>
        <v>SARDARSHAHAR</v>
      </c>
      <c r="N303" s="126" t="str">
        <f>VLOOKUP(D303,'TS Gantry - AP47'!$C$8:$Z$646,24,FALSE)</f>
        <v>CHURU</v>
      </c>
      <c r="O303" s="109"/>
      <c r="P303" s="109"/>
      <c r="Q303" s="109"/>
      <c r="R303" s="109"/>
      <c r="S303" s="109"/>
      <c r="T303" s="201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00">
        <v>300</v>
      </c>
      <c r="B304" s="151" t="s">
        <v>698</v>
      </c>
      <c r="C304" s="199">
        <v>3</v>
      </c>
      <c r="D304" s="107" t="s">
        <v>615</v>
      </c>
      <c r="E304" s="151" t="str">
        <f>VLOOKUP(D304,'TS Gantry - AP47'!$C$8:$D$644,2,0)</f>
        <v>DC2+9</v>
      </c>
      <c r="F304" s="151" t="s">
        <v>645</v>
      </c>
      <c r="G304" s="104">
        <v>46126</v>
      </c>
      <c r="H304" s="104">
        <v>46136</v>
      </c>
      <c r="I304" s="154" t="s">
        <v>668</v>
      </c>
      <c r="J304" s="126" t="s">
        <v>688</v>
      </c>
      <c r="K304" s="126" t="s">
        <v>648</v>
      </c>
      <c r="L304" s="126" t="e">
        <f>VLOOKUP(D304,'TS Gantry - AP47'!$C$8:$X$638,22,FALSE)</f>
        <v>#N/A</v>
      </c>
      <c r="M304" s="126" t="e">
        <f>VLOOKUP(D304,'TS Gantry - AP47'!$C$8:$Y$638,23,FALSE)</f>
        <v>#N/A</v>
      </c>
      <c r="N304" s="126" t="e">
        <f>VLOOKUP(D304,'TS Gantry - AP47'!$C$8:$Z$638,24,FALSE)</f>
        <v>#N/A</v>
      </c>
      <c r="O304" s="109"/>
      <c r="P304" s="109"/>
      <c r="Q304" s="109"/>
      <c r="R304" s="109"/>
      <c r="S304" s="109"/>
      <c r="T304" s="201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213">
        <v>301</v>
      </c>
      <c r="B305" s="185" t="s">
        <v>698</v>
      </c>
      <c r="C305" s="195">
        <v>4</v>
      </c>
      <c r="D305" s="203" t="s">
        <v>550</v>
      </c>
      <c r="E305" s="185" t="str">
        <f>VLOOKUP(D305,'TS Gantry - AP47'!$C$8:$D$644,2,0)</f>
        <v>DA+6</v>
      </c>
      <c r="F305" s="185" t="s">
        <v>645</v>
      </c>
      <c r="G305" s="166">
        <v>46126</v>
      </c>
      <c r="H305" s="166">
        <v>46141</v>
      </c>
      <c r="I305" s="228" t="s">
        <v>652</v>
      </c>
      <c r="J305" s="149" t="s">
        <v>666</v>
      </c>
      <c r="K305" s="149" t="s">
        <v>648</v>
      </c>
      <c r="L305" s="149" t="str">
        <f>VLOOKUP(D305,'TS Gantry - AP47'!$C$8:$X$638,22,FALSE)</f>
        <v>RANGAISAR</v>
      </c>
      <c r="M305" s="149" t="str">
        <f>VLOOKUP(D305,'TS Gantry - AP47'!$C$8:$Y$638,23,FALSE)</f>
        <v>SARDARSHAHAR</v>
      </c>
      <c r="N305" s="149" t="str">
        <f>VLOOKUP(D305,'TS Gantry - AP47'!$C$8:$Z$638,24,FALSE)</f>
        <v>CHURU</v>
      </c>
      <c r="O305" s="113"/>
      <c r="P305" s="113"/>
      <c r="Q305" s="113"/>
      <c r="R305" s="113"/>
      <c r="S305" s="113"/>
      <c r="T305" s="205"/>
      <c r="U305" s="206"/>
      <c r="V305" s="206"/>
      <c r="W305" s="206"/>
      <c r="X305" s="206"/>
      <c r="Y305" s="206"/>
      <c r="Z305" s="206"/>
    </row>
    <row r="306" spans="1:26" ht="15.75" customHeight="1" x14ac:dyDescent="0.25">
      <c r="A306" s="100">
        <v>302</v>
      </c>
      <c r="B306" s="151" t="s">
        <v>699</v>
      </c>
      <c r="C306" s="199">
        <v>1</v>
      </c>
      <c r="D306" s="207" t="s">
        <v>360</v>
      </c>
      <c r="E306" s="151" t="str">
        <f>VLOOKUP(D306,'TS Gantry - AP47'!$C$8:$D$644,2,0)</f>
        <v>DA+3</v>
      </c>
      <c r="F306" s="151" t="s">
        <v>645</v>
      </c>
      <c r="G306" s="189">
        <v>46144</v>
      </c>
      <c r="H306" s="189">
        <v>46151</v>
      </c>
      <c r="I306" s="154" t="s">
        <v>652</v>
      </c>
      <c r="J306" s="154" t="s">
        <v>657</v>
      </c>
      <c r="K306" s="154" t="s">
        <v>648</v>
      </c>
      <c r="L306" s="154" t="str">
        <f>VLOOKUP(D306,'TS Gantry - AP47'!$C$8:$X$638,22,FALSE)</f>
        <v>SHARAH BOOCHAWAS</v>
      </c>
      <c r="M306" s="154" t="str">
        <f>VLOOKUP(D306,'TS Gantry - AP47'!$C$8:$Y$638,23,FALSE)</f>
        <v>LUNKARANSAR</v>
      </c>
      <c r="N306" s="154" t="str">
        <f>VLOOKUP(D306,'TS Gantry - AP47'!$C$8:$Z$638,24,FALSE)</f>
        <v>BIKANER</v>
      </c>
      <c r="O306" s="151"/>
      <c r="P306" s="151"/>
      <c r="Q306" s="151"/>
      <c r="R306" s="151"/>
      <c r="S306" s="151"/>
      <c r="T306" s="20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00">
        <v>303</v>
      </c>
      <c r="B307" s="151" t="s">
        <v>699</v>
      </c>
      <c r="C307" s="193">
        <v>2</v>
      </c>
      <c r="D307" s="107" t="s">
        <v>512</v>
      </c>
      <c r="E307" s="151" t="str">
        <f>VLOOKUP(D307,'TS Gantry - AP47'!$C$8:$D$644,2,0)</f>
        <v>DA+6</v>
      </c>
      <c r="F307" s="151" t="s">
        <v>645</v>
      </c>
      <c r="G307" s="104">
        <v>46160</v>
      </c>
      <c r="H307" s="104">
        <v>46163</v>
      </c>
      <c r="I307" s="154" t="s">
        <v>668</v>
      </c>
      <c r="J307" s="126" t="s">
        <v>700</v>
      </c>
      <c r="K307" s="126" t="s">
        <v>648</v>
      </c>
      <c r="L307" s="126" t="str">
        <f>VLOOKUP(D307,'TS Gantry - AP47'!$C$8:$X$638,22,FALSE)</f>
        <v>KAGASAR</v>
      </c>
      <c r="M307" s="126" t="str">
        <f>VLOOKUP(D307,'TS Gantry - AP47'!$C$8:$Y$638,23,FALSE)</f>
        <v>LUNKARANSAR</v>
      </c>
      <c r="N307" s="126" t="str">
        <f>VLOOKUP(D307,'TS Gantry - AP47'!$C$8:$Z$638,24,FALSE)</f>
        <v>BIKANER</v>
      </c>
      <c r="O307" s="109"/>
      <c r="P307" s="109"/>
      <c r="Q307" s="109"/>
      <c r="R307" s="109"/>
      <c r="S307" s="109"/>
      <c r="T307" s="201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00">
        <v>304</v>
      </c>
      <c r="B308" s="151" t="s">
        <v>699</v>
      </c>
      <c r="C308" s="199">
        <v>3</v>
      </c>
      <c r="D308" s="107" t="s">
        <v>427</v>
      </c>
      <c r="E308" s="151" t="str">
        <f>VLOOKUP(D308,'TS Gantry - AP47'!$C$8:$D$644,2,0)</f>
        <v>DD60+35</v>
      </c>
      <c r="F308" s="151" t="s">
        <v>645</v>
      </c>
      <c r="G308" s="104">
        <v>46144</v>
      </c>
      <c r="H308" s="104">
        <v>46167</v>
      </c>
      <c r="I308" s="154" t="s">
        <v>668</v>
      </c>
      <c r="J308" s="126" t="s">
        <v>700</v>
      </c>
      <c r="K308" s="126" t="s">
        <v>648</v>
      </c>
      <c r="L308" s="126" t="str">
        <f>VLOOKUP(D308,'TS Gantry - AP47'!$C$8:$X$638,22,FALSE)</f>
        <v>UCHHRANGDESAR</v>
      </c>
      <c r="M308" s="126" t="str">
        <f>VLOOKUP(D308,'TS Gantry - AP47'!$C$8:$Y$638,23,FALSE)</f>
        <v>LUNKARANSAR</v>
      </c>
      <c r="N308" s="126" t="str">
        <f>VLOOKUP(D308,'TS Gantry - AP47'!$C$8:$Z$638,24,FALSE)</f>
        <v>BIKANER</v>
      </c>
      <c r="O308" s="109"/>
      <c r="P308" s="109"/>
      <c r="Q308" s="109"/>
      <c r="R308" s="109"/>
      <c r="S308" s="109"/>
      <c r="T308" s="201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00">
        <v>305</v>
      </c>
      <c r="B309" s="151" t="s">
        <v>699</v>
      </c>
      <c r="C309" s="193">
        <v>4</v>
      </c>
      <c r="D309" s="107" t="s">
        <v>348</v>
      </c>
      <c r="E309" s="151" t="str">
        <f>VLOOKUP(D309,'TS Gantry - AP47'!$C$8:$D$644,2,0)</f>
        <v>DD60+18</v>
      </c>
      <c r="F309" s="151" t="s">
        <v>645</v>
      </c>
      <c r="G309" s="189">
        <v>46156</v>
      </c>
      <c r="H309" s="104">
        <v>46171</v>
      </c>
      <c r="I309" s="154" t="s">
        <v>652</v>
      </c>
      <c r="J309" s="126" t="s">
        <v>666</v>
      </c>
      <c r="K309" s="126" t="s">
        <v>648</v>
      </c>
      <c r="L309" s="126" t="str">
        <f>VLOOKUP(D309,'TS Gantry - AP47'!$C$8:$X$638,22,FALSE)</f>
        <v>DHEERERAN</v>
      </c>
      <c r="M309" s="126" t="str">
        <f>VLOOKUP(D309,'TS Gantry - AP47'!$C$8:$Y$638,23,FALSE)</f>
        <v>LUNKARANSAR</v>
      </c>
      <c r="N309" s="126" t="str">
        <f>VLOOKUP(D309,'TS Gantry - AP47'!$C$8:$Z$638,24,FALSE)</f>
        <v>BIKANER</v>
      </c>
      <c r="O309" s="109"/>
      <c r="P309" s="109"/>
      <c r="Q309" s="109"/>
      <c r="R309" s="109"/>
      <c r="S309" s="109"/>
      <c r="T309" s="201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213">
        <v>306</v>
      </c>
      <c r="B310" s="185" t="s">
        <v>699</v>
      </c>
      <c r="C310" s="202">
        <v>5</v>
      </c>
      <c r="D310" s="203" t="s">
        <v>424</v>
      </c>
      <c r="E310" s="185" t="str">
        <f>VLOOKUP(D310,'TS Gantry - AP47'!$C$8:$D$644,2,0)</f>
        <v>DA+9</v>
      </c>
      <c r="F310" s="185" t="s">
        <v>645</v>
      </c>
      <c r="G310" s="166">
        <v>46170</v>
      </c>
      <c r="H310" s="166">
        <v>46173</v>
      </c>
      <c r="I310" s="228" t="s">
        <v>668</v>
      </c>
      <c r="J310" s="179" t="s">
        <v>700</v>
      </c>
      <c r="K310" s="149" t="s">
        <v>648</v>
      </c>
      <c r="L310" s="149" t="str">
        <f>VLOOKUP(D310,'TS Gantry - AP47'!$C$8:$X$638,22,FALSE)</f>
        <v>UCHHRANGDESAR</v>
      </c>
      <c r="M310" s="149" t="str">
        <f>VLOOKUP(D310,'TS Gantry - AP47'!$C$8:$Y$638,23,FALSE)</f>
        <v>LUNKARANSAR</v>
      </c>
      <c r="N310" s="149" t="str">
        <f>VLOOKUP(D310,'TS Gantry - AP47'!$C$8:$Z$638,24,FALSE)</f>
        <v>BIKANER</v>
      </c>
      <c r="O310" s="113"/>
      <c r="P310" s="113"/>
      <c r="Q310" s="113"/>
      <c r="R310" s="113"/>
      <c r="S310" s="113"/>
      <c r="T310" s="205"/>
      <c r="U310" s="206"/>
      <c r="V310" s="206"/>
      <c r="W310" s="206"/>
      <c r="X310" s="206"/>
      <c r="Y310" s="206"/>
      <c r="Z310" s="206"/>
    </row>
    <row r="311" spans="1:26" ht="15.75" customHeight="1" x14ac:dyDescent="0.25">
      <c r="A311" s="214">
        <v>307</v>
      </c>
      <c r="B311" s="151" t="s">
        <v>701</v>
      </c>
      <c r="C311" s="193">
        <v>1</v>
      </c>
      <c r="D311" s="107" t="s">
        <v>233</v>
      </c>
      <c r="E311" s="151" t="str">
        <f>VLOOKUP(D311,'TS Gantry - AP47'!$C$8:$D$644,2,0)</f>
        <v>DD45+0</v>
      </c>
      <c r="F311" s="151" t="s">
        <v>645</v>
      </c>
      <c r="G311" s="86">
        <v>46162</v>
      </c>
      <c r="H311" s="104">
        <v>46176</v>
      </c>
      <c r="I311" s="229" t="s">
        <v>676</v>
      </c>
      <c r="J311" s="126" t="s">
        <v>657</v>
      </c>
      <c r="K311" s="230" t="s">
        <v>648</v>
      </c>
      <c r="L311" s="126" t="str">
        <f>VLOOKUP(D311,'TS Gantry - AP47'!$C$8:$X$638,22,FALSE)</f>
        <v>KELAN</v>
      </c>
      <c r="M311" s="126" t="str">
        <f>VLOOKUP(D311,'TS Gantry - AP47'!$C$8:$Y$638,23,FALSE)</f>
        <v>CHHATARGARH</v>
      </c>
      <c r="N311" s="126" t="str">
        <f>VLOOKUP(D311,'TS Gantry - AP47'!$C$8:$Z$638,24,FALSE)</f>
        <v>BIKANER</v>
      </c>
      <c r="O311" s="109"/>
      <c r="P311" s="109"/>
      <c r="Q311" s="109"/>
      <c r="R311" s="109"/>
      <c r="S311" s="109"/>
      <c r="T311" s="201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09">
        <v>308</v>
      </c>
      <c r="B312" s="199" t="s">
        <v>701</v>
      </c>
      <c r="C312" s="199">
        <v>2</v>
      </c>
      <c r="D312" s="207" t="s">
        <v>380</v>
      </c>
      <c r="E312" s="151" t="str">
        <f>VLOOKUP(D312,'TS Gantry - AP47'!$C$8:$D$644,2,0)</f>
        <v>DB2+0</v>
      </c>
      <c r="F312" s="151" t="s">
        <v>645</v>
      </c>
      <c r="G312" s="189">
        <v>46125</v>
      </c>
      <c r="H312" s="104">
        <v>46177</v>
      </c>
      <c r="I312" s="231" t="s">
        <v>652</v>
      </c>
      <c r="J312" s="126" t="s">
        <v>666</v>
      </c>
      <c r="K312" s="227" t="s">
        <v>648</v>
      </c>
      <c r="L312" s="154" t="str">
        <f>VLOOKUP(D312,'TS Gantry - AP47'!$C$8:$X$638,22,FALSE)</f>
        <v>HANSHERA</v>
      </c>
      <c r="M312" s="154" t="str">
        <f>VLOOKUP(D312,'TS Gantry - AP47'!$C$8:$Y$638,23,FALSE)</f>
        <v>LUNKARANSAR</v>
      </c>
      <c r="N312" s="154" t="str">
        <f>VLOOKUP(D312,'TS Gantry - AP47'!$C$8:$Z$638,24,FALSE)</f>
        <v>BIKANER</v>
      </c>
      <c r="O312" s="151"/>
      <c r="P312" s="151"/>
      <c r="Q312" s="151"/>
      <c r="R312" s="151"/>
      <c r="S312" s="151"/>
      <c r="T312" s="20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09">
        <v>309</v>
      </c>
      <c r="B313" s="199" t="s">
        <v>701</v>
      </c>
      <c r="C313" s="199">
        <v>3</v>
      </c>
      <c r="D313" s="107" t="s">
        <v>425</v>
      </c>
      <c r="E313" s="151" t="str">
        <f>VLOOKUP(D313,'TS Gantry - AP47'!$C$8:$D$644,2,0)</f>
        <v>DD60+35</v>
      </c>
      <c r="F313" s="151" t="s">
        <v>645</v>
      </c>
      <c r="G313" s="86">
        <v>46163</v>
      </c>
      <c r="H313" s="104">
        <v>46183</v>
      </c>
      <c r="I313" s="231" t="s">
        <v>668</v>
      </c>
      <c r="J313" s="126" t="s">
        <v>656</v>
      </c>
      <c r="K313" s="230" t="s">
        <v>648</v>
      </c>
      <c r="L313" s="126" t="str">
        <f>VLOOKUP(D313,'TS Gantry - AP47'!$C$8:$X$638,22,FALSE)</f>
        <v>UCHHRANGDESAR</v>
      </c>
      <c r="M313" s="126" t="str">
        <f>VLOOKUP(D313,'TS Gantry - AP47'!$C$8:$Y$638,23,FALSE)</f>
        <v>LUNKARANSAR</v>
      </c>
      <c r="N313" s="126" t="str">
        <f>VLOOKUP(D313,'TS Gantry - AP47'!$C$8:$Z$638,24,FALSE)</f>
        <v>BIKANER</v>
      </c>
      <c r="O313" s="109"/>
      <c r="P313" s="109"/>
      <c r="Q313" s="109"/>
      <c r="R313" s="109"/>
      <c r="S313" s="109"/>
      <c r="T313" s="201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09">
        <v>310</v>
      </c>
      <c r="B314" s="199" t="s">
        <v>701</v>
      </c>
      <c r="C314" s="193">
        <v>4</v>
      </c>
      <c r="D314" s="107" t="s">
        <v>421</v>
      </c>
      <c r="E314" s="151" t="str">
        <f>VLOOKUP(D314,'TS Gantry - AP47'!$C$8:$D$644,2,0)</f>
        <v>DA+0</v>
      </c>
      <c r="F314" s="151" t="s">
        <v>645</v>
      </c>
      <c r="G314" s="104">
        <v>46180</v>
      </c>
      <c r="H314" s="104">
        <v>46185</v>
      </c>
      <c r="I314" s="231" t="s">
        <v>668</v>
      </c>
      <c r="J314" s="126" t="s">
        <v>656</v>
      </c>
      <c r="K314" s="126" t="s">
        <v>648</v>
      </c>
      <c r="L314" s="126" t="str">
        <f>VLOOKUP(D314,'TS Gantry - AP47'!$C$8:$X$638,22,FALSE)</f>
        <v>DHANI BHOPALARAM</v>
      </c>
      <c r="M314" s="126" t="str">
        <f>VLOOKUP(D314,'TS Gantry - AP47'!$C$8:$Y$638,23,FALSE)</f>
        <v>LUNKARANSAR</v>
      </c>
      <c r="N314" s="126" t="str">
        <f>VLOOKUP(D314,'TS Gantry - AP47'!$C$8:$Z$638,24,FALSE)</f>
        <v>BIKANER</v>
      </c>
      <c r="O314" s="109"/>
      <c r="P314" s="109"/>
      <c r="Q314" s="109"/>
      <c r="R314" s="109"/>
      <c r="S314" s="109"/>
      <c r="T314" s="201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09">
        <v>311</v>
      </c>
      <c r="B315" s="199" t="s">
        <v>701</v>
      </c>
      <c r="C315" s="193">
        <v>5</v>
      </c>
      <c r="D315" s="107" t="s">
        <v>230</v>
      </c>
      <c r="E315" s="151" t="str">
        <f>VLOOKUP(D315,'TS Gantry - AP47'!$C$8:$D$644,2,0)</f>
        <v>DA+0</v>
      </c>
      <c r="F315" s="151" t="s">
        <v>645</v>
      </c>
      <c r="G315" s="104">
        <v>46177</v>
      </c>
      <c r="H315" s="104"/>
      <c r="I315" s="229" t="s">
        <v>676</v>
      </c>
      <c r="J315" s="151"/>
      <c r="K315" s="126" t="s">
        <v>648</v>
      </c>
      <c r="L315" s="126" t="str">
        <f>VLOOKUP(D315,'TS Gantry - AP47'!$C$8:$X$638,22,FALSE)</f>
        <v>KELAN</v>
      </c>
      <c r="M315" s="126" t="str">
        <f>VLOOKUP(D315,'TS Gantry - AP47'!$C$8:$Y$638,23,FALSE)</f>
        <v>CHHATARGARH</v>
      </c>
      <c r="N315" s="126" t="str">
        <f>VLOOKUP(D315,'TS Gantry - AP47'!$C$8:$Z$638,24,FALSE)</f>
        <v>BIKANER</v>
      </c>
      <c r="O315" s="109"/>
      <c r="P315" s="109"/>
      <c r="Q315" s="109"/>
      <c r="R315" s="109"/>
      <c r="S315" s="109"/>
      <c r="T315" s="201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09">
        <v>312</v>
      </c>
      <c r="B316" s="199" t="s">
        <v>701</v>
      </c>
      <c r="C316" s="193">
        <v>6</v>
      </c>
      <c r="D316" s="107" t="s">
        <v>422</v>
      </c>
      <c r="E316" s="151" t="str">
        <f>VLOOKUP(D316,'TS Gantry - AP47'!$C$8:$D$644,2,0)</f>
        <v>DC2+0</v>
      </c>
      <c r="F316" s="151" t="s">
        <v>645</v>
      </c>
      <c r="G316" s="104">
        <v>46184</v>
      </c>
      <c r="H316" s="104"/>
      <c r="I316" s="231" t="s">
        <v>668</v>
      </c>
      <c r="J316" s="109"/>
      <c r="K316" s="126" t="s">
        <v>648</v>
      </c>
      <c r="L316" s="126" t="str">
        <f>VLOOKUP(D316,'TS Gantry - AP47'!$C$8:$X$638,22,FALSE)</f>
        <v>UCHHRANGDESAR</v>
      </c>
      <c r="M316" s="126" t="str">
        <f>VLOOKUP(D316,'TS Gantry - AP47'!$C$8:$Y$638,23,FALSE)</f>
        <v>LUNKARANSAR</v>
      </c>
      <c r="N316" s="126" t="str">
        <f>VLOOKUP(D316,'TS Gantry - AP47'!$C$8:$Z$638,24,FALSE)</f>
        <v>BIKANER</v>
      </c>
      <c r="O316" s="109"/>
      <c r="P316" s="109"/>
      <c r="Q316" s="109"/>
      <c r="R316" s="109"/>
      <c r="S316" s="109"/>
      <c r="T316" s="201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09">
        <v>313</v>
      </c>
      <c r="B317" s="199" t="s">
        <v>701</v>
      </c>
      <c r="C317" s="193">
        <v>7</v>
      </c>
      <c r="D317" s="107" t="s">
        <v>228</v>
      </c>
      <c r="E317" s="151" t="str">
        <f>VLOOKUP(D317,'TS Gantry - AP47'!$C$8:$D$644,2,0)</f>
        <v>DB1+18</v>
      </c>
      <c r="F317" s="151" t="s">
        <v>645</v>
      </c>
      <c r="G317" s="104">
        <v>46187</v>
      </c>
      <c r="H317" s="104"/>
      <c r="I317" s="229" t="s">
        <v>676</v>
      </c>
      <c r="J317" s="109"/>
      <c r="K317" s="126" t="s">
        <v>648</v>
      </c>
      <c r="L317" s="126" t="str">
        <f>VLOOKUP(D317,'TS Gantry - AP47'!$C$8:$X$638,22,FALSE)</f>
        <v>KELAN</v>
      </c>
      <c r="M317" s="126" t="str">
        <f>VLOOKUP(D317,'TS Gantry - AP47'!$C$8:$Y$638,23,FALSE)</f>
        <v>CHHATARGARH</v>
      </c>
      <c r="N317" s="126" t="str">
        <f>VLOOKUP(D317,'TS Gantry - AP47'!$C$8:$Z$638,24,FALSE)</f>
        <v>BIKANER</v>
      </c>
      <c r="O317" s="109"/>
      <c r="P317" s="109"/>
      <c r="Q317" s="109"/>
      <c r="R317" s="109"/>
      <c r="S317" s="109"/>
      <c r="T317" s="201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09">
        <v>314</v>
      </c>
      <c r="B318" s="193"/>
      <c r="C318" s="193"/>
      <c r="D318" s="108"/>
      <c r="E318" s="109"/>
      <c r="F318" s="109"/>
      <c r="G318" s="104"/>
      <c r="H318" s="104"/>
      <c r="I318" s="126"/>
      <c r="J318" s="109"/>
      <c r="K318" s="126" t="s">
        <v>648</v>
      </c>
      <c r="L318" s="126" t="e">
        <f>VLOOKUP(D318,'TS Gantry - AP47'!$C$8:$X$638,22,FALSE)</f>
        <v>#N/A</v>
      </c>
      <c r="M318" s="126" t="e">
        <f>VLOOKUP(D318,'TS Gantry - AP47'!$C$8:$Y$638,23,FALSE)</f>
        <v>#N/A</v>
      </c>
      <c r="N318" s="126" t="e">
        <f>VLOOKUP(D318,'TS Gantry - AP47'!$C$8:$Z$638,24,FALSE)</f>
        <v>#N/A</v>
      </c>
      <c r="O318" s="109"/>
      <c r="P318" s="109"/>
      <c r="Q318" s="109"/>
      <c r="R318" s="109"/>
      <c r="S318" s="109"/>
      <c r="T318" s="201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09">
        <v>315</v>
      </c>
      <c r="B319" s="193"/>
      <c r="C319" s="193"/>
      <c r="D319" s="108"/>
      <c r="E319" s="109"/>
      <c r="F319" s="109"/>
      <c r="G319" s="104"/>
      <c r="H319" s="104"/>
      <c r="I319" s="126"/>
      <c r="J319" s="109"/>
      <c r="K319" s="126" t="s">
        <v>648</v>
      </c>
      <c r="L319" s="126" t="e">
        <f>VLOOKUP(D319,'TS Gantry - AP47'!$C$8:$X$638,22,FALSE)</f>
        <v>#N/A</v>
      </c>
      <c r="M319" s="126" t="e">
        <f>VLOOKUP(D319,'TS Gantry - AP47'!$C$8:$Y$638,23,FALSE)</f>
        <v>#N/A</v>
      </c>
      <c r="N319" s="126" t="e">
        <f>VLOOKUP(D319,'TS Gantry - AP47'!$C$8:$Z$638,24,FALSE)</f>
        <v>#N/A</v>
      </c>
      <c r="O319" s="109"/>
      <c r="P319" s="109"/>
      <c r="Q319" s="109"/>
      <c r="R319" s="109"/>
      <c r="S319" s="109"/>
      <c r="T319" s="201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09">
        <v>316</v>
      </c>
      <c r="B320" s="193"/>
      <c r="C320" s="193"/>
      <c r="D320" s="108"/>
      <c r="E320" s="109"/>
      <c r="F320" s="109"/>
      <c r="G320" s="104"/>
      <c r="H320" s="104"/>
      <c r="I320" s="126"/>
      <c r="J320" s="109"/>
      <c r="K320" s="126" t="s">
        <v>648</v>
      </c>
      <c r="L320" s="126" t="e">
        <f>VLOOKUP(D320,'TS Gantry - AP47'!$C$8:$X$638,22,FALSE)</f>
        <v>#N/A</v>
      </c>
      <c r="M320" s="126" t="e">
        <f>VLOOKUP(D320,'TS Gantry - AP47'!$C$8:$Y$638,23,FALSE)</f>
        <v>#N/A</v>
      </c>
      <c r="N320" s="126" t="e">
        <f>VLOOKUP(D320,'TS Gantry - AP47'!$C$8:$Z$638,24,FALSE)</f>
        <v>#N/A</v>
      </c>
      <c r="O320" s="109"/>
      <c r="P320" s="109"/>
      <c r="Q320" s="109"/>
      <c r="R320" s="109"/>
      <c r="S320" s="109"/>
      <c r="T320" s="201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09">
        <v>317</v>
      </c>
      <c r="B321" s="193"/>
      <c r="C321" s="193"/>
      <c r="D321" s="108"/>
      <c r="E321" s="109"/>
      <c r="F321" s="109"/>
      <c r="G321" s="104"/>
      <c r="H321" s="104"/>
      <c r="I321" s="126"/>
      <c r="J321" s="109"/>
      <c r="K321" s="126" t="s">
        <v>648</v>
      </c>
      <c r="L321" s="126" t="e">
        <f>VLOOKUP(D321,'TS Gantry - AP47'!$C$8:$X$638,22,FALSE)</f>
        <v>#N/A</v>
      </c>
      <c r="M321" s="126" t="e">
        <f>VLOOKUP(D321,'TS Gantry - AP47'!$C$8:$Y$638,23,FALSE)</f>
        <v>#N/A</v>
      </c>
      <c r="N321" s="126" t="e">
        <f>VLOOKUP(D321,'TS Gantry - AP47'!$C$8:$Z$638,24,FALSE)</f>
        <v>#N/A</v>
      </c>
      <c r="O321" s="109"/>
      <c r="P321" s="109"/>
      <c r="Q321" s="109"/>
      <c r="R321" s="109"/>
      <c r="S321" s="109"/>
      <c r="T321" s="201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09">
        <v>318</v>
      </c>
      <c r="B322" s="193"/>
      <c r="C322" s="193"/>
      <c r="D322" s="108"/>
      <c r="E322" s="109"/>
      <c r="F322" s="109"/>
      <c r="G322" s="104"/>
      <c r="H322" s="104"/>
      <c r="I322" s="126"/>
      <c r="J322" s="109"/>
      <c r="K322" s="126" t="s">
        <v>648</v>
      </c>
      <c r="L322" s="126" t="e">
        <f>VLOOKUP(D322,'TS Gantry - AP47'!$C$8:$X$638,22,FALSE)</f>
        <v>#N/A</v>
      </c>
      <c r="M322" s="126" t="e">
        <f>VLOOKUP(D322,'TS Gantry - AP47'!$C$8:$Y$638,23,FALSE)</f>
        <v>#N/A</v>
      </c>
      <c r="N322" s="126" t="e">
        <f>VLOOKUP(D322,'TS Gantry - AP47'!$C$8:$Z$638,24,FALSE)</f>
        <v>#N/A</v>
      </c>
      <c r="O322" s="109"/>
      <c r="P322" s="109"/>
      <c r="Q322" s="109"/>
      <c r="R322" s="109"/>
      <c r="S322" s="109"/>
      <c r="T322" s="201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00">
        <v>319</v>
      </c>
      <c r="B323" s="193"/>
      <c r="C323" s="193"/>
      <c r="D323" s="108"/>
      <c r="E323" s="109"/>
      <c r="F323" s="109"/>
      <c r="G323" s="104"/>
      <c r="H323" s="104"/>
      <c r="I323" s="126"/>
      <c r="J323" s="109"/>
      <c r="K323" s="126" t="s">
        <v>648</v>
      </c>
      <c r="L323" s="126" t="e">
        <f>VLOOKUP(D323,'TS Gantry - AP47'!$C$8:$X$638,22,FALSE)</f>
        <v>#N/A</v>
      </c>
      <c r="M323" s="126" t="e">
        <f>VLOOKUP(D323,'TS Gantry - AP47'!$C$8:$Y$638,23,FALSE)</f>
        <v>#N/A</v>
      </c>
      <c r="N323" s="126" t="e">
        <f>VLOOKUP(D323,'TS Gantry - AP47'!$C$8:$Z$638,24,FALSE)</f>
        <v>#N/A</v>
      </c>
      <c r="O323" s="109"/>
      <c r="P323" s="109"/>
      <c r="Q323" s="109"/>
      <c r="R323" s="109"/>
      <c r="S323" s="109"/>
      <c r="T323" s="201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00">
        <v>320</v>
      </c>
      <c r="B324" s="193"/>
      <c r="C324" s="193"/>
      <c r="D324" s="108"/>
      <c r="E324" s="109"/>
      <c r="F324" s="109"/>
      <c r="G324" s="104"/>
      <c r="H324" s="104"/>
      <c r="I324" s="126"/>
      <c r="J324" s="109"/>
      <c r="K324" s="126" t="s">
        <v>648</v>
      </c>
      <c r="L324" s="126" t="e">
        <f>VLOOKUP(D324,'TS Gantry - AP47'!$C$8:$X$638,22,FALSE)</f>
        <v>#N/A</v>
      </c>
      <c r="M324" s="126" t="e">
        <f>VLOOKUP(D324,'TS Gantry - AP47'!$C$8:$Y$638,23,FALSE)</f>
        <v>#N/A</v>
      </c>
      <c r="N324" s="126" t="e">
        <f>VLOOKUP(D324,'TS Gantry - AP47'!$C$8:$Z$638,24,FALSE)</f>
        <v>#N/A</v>
      </c>
      <c r="O324" s="109"/>
      <c r="P324" s="109"/>
      <c r="Q324" s="109"/>
      <c r="R324" s="109"/>
      <c r="S324" s="109"/>
      <c r="T324" s="201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00">
        <v>321</v>
      </c>
      <c r="B325" s="193"/>
      <c r="C325" s="193"/>
      <c r="D325" s="108"/>
      <c r="E325" s="109"/>
      <c r="F325" s="109"/>
      <c r="G325" s="104"/>
      <c r="H325" s="104"/>
      <c r="I325" s="126"/>
      <c r="J325" s="109"/>
      <c r="K325" s="126" t="s">
        <v>648</v>
      </c>
      <c r="L325" s="126" t="e">
        <f>VLOOKUP(D325,'TS Gantry - AP47'!$C$8:$X$638,22,FALSE)</f>
        <v>#N/A</v>
      </c>
      <c r="M325" s="126" t="e">
        <f>VLOOKUP(D325,'TS Gantry - AP47'!$C$8:$Y$638,23,FALSE)</f>
        <v>#N/A</v>
      </c>
      <c r="N325" s="126" t="e">
        <f>VLOOKUP(D325,'TS Gantry - AP47'!$C$8:$Z$638,24,FALSE)</f>
        <v>#N/A</v>
      </c>
      <c r="O325" s="109"/>
      <c r="P325" s="109"/>
      <c r="Q325" s="109"/>
      <c r="R325" s="109"/>
      <c r="S325" s="109"/>
      <c r="T325" s="201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00">
        <v>322</v>
      </c>
      <c r="B326" s="193"/>
      <c r="C326" s="193"/>
      <c r="D326" s="108"/>
      <c r="E326" s="109"/>
      <c r="F326" s="109"/>
      <c r="G326" s="104"/>
      <c r="H326" s="104"/>
      <c r="I326" s="126"/>
      <c r="J326" s="109"/>
      <c r="K326" s="126" t="s">
        <v>648</v>
      </c>
      <c r="L326" s="126" t="e">
        <f>VLOOKUP(D326,'TS Gantry - AP47'!$C$8:$X$638,22,FALSE)</f>
        <v>#N/A</v>
      </c>
      <c r="M326" s="126" t="e">
        <f>VLOOKUP(D326,'TS Gantry - AP47'!$C$8:$Y$638,23,FALSE)</f>
        <v>#N/A</v>
      </c>
      <c r="N326" s="126" t="e">
        <f>VLOOKUP(D326,'TS Gantry - AP47'!$C$8:$Z$638,24,FALSE)</f>
        <v>#N/A</v>
      </c>
      <c r="O326" s="109"/>
      <c r="P326" s="109"/>
      <c r="Q326" s="109"/>
      <c r="R326" s="109"/>
      <c r="S326" s="109"/>
      <c r="T326" s="201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00">
        <v>323</v>
      </c>
      <c r="B327" s="193"/>
      <c r="C327" s="193"/>
      <c r="D327" s="108"/>
      <c r="E327" s="109"/>
      <c r="F327" s="109"/>
      <c r="G327" s="104"/>
      <c r="H327" s="104"/>
      <c r="I327" s="126"/>
      <c r="J327" s="109"/>
      <c r="K327" s="126" t="s">
        <v>648</v>
      </c>
      <c r="L327" s="126" t="e">
        <f>VLOOKUP(D327,'TS Gantry - AP47'!$C$8:$X$638,22,FALSE)</f>
        <v>#N/A</v>
      </c>
      <c r="M327" s="126" t="e">
        <f>VLOOKUP(D327,'TS Gantry - AP47'!$C$8:$Y$638,23,FALSE)</f>
        <v>#N/A</v>
      </c>
      <c r="N327" s="126" t="e">
        <f>VLOOKUP(D327,'TS Gantry - AP47'!$C$8:$Z$638,24,FALSE)</f>
        <v>#N/A</v>
      </c>
      <c r="O327" s="109"/>
      <c r="P327" s="109"/>
      <c r="Q327" s="109"/>
      <c r="R327" s="109"/>
      <c r="S327" s="109"/>
      <c r="T327" s="201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00">
        <v>324</v>
      </c>
      <c r="B328" s="193"/>
      <c r="C328" s="193"/>
      <c r="D328" s="108"/>
      <c r="E328" s="109"/>
      <c r="F328" s="109"/>
      <c r="G328" s="104"/>
      <c r="H328" s="104"/>
      <c r="I328" s="126"/>
      <c r="J328" s="109"/>
      <c r="K328" s="126" t="s">
        <v>648</v>
      </c>
      <c r="L328" s="126" t="e">
        <f>VLOOKUP(D328,'TS Gantry - AP47'!$C$8:$X$638,22,FALSE)</f>
        <v>#N/A</v>
      </c>
      <c r="M328" s="126" t="e">
        <f>VLOOKUP(D328,'TS Gantry - AP47'!$C$8:$Y$638,23,FALSE)</f>
        <v>#N/A</v>
      </c>
      <c r="N328" s="126" t="e">
        <f>VLOOKUP(D328,'TS Gantry - AP47'!$C$8:$Z$638,24,FALSE)</f>
        <v>#N/A</v>
      </c>
      <c r="O328" s="109"/>
      <c r="P328" s="109"/>
      <c r="Q328" s="109"/>
      <c r="R328" s="109"/>
      <c r="S328" s="109"/>
      <c r="T328" s="201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00">
        <v>325</v>
      </c>
      <c r="B329" s="193"/>
      <c r="C329" s="193"/>
      <c r="D329" s="108"/>
      <c r="E329" s="109"/>
      <c r="F329" s="109"/>
      <c r="G329" s="104"/>
      <c r="H329" s="104"/>
      <c r="I329" s="126"/>
      <c r="J329" s="109"/>
      <c r="K329" s="126" t="s">
        <v>648</v>
      </c>
      <c r="L329" s="126" t="e">
        <f>VLOOKUP(D329,'TS Gantry - AP47'!$C$8:$X$638,22,FALSE)</f>
        <v>#N/A</v>
      </c>
      <c r="M329" s="126" t="e">
        <f>VLOOKUP(D329,'TS Gantry - AP47'!$C$8:$Y$638,23,FALSE)</f>
        <v>#N/A</v>
      </c>
      <c r="N329" s="126" t="e">
        <f>VLOOKUP(D329,'TS Gantry - AP47'!$C$8:$Z$638,24,FALSE)</f>
        <v>#N/A</v>
      </c>
      <c r="O329" s="109"/>
      <c r="P329" s="109"/>
      <c r="Q329" s="109"/>
      <c r="R329" s="109"/>
      <c r="S329" s="109"/>
      <c r="T329" s="201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00">
        <v>326</v>
      </c>
      <c r="B330" s="193"/>
      <c r="C330" s="193"/>
      <c r="D330" s="108"/>
      <c r="E330" s="109"/>
      <c r="F330" s="109"/>
      <c r="G330" s="104"/>
      <c r="H330" s="104"/>
      <c r="I330" s="126"/>
      <c r="J330" s="109"/>
      <c r="K330" s="126" t="s">
        <v>648</v>
      </c>
      <c r="L330" s="126" t="e">
        <f>VLOOKUP(D330,'TS Gantry - AP47'!$C$8:$X$638,22,FALSE)</f>
        <v>#N/A</v>
      </c>
      <c r="M330" s="126" t="e">
        <f>VLOOKUP(D330,'TS Gantry - AP47'!$C$8:$Y$638,23,FALSE)</f>
        <v>#N/A</v>
      </c>
      <c r="N330" s="126" t="e">
        <f>VLOOKUP(D330,'TS Gantry - AP47'!$C$8:$Z$638,24,FALSE)</f>
        <v>#N/A</v>
      </c>
      <c r="O330" s="109"/>
      <c r="P330" s="109"/>
      <c r="Q330" s="109"/>
      <c r="R330" s="109"/>
      <c r="S330" s="109"/>
      <c r="T330" s="201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00">
        <v>327</v>
      </c>
      <c r="B331" s="193"/>
      <c r="C331" s="193"/>
      <c r="D331" s="108"/>
      <c r="E331" s="109"/>
      <c r="F331" s="109"/>
      <c r="G331" s="104"/>
      <c r="H331" s="104"/>
      <c r="I331" s="126"/>
      <c r="J331" s="109"/>
      <c r="K331" s="126" t="s">
        <v>648</v>
      </c>
      <c r="L331" s="126" t="e">
        <f>VLOOKUP(D331,'TS Gantry - AP47'!$C$8:$X$638,22,FALSE)</f>
        <v>#N/A</v>
      </c>
      <c r="M331" s="126" t="e">
        <f>VLOOKUP(D331,'TS Gantry - AP47'!$C$8:$Y$638,23,FALSE)</f>
        <v>#N/A</v>
      </c>
      <c r="N331" s="126" t="e">
        <f>VLOOKUP(D331,'TS Gantry - AP47'!$C$8:$Z$638,24,FALSE)</f>
        <v>#N/A</v>
      </c>
      <c r="O331" s="109"/>
      <c r="P331" s="109"/>
      <c r="Q331" s="109"/>
      <c r="R331" s="109"/>
      <c r="S331" s="109"/>
      <c r="T331" s="201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00">
        <v>328</v>
      </c>
      <c r="B332" s="193"/>
      <c r="C332" s="193"/>
      <c r="D332" s="108"/>
      <c r="E332" s="109"/>
      <c r="F332" s="109"/>
      <c r="G332" s="104"/>
      <c r="H332" s="104"/>
      <c r="I332" s="126"/>
      <c r="J332" s="109"/>
      <c r="K332" s="126" t="s">
        <v>648</v>
      </c>
      <c r="L332" s="126" t="e">
        <f>VLOOKUP(D332,'TS Gantry - AP47'!$C$8:$X$638,22,FALSE)</f>
        <v>#N/A</v>
      </c>
      <c r="M332" s="126" t="e">
        <f>VLOOKUP(D332,'TS Gantry - AP47'!$C$8:$Y$638,23,FALSE)</f>
        <v>#N/A</v>
      </c>
      <c r="N332" s="126" t="e">
        <f>VLOOKUP(D332,'TS Gantry - AP47'!$C$8:$Z$638,24,FALSE)</f>
        <v>#N/A</v>
      </c>
      <c r="O332" s="109"/>
      <c r="P332" s="109"/>
      <c r="Q332" s="109"/>
      <c r="R332" s="109"/>
      <c r="S332" s="109"/>
      <c r="T332" s="201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00">
        <v>329</v>
      </c>
      <c r="B333" s="193"/>
      <c r="C333" s="193"/>
      <c r="D333" s="108"/>
      <c r="E333" s="109"/>
      <c r="F333" s="109"/>
      <c r="G333" s="104"/>
      <c r="H333" s="104"/>
      <c r="I333" s="126"/>
      <c r="J333" s="109"/>
      <c r="K333" s="126" t="s">
        <v>648</v>
      </c>
      <c r="L333" s="126" t="e">
        <f>VLOOKUP(D333,'TS Gantry - AP47'!$C$8:$X$638,22,FALSE)</f>
        <v>#N/A</v>
      </c>
      <c r="M333" s="126" t="e">
        <f>VLOOKUP(D333,'TS Gantry - AP47'!$C$8:$Y$638,23,FALSE)</f>
        <v>#N/A</v>
      </c>
      <c r="N333" s="126" t="e">
        <f>VLOOKUP(D333,'TS Gantry - AP47'!$C$8:$Z$638,24,FALSE)</f>
        <v>#N/A</v>
      </c>
      <c r="O333" s="109"/>
      <c r="P333" s="109"/>
      <c r="Q333" s="109"/>
      <c r="R333" s="109"/>
      <c r="S333" s="109"/>
      <c r="T333" s="201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00">
        <v>330</v>
      </c>
      <c r="B334" s="193"/>
      <c r="C334" s="193"/>
      <c r="D334" s="108"/>
      <c r="E334" s="109"/>
      <c r="F334" s="109"/>
      <c r="G334" s="104"/>
      <c r="H334" s="104"/>
      <c r="I334" s="126"/>
      <c r="J334" s="109"/>
      <c r="K334" s="126" t="s">
        <v>648</v>
      </c>
      <c r="L334" s="126" t="e">
        <f>VLOOKUP(D334,'TS Gantry - AP47'!$C$8:$X$638,22,FALSE)</f>
        <v>#N/A</v>
      </c>
      <c r="M334" s="126" t="e">
        <f>VLOOKUP(D334,'TS Gantry - AP47'!$C$8:$Y$638,23,FALSE)</f>
        <v>#N/A</v>
      </c>
      <c r="N334" s="126" t="e">
        <f>VLOOKUP(D334,'TS Gantry - AP47'!$C$8:$Z$638,24,FALSE)</f>
        <v>#N/A</v>
      </c>
      <c r="O334" s="109"/>
      <c r="P334" s="109"/>
      <c r="Q334" s="109"/>
      <c r="R334" s="109"/>
      <c r="S334" s="109"/>
      <c r="T334" s="201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00">
        <v>331</v>
      </c>
      <c r="B335" s="193"/>
      <c r="C335" s="193"/>
      <c r="D335" s="108"/>
      <c r="E335" s="109"/>
      <c r="F335" s="109"/>
      <c r="G335" s="104"/>
      <c r="H335" s="104"/>
      <c r="I335" s="126"/>
      <c r="J335" s="109"/>
      <c r="K335" s="126" t="s">
        <v>648</v>
      </c>
      <c r="L335" s="126" t="e">
        <f>VLOOKUP(D335,'TS Gantry - AP47'!$C$8:$X$638,22,FALSE)</f>
        <v>#N/A</v>
      </c>
      <c r="M335" s="126" t="e">
        <f>VLOOKUP(D335,'TS Gantry - AP47'!$C$8:$Y$638,23,FALSE)</f>
        <v>#N/A</v>
      </c>
      <c r="N335" s="126" t="e">
        <f>VLOOKUP(D335,'TS Gantry - AP47'!$C$8:$Z$638,24,FALSE)</f>
        <v>#N/A</v>
      </c>
      <c r="O335" s="109"/>
      <c r="P335" s="109"/>
      <c r="Q335" s="109"/>
      <c r="R335" s="109"/>
      <c r="S335" s="109"/>
      <c r="T335" s="201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00">
        <v>332</v>
      </c>
      <c r="B336" s="193"/>
      <c r="C336" s="193"/>
      <c r="D336" s="108"/>
      <c r="E336" s="109"/>
      <c r="F336" s="109"/>
      <c r="G336" s="104"/>
      <c r="H336" s="104"/>
      <c r="I336" s="126"/>
      <c r="J336" s="109"/>
      <c r="K336" s="126" t="s">
        <v>648</v>
      </c>
      <c r="L336" s="126" t="e">
        <f>VLOOKUP(D336,'TS Gantry - AP47'!$C$8:$X$638,22,FALSE)</f>
        <v>#N/A</v>
      </c>
      <c r="M336" s="126" t="e">
        <f>VLOOKUP(D336,'TS Gantry - AP47'!$C$8:$Y$638,23,FALSE)</f>
        <v>#N/A</v>
      </c>
      <c r="N336" s="126" t="e">
        <f>VLOOKUP(D336,'TS Gantry - AP47'!$C$8:$Z$638,24,FALSE)</f>
        <v>#N/A</v>
      </c>
      <c r="O336" s="109"/>
      <c r="P336" s="109"/>
      <c r="Q336" s="109"/>
      <c r="R336" s="109"/>
      <c r="S336" s="109"/>
      <c r="T336" s="201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00">
        <v>333</v>
      </c>
      <c r="B337" s="193"/>
      <c r="C337" s="193"/>
      <c r="D337" s="108"/>
      <c r="E337" s="109"/>
      <c r="F337" s="109"/>
      <c r="G337" s="104"/>
      <c r="H337" s="104"/>
      <c r="I337" s="126"/>
      <c r="J337" s="109"/>
      <c r="K337" s="126" t="s">
        <v>648</v>
      </c>
      <c r="L337" s="126" t="e">
        <f>VLOOKUP(D337,'TS Gantry - AP47'!$C$8:$X$638,22,FALSE)</f>
        <v>#N/A</v>
      </c>
      <c r="M337" s="126" t="e">
        <f>VLOOKUP(D337,'TS Gantry - AP47'!$C$8:$Y$638,23,FALSE)</f>
        <v>#N/A</v>
      </c>
      <c r="N337" s="126" t="e">
        <f>VLOOKUP(D337,'TS Gantry - AP47'!$C$8:$Z$638,24,FALSE)</f>
        <v>#N/A</v>
      </c>
      <c r="O337" s="109"/>
      <c r="P337" s="109"/>
      <c r="Q337" s="109"/>
      <c r="R337" s="109"/>
      <c r="S337" s="109"/>
      <c r="T337" s="201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00">
        <v>334</v>
      </c>
      <c r="B338" s="193"/>
      <c r="C338" s="193"/>
      <c r="D338" s="108"/>
      <c r="E338" s="109"/>
      <c r="F338" s="109"/>
      <c r="G338" s="104"/>
      <c r="H338" s="104"/>
      <c r="I338" s="126"/>
      <c r="J338" s="109"/>
      <c r="K338" s="126" t="s">
        <v>648</v>
      </c>
      <c r="L338" s="126" t="e">
        <f>VLOOKUP(D338,'TS Gantry - AP47'!$C$8:$X$638,22,FALSE)</f>
        <v>#N/A</v>
      </c>
      <c r="M338" s="126" t="e">
        <f>VLOOKUP(D338,'TS Gantry - AP47'!$C$8:$Y$638,23,FALSE)</f>
        <v>#N/A</v>
      </c>
      <c r="N338" s="126" t="e">
        <f>VLOOKUP(D338,'TS Gantry - AP47'!$C$8:$Z$638,24,FALSE)</f>
        <v>#N/A</v>
      </c>
      <c r="O338" s="109"/>
      <c r="P338" s="109"/>
      <c r="Q338" s="109"/>
      <c r="R338" s="109"/>
      <c r="S338" s="109"/>
      <c r="T338" s="201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00">
        <v>335</v>
      </c>
      <c r="B339" s="193"/>
      <c r="C339" s="193"/>
      <c r="D339" s="108"/>
      <c r="E339" s="109"/>
      <c r="F339" s="109"/>
      <c r="G339" s="104"/>
      <c r="H339" s="104"/>
      <c r="I339" s="126"/>
      <c r="J339" s="109"/>
      <c r="K339" s="126" t="s">
        <v>648</v>
      </c>
      <c r="L339" s="126" t="e">
        <f>VLOOKUP(D339,'TS Gantry - AP47'!$C$8:$X$638,22,FALSE)</f>
        <v>#N/A</v>
      </c>
      <c r="M339" s="126" t="e">
        <f>VLOOKUP(D339,'TS Gantry - AP47'!$C$8:$Y$638,23,FALSE)</f>
        <v>#N/A</v>
      </c>
      <c r="N339" s="126" t="e">
        <f>VLOOKUP(D339,'TS Gantry - AP47'!$C$8:$Z$638,24,FALSE)</f>
        <v>#N/A</v>
      </c>
      <c r="O339" s="109"/>
      <c r="P339" s="109"/>
      <c r="Q339" s="109"/>
      <c r="R339" s="109"/>
      <c r="S339" s="109"/>
      <c r="T339" s="201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00">
        <v>336</v>
      </c>
      <c r="B340" s="193"/>
      <c r="C340" s="193"/>
      <c r="D340" s="108"/>
      <c r="E340" s="109"/>
      <c r="F340" s="109"/>
      <c r="G340" s="104"/>
      <c r="H340" s="104"/>
      <c r="I340" s="126"/>
      <c r="J340" s="109"/>
      <c r="K340" s="126" t="s">
        <v>648</v>
      </c>
      <c r="L340" s="126" t="e">
        <f>VLOOKUP(D340,'TS Gantry - AP47'!$C$8:$X$638,22,FALSE)</f>
        <v>#N/A</v>
      </c>
      <c r="M340" s="126" t="e">
        <f>VLOOKUP(D340,'TS Gantry - AP47'!$C$8:$Y$638,23,FALSE)</f>
        <v>#N/A</v>
      </c>
      <c r="N340" s="126" t="e">
        <f>VLOOKUP(D340,'TS Gantry - AP47'!$C$8:$Z$638,24,FALSE)</f>
        <v>#N/A</v>
      </c>
      <c r="O340" s="109"/>
      <c r="P340" s="109"/>
      <c r="Q340" s="109"/>
      <c r="R340" s="109"/>
      <c r="S340" s="109"/>
      <c r="T340" s="201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00">
        <v>337</v>
      </c>
      <c r="B341" s="193"/>
      <c r="C341" s="193"/>
      <c r="D341" s="108"/>
      <c r="E341" s="109"/>
      <c r="F341" s="109"/>
      <c r="G341" s="104"/>
      <c r="H341" s="104"/>
      <c r="I341" s="126"/>
      <c r="J341" s="109"/>
      <c r="K341" s="126" t="s">
        <v>648</v>
      </c>
      <c r="L341" s="126" t="e">
        <f>VLOOKUP(D341,'TS Gantry - AP47'!$C$8:$X$638,22,FALSE)</f>
        <v>#N/A</v>
      </c>
      <c r="M341" s="126" t="e">
        <f>VLOOKUP(D341,'TS Gantry - AP47'!$C$8:$Y$638,23,FALSE)</f>
        <v>#N/A</v>
      </c>
      <c r="N341" s="126" t="e">
        <f>VLOOKUP(D341,'TS Gantry - AP47'!$C$8:$Z$638,24,FALSE)</f>
        <v>#N/A</v>
      </c>
      <c r="O341" s="109"/>
      <c r="P341" s="109"/>
      <c r="Q341" s="109"/>
      <c r="R341" s="109"/>
      <c r="S341" s="109"/>
      <c r="T341" s="201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00">
        <v>338</v>
      </c>
      <c r="B342" s="193"/>
      <c r="C342" s="109"/>
      <c r="D342" s="108"/>
      <c r="E342" s="109"/>
      <c r="F342" s="109"/>
      <c r="G342" s="104"/>
      <c r="H342" s="104"/>
      <c r="I342" s="126"/>
      <c r="J342" s="109"/>
      <c r="K342" s="126" t="s">
        <v>648</v>
      </c>
      <c r="L342" s="126" t="e">
        <f>VLOOKUP(D342,'TS Gantry - AP47'!$C$8:$X$638,22,FALSE)</f>
        <v>#N/A</v>
      </c>
      <c r="M342" s="126" t="e">
        <f>VLOOKUP(D342,'TS Gantry - AP47'!$C$8:$Y$638,23,FALSE)</f>
        <v>#N/A</v>
      </c>
      <c r="N342" s="126" t="e">
        <f>VLOOKUP(D342,'TS Gantry - AP47'!$C$8:$Z$638,24,FALSE)</f>
        <v>#N/A</v>
      </c>
      <c r="O342" s="109"/>
      <c r="P342" s="109"/>
      <c r="Q342" s="109"/>
      <c r="R342" s="109"/>
      <c r="S342" s="109"/>
      <c r="T342" s="201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00">
        <v>339</v>
      </c>
      <c r="B343" s="193"/>
      <c r="C343" s="193"/>
      <c r="D343" s="108"/>
      <c r="E343" s="109"/>
      <c r="F343" s="109"/>
      <c r="G343" s="104"/>
      <c r="H343" s="104"/>
      <c r="I343" s="126"/>
      <c r="J343" s="109"/>
      <c r="K343" s="126" t="s">
        <v>648</v>
      </c>
      <c r="L343" s="126" t="e">
        <f>VLOOKUP(D343,'TS Gantry - AP47'!$C$8:$X$638,22,FALSE)</f>
        <v>#N/A</v>
      </c>
      <c r="M343" s="126" t="e">
        <f>VLOOKUP(D343,'TS Gantry - AP47'!$C$8:$Y$638,23,FALSE)</f>
        <v>#N/A</v>
      </c>
      <c r="N343" s="126" t="e">
        <f>VLOOKUP(D343,'TS Gantry - AP47'!$C$8:$Z$638,24,FALSE)</f>
        <v>#N/A</v>
      </c>
      <c r="O343" s="109"/>
      <c r="P343" s="109"/>
      <c r="Q343" s="109"/>
      <c r="R343" s="109"/>
      <c r="S343" s="109"/>
      <c r="T343" s="201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00">
        <v>340</v>
      </c>
      <c r="B344" s="193"/>
      <c r="C344" s="193"/>
      <c r="D344" s="108"/>
      <c r="E344" s="109"/>
      <c r="F344" s="109"/>
      <c r="G344" s="104"/>
      <c r="H344" s="104"/>
      <c r="I344" s="126"/>
      <c r="J344" s="109"/>
      <c r="K344" s="126" t="s">
        <v>648</v>
      </c>
      <c r="L344" s="126" t="e">
        <f>VLOOKUP(D344,'TS Gantry - AP47'!$C$8:$X$638,22,FALSE)</f>
        <v>#N/A</v>
      </c>
      <c r="M344" s="126" t="e">
        <f>VLOOKUP(D344,'TS Gantry - AP47'!$C$8:$Y$638,23,FALSE)</f>
        <v>#N/A</v>
      </c>
      <c r="N344" s="126" t="e">
        <f>VLOOKUP(D344,'TS Gantry - AP47'!$C$8:$Z$638,24,FALSE)</f>
        <v>#N/A</v>
      </c>
      <c r="O344" s="109"/>
      <c r="P344" s="109"/>
      <c r="Q344" s="109"/>
      <c r="R344" s="109"/>
      <c r="S344" s="109"/>
      <c r="T344" s="201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00">
        <v>341</v>
      </c>
      <c r="B345" s="193"/>
      <c r="C345" s="193"/>
      <c r="D345" s="108"/>
      <c r="E345" s="109"/>
      <c r="F345" s="109"/>
      <c r="G345" s="104"/>
      <c r="H345" s="104"/>
      <c r="I345" s="126"/>
      <c r="J345" s="109"/>
      <c r="K345" s="126" t="s">
        <v>648</v>
      </c>
      <c r="L345" s="126" t="e">
        <f>VLOOKUP(D345,'TS Gantry - AP47'!$C$8:$X$638,22,FALSE)</f>
        <v>#N/A</v>
      </c>
      <c r="M345" s="126" t="e">
        <f>VLOOKUP(D345,'TS Gantry - AP47'!$C$8:$Y$638,23,FALSE)</f>
        <v>#N/A</v>
      </c>
      <c r="N345" s="126" t="e">
        <f>VLOOKUP(D345,'TS Gantry - AP47'!$C$8:$Z$638,24,FALSE)</f>
        <v>#N/A</v>
      </c>
      <c r="O345" s="109"/>
      <c r="P345" s="109"/>
      <c r="Q345" s="109"/>
      <c r="R345" s="109"/>
      <c r="S345" s="109"/>
      <c r="T345" s="201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00">
        <v>342</v>
      </c>
      <c r="B346" s="193"/>
      <c r="C346" s="193"/>
      <c r="D346" s="108"/>
      <c r="E346" s="109"/>
      <c r="F346" s="109"/>
      <c r="G346" s="104"/>
      <c r="H346" s="104"/>
      <c r="I346" s="126"/>
      <c r="J346" s="109"/>
      <c r="K346" s="126" t="s">
        <v>648</v>
      </c>
      <c r="L346" s="126" t="e">
        <f>VLOOKUP(D346,'TS Gantry - AP47'!$C$8:$X$638,22,FALSE)</f>
        <v>#N/A</v>
      </c>
      <c r="M346" s="126" t="e">
        <f>VLOOKUP(D346,'TS Gantry - AP47'!$C$8:$Y$638,23,FALSE)</f>
        <v>#N/A</v>
      </c>
      <c r="N346" s="126" t="e">
        <f>VLOOKUP(D346,'TS Gantry - AP47'!$C$8:$Z$638,24,FALSE)</f>
        <v>#N/A</v>
      </c>
      <c r="O346" s="109"/>
      <c r="P346" s="109"/>
      <c r="Q346" s="109"/>
      <c r="R346" s="109"/>
      <c r="S346" s="109"/>
      <c r="T346" s="201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00">
        <v>343</v>
      </c>
      <c r="B347" s="193"/>
      <c r="C347" s="193"/>
      <c r="D347" s="108"/>
      <c r="E347" s="109"/>
      <c r="F347" s="109"/>
      <c r="G347" s="104"/>
      <c r="H347" s="104"/>
      <c r="I347" s="126"/>
      <c r="J347" s="109"/>
      <c r="K347" s="126" t="s">
        <v>648</v>
      </c>
      <c r="L347" s="126" t="e">
        <f>VLOOKUP(D347,'TS Gantry - AP47'!$C$8:$X$638,22,FALSE)</f>
        <v>#N/A</v>
      </c>
      <c r="M347" s="126" t="e">
        <f>VLOOKUP(D347,'TS Gantry - AP47'!$C$8:$Y$638,23,FALSE)</f>
        <v>#N/A</v>
      </c>
      <c r="N347" s="126" t="e">
        <f>VLOOKUP(D347,'TS Gantry - AP47'!$C$8:$Z$638,24,FALSE)</f>
        <v>#N/A</v>
      </c>
      <c r="O347" s="109"/>
      <c r="P347" s="109"/>
      <c r="Q347" s="109"/>
      <c r="R347" s="109"/>
      <c r="S347" s="109"/>
      <c r="T347" s="201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00">
        <v>344</v>
      </c>
      <c r="B348" s="193"/>
      <c r="C348" s="193"/>
      <c r="D348" s="108"/>
      <c r="E348" s="109"/>
      <c r="F348" s="109"/>
      <c r="G348" s="104"/>
      <c r="H348" s="104"/>
      <c r="I348" s="126"/>
      <c r="J348" s="109"/>
      <c r="K348" s="126" t="s">
        <v>648</v>
      </c>
      <c r="L348" s="126" t="e">
        <f>VLOOKUP(D348,'TS Gantry - AP47'!$C$8:$X$638,22,FALSE)</f>
        <v>#N/A</v>
      </c>
      <c r="M348" s="126" t="e">
        <f>VLOOKUP(D348,'TS Gantry - AP47'!$C$8:$Y$638,23,FALSE)</f>
        <v>#N/A</v>
      </c>
      <c r="N348" s="126" t="e">
        <f>VLOOKUP(D348,'TS Gantry - AP47'!$C$8:$Z$638,24,FALSE)</f>
        <v>#N/A</v>
      </c>
      <c r="O348" s="109"/>
      <c r="P348" s="109"/>
      <c r="Q348" s="109"/>
      <c r="R348" s="109"/>
      <c r="S348" s="109"/>
      <c r="T348" s="201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00">
        <v>345</v>
      </c>
      <c r="B349" s="193"/>
      <c r="C349" s="193"/>
      <c r="D349" s="108"/>
      <c r="E349" s="109"/>
      <c r="F349" s="109"/>
      <c r="G349" s="104"/>
      <c r="H349" s="104"/>
      <c r="I349" s="126"/>
      <c r="J349" s="109"/>
      <c r="K349" s="126" t="s">
        <v>648</v>
      </c>
      <c r="L349" s="126" t="e">
        <f>VLOOKUP(D349,'TS Gantry - AP47'!$C$8:$X$638,22,FALSE)</f>
        <v>#N/A</v>
      </c>
      <c r="M349" s="126" t="e">
        <f>VLOOKUP(D349,'TS Gantry - AP47'!$C$8:$Y$638,23,FALSE)</f>
        <v>#N/A</v>
      </c>
      <c r="N349" s="126" t="e">
        <f>VLOOKUP(D349,'TS Gantry - AP47'!$C$8:$Z$638,24,FALSE)</f>
        <v>#N/A</v>
      </c>
      <c r="O349" s="109"/>
      <c r="P349" s="109"/>
      <c r="Q349" s="109"/>
      <c r="R349" s="109"/>
      <c r="S349" s="109"/>
      <c r="T349" s="201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00">
        <v>346</v>
      </c>
      <c r="B350" s="193"/>
      <c r="C350" s="193"/>
      <c r="D350" s="108"/>
      <c r="E350" s="109"/>
      <c r="F350" s="109"/>
      <c r="G350" s="104"/>
      <c r="H350" s="104"/>
      <c r="I350" s="126"/>
      <c r="J350" s="109"/>
      <c r="K350" s="126" t="s">
        <v>648</v>
      </c>
      <c r="L350" s="126" t="e">
        <f>VLOOKUP(D350,'TS Gantry - AP47'!$C$8:$X$638,22,FALSE)</f>
        <v>#N/A</v>
      </c>
      <c r="M350" s="126" t="e">
        <f>VLOOKUP(D350,'TS Gantry - AP47'!$C$8:$Y$638,23,FALSE)</f>
        <v>#N/A</v>
      </c>
      <c r="N350" s="126" t="e">
        <f>VLOOKUP(D350,'TS Gantry - AP47'!$C$8:$Z$638,24,FALSE)</f>
        <v>#N/A</v>
      </c>
      <c r="O350" s="109"/>
      <c r="P350" s="109"/>
      <c r="Q350" s="109"/>
      <c r="R350" s="109"/>
      <c r="S350" s="109"/>
      <c r="T350" s="201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00">
        <v>347</v>
      </c>
      <c r="B351" s="193"/>
      <c r="C351" s="193"/>
      <c r="D351" s="108"/>
      <c r="E351" s="109"/>
      <c r="F351" s="109"/>
      <c r="G351" s="104"/>
      <c r="H351" s="104"/>
      <c r="I351" s="126"/>
      <c r="J351" s="109"/>
      <c r="K351" s="126" t="s">
        <v>648</v>
      </c>
      <c r="L351" s="126" t="e">
        <f>VLOOKUP(D351,'TS Gantry - AP47'!$C$8:$X$638,22,FALSE)</f>
        <v>#N/A</v>
      </c>
      <c r="M351" s="126" t="e">
        <f>VLOOKUP(D351,'TS Gantry - AP47'!$C$8:$Y$638,23,FALSE)</f>
        <v>#N/A</v>
      </c>
      <c r="N351" s="126" t="e">
        <f>VLOOKUP(D351,'TS Gantry - AP47'!$C$8:$Z$638,24,FALSE)</f>
        <v>#N/A</v>
      </c>
      <c r="O351" s="109"/>
      <c r="P351" s="109"/>
      <c r="Q351" s="109"/>
      <c r="R351" s="109"/>
      <c r="S351" s="109"/>
      <c r="T351" s="201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00">
        <v>348</v>
      </c>
      <c r="B352" s="193"/>
      <c r="C352" s="193"/>
      <c r="D352" s="108"/>
      <c r="E352" s="109"/>
      <c r="F352" s="109"/>
      <c r="G352" s="104"/>
      <c r="H352" s="104"/>
      <c r="I352" s="126"/>
      <c r="J352" s="109"/>
      <c r="K352" s="126" t="s">
        <v>648</v>
      </c>
      <c r="L352" s="126" t="e">
        <f>VLOOKUP(D352,'TS Gantry - AP47'!$C$8:$X$638,22,FALSE)</f>
        <v>#N/A</v>
      </c>
      <c r="M352" s="126" t="e">
        <f>VLOOKUP(D352,'TS Gantry - AP47'!$C$8:$Y$638,23,FALSE)</f>
        <v>#N/A</v>
      </c>
      <c r="N352" s="126" t="e">
        <f>VLOOKUP(D352,'TS Gantry - AP47'!$C$8:$Z$638,24,FALSE)</f>
        <v>#N/A</v>
      </c>
      <c r="O352" s="109"/>
      <c r="P352" s="109"/>
      <c r="Q352" s="109"/>
      <c r="R352" s="109"/>
      <c r="S352" s="109"/>
      <c r="T352" s="201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00">
        <v>349</v>
      </c>
      <c r="B353" s="193"/>
      <c r="C353" s="193"/>
      <c r="D353" s="108"/>
      <c r="E353" s="109"/>
      <c r="F353" s="109"/>
      <c r="G353" s="104"/>
      <c r="H353" s="104"/>
      <c r="I353" s="126"/>
      <c r="J353" s="109"/>
      <c r="K353" s="126" t="s">
        <v>648</v>
      </c>
      <c r="L353" s="126" t="e">
        <f>VLOOKUP(D353,'TS Gantry - AP47'!$C$8:$X$638,22,FALSE)</f>
        <v>#N/A</v>
      </c>
      <c r="M353" s="126" t="e">
        <f>VLOOKUP(D353,'TS Gantry - AP47'!$C$8:$Y$638,23,FALSE)</f>
        <v>#N/A</v>
      </c>
      <c r="N353" s="126" t="e">
        <f>VLOOKUP(D353,'TS Gantry - AP47'!$C$8:$Z$638,24,FALSE)</f>
        <v>#N/A</v>
      </c>
      <c r="O353" s="109"/>
      <c r="P353" s="109"/>
      <c r="Q353" s="109"/>
      <c r="R353" s="109"/>
      <c r="S353" s="109"/>
      <c r="T353" s="201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00">
        <v>350</v>
      </c>
      <c r="B354" s="193"/>
      <c r="C354" s="193"/>
      <c r="D354" s="232"/>
      <c r="E354" s="109"/>
      <c r="F354" s="109"/>
      <c r="G354" s="104"/>
      <c r="H354" s="104"/>
      <c r="I354" s="126"/>
      <c r="J354" s="109"/>
      <c r="K354" s="126" t="s">
        <v>648</v>
      </c>
      <c r="L354" s="126" t="e">
        <f>VLOOKUP(D354,'TS Gantry - AP47'!$C$8:$X$638,22,FALSE)</f>
        <v>#N/A</v>
      </c>
      <c r="M354" s="126" t="e">
        <f>VLOOKUP(D354,'TS Gantry - AP47'!$C$8:$Y$638,23,FALSE)</f>
        <v>#N/A</v>
      </c>
      <c r="N354" s="126" t="e">
        <f>VLOOKUP(D354,'TS Gantry - AP47'!$C$8:$Z$638,24,FALSE)</f>
        <v>#N/A</v>
      </c>
      <c r="O354" s="109"/>
      <c r="P354" s="109"/>
      <c r="Q354" s="109"/>
      <c r="R354" s="109"/>
      <c r="S354" s="109"/>
      <c r="T354" s="201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00">
        <v>351</v>
      </c>
      <c r="B355" s="193"/>
      <c r="C355" s="193"/>
      <c r="D355" s="232"/>
      <c r="E355" s="109"/>
      <c r="F355" s="109"/>
      <c r="G355" s="109"/>
      <c r="H355" s="104"/>
      <c r="I355" s="126"/>
      <c r="J355" s="109"/>
      <c r="K355" s="126" t="s">
        <v>648</v>
      </c>
      <c r="L355" s="126" t="e">
        <f>VLOOKUP(D355,'TS Gantry - AP47'!$C$8:$X$638,22,FALSE)</f>
        <v>#N/A</v>
      </c>
      <c r="M355" s="126" t="e">
        <f>VLOOKUP(D355,'TS Gantry - AP47'!$C$8:$Y$638,23,FALSE)</f>
        <v>#N/A</v>
      </c>
      <c r="N355" s="126" t="e">
        <f>VLOOKUP(D355,'TS Gantry - AP47'!$C$8:$Z$638,24,FALSE)</f>
        <v>#N/A</v>
      </c>
      <c r="O355" s="109"/>
      <c r="P355" s="109"/>
      <c r="Q355" s="109"/>
      <c r="R355" s="109"/>
      <c r="S355" s="109"/>
      <c r="T355" s="201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00">
        <v>352</v>
      </c>
      <c r="B356" s="193"/>
      <c r="C356" s="193"/>
      <c r="D356" s="232"/>
      <c r="E356" s="109"/>
      <c r="F356" s="109"/>
      <c r="G356" s="109"/>
      <c r="H356" s="104"/>
      <c r="I356" s="126"/>
      <c r="J356" s="109"/>
      <c r="K356" s="126" t="s">
        <v>648</v>
      </c>
      <c r="L356" s="126" t="e">
        <f>VLOOKUP(D356,'TS Gantry - AP47'!$C$8:$X$638,22,FALSE)</f>
        <v>#N/A</v>
      </c>
      <c r="M356" s="126" t="e">
        <f>VLOOKUP(D356,'TS Gantry - AP47'!$C$8:$Y$638,23,FALSE)</f>
        <v>#N/A</v>
      </c>
      <c r="N356" s="126" t="e">
        <f>VLOOKUP(D356,'TS Gantry - AP47'!$C$8:$Z$638,24,FALSE)</f>
        <v>#N/A</v>
      </c>
      <c r="O356" s="109"/>
      <c r="P356" s="109"/>
      <c r="Q356" s="109"/>
      <c r="R356" s="109"/>
      <c r="S356" s="109"/>
      <c r="T356" s="201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00">
        <v>353</v>
      </c>
      <c r="B357" s="193"/>
      <c r="C357" s="193"/>
      <c r="D357" s="232"/>
      <c r="E357" s="109"/>
      <c r="F357" s="109"/>
      <c r="G357" s="176"/>
      <c r="H357" s="104"/>
      <c r="I357" s="126"/>
      <c r="J357" s="109"/>
      <c r="K357" s="126" t="s">
        <v>648</v>
      </c>
      <c r="L357" s="126" t="e">
        <f>VLOOKUP(D357,'TS Gantry - AP47'!$C$8:$X$638,22,FALSE)</f>
        <v>#N/A</v>
      </c>
      <c r="M357" s="126" t="e">
        <f>VLOOKUP(D357,'TS Gantry - AP47'!$C$8:$Y$638,23,FALSE)</f>
        <v>#N/A</v>
      </c>
      <c r="N357" s="126" t="e">
        <f>VLOOKUP(D357,'TS Gantry - AP47'!$C$8:$Z$638,24,FALSE)</f>
        <v>#N/A</v>
      </c>
      <c r="O357" s="109"/>
      <c r="P357" s="109"/>
      <c r="Q357" s="109"/>
      <c r="R357" s="109"/>
      <c r="S357" s="109"/>
      <c r="T357" s="201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00">
        <v>354</v>
      </c>
      <c r="B358" s="195"/>
      <c r="C358" s="195"/>
      <c r="D358" s="113"/>
      <c r="E358" s="113"/>
      <c r="F358" s="113"/>
      <c r="G358" s="166"/>
      <c r="H358" s="166"/>
      <c r="I358" s="149"/>
      <c r="J358" s="113"/>
      <c r="K358" s="149" t="s">
        <v>648</v>
      </c>
      <c r="L358" s="149" t="e">
        <f>VLOOKUP(D358,'TS Gantry - AP47'!$C$8:$X$638,22,FALSE)</f>
        <v>#N/A</v>
      </c>
      <c r="M358" s="149" t="e">
        <f>VLOOKUP(D358,'TS Gantry - AP47'!$C$8:$Y$638,23,FALSE)</f>
        <v>#N/A</v>
      </c>
      <c r="N358" s="149" t="e">
        <f>VLOOKUP(D358,'TS Gantry - AP47'!$C$8:$Z$638,24,FALSE)</f>
        <v>#N/A</v>
      </c>
      <c r="O358" s="113"/>
      <c r="P358" s="113"/>
      <c r="Q358" s="113"/>
      <c r="R358" s="113"/>
      <c r="S358" s="113"/>
      <c r="T358" s="114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233"/>
      <c r="B359" s="118"/>
      <c r="C359" s="118"/>
      <c r="D359" s="118"/>
      <c r="E359" s="118"/>
      <c r="F359" s="118"/>
      <c r="G359" s="118"/>
      <c r="H359" s="118"/>
      <c r="I359" s="234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234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234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234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234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234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234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234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234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234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234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234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234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234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234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234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234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234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234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234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234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35" activePane="bottomLeft" state="frozen"/>
      <selection pane="bottomLeft" activeCell="I250" sqref="I250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62" t="s">
        <v>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5"/>
      <c r="U1" s="118"/>
      <c r="V1" s="118"/>
      <c r="W1" s="118"/>
      <c r="X1" s="118"/>
      <c r="Y1" s="118"/>
      <c r="Z1" s="118"/>
      <c r="AA1" s="118"/>
    </row>
    <row r="2" spans="1:27" ht="15.75" x14ac:dyDescent="0.25">
      <c r="A2" s="662" t="s">
        <v>156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5"/>
      <c r="U2" s="118"/>
      <c r="V2" s="118"/>
      <c r="W2" s="118"/>
      <c r="X2" s="118"/>
      <c r="Y2" s="118"/>
      <c r="Z2" s="118"/>
      <c r="AA2" s="118"/>
    </row>
    <row r="3" spans="1:27" ht="15.75" x14ac:dyDescent="0.25">
      <c r="A3" s="663" t="s">
        <v>702</v>
      </c>
      <c r="B3" s="664"/>
      <c r="C3" s="664"/>
      <c r="D3" s="664"/>
      <c r="E3" s="664"/>
      <c r="F3" s="664"/>
      <c r="G3" s="664"/>
      <c r="H3" s="664"/>
      <c r="I3" s="664"/>
      <c r="J3" s="665"/>
      <c r="K3" s="235"/>
      <c r="L3" s="235"/>
      <c r="M3" s="235"/>
      <c r="N3" s="235"/>
      <c r="O3" s="235"/>
      <c r="P3" s="235"/>
      <c r="Q3" s="235"/>
      <c r="R3" s="235"/>
      <c r="S3" s="235"/>
      <c r="T3" s="236">
        <f ca="1">'Summary E'!M1</f>
        <v>46189</v>
      </c>
      <c r="U3" s="118"/>
      <c r="V3" s="118"/>
      <c r="W3" s="118"/>
      <c r="X3" s="118"/>
      <c r="Y3" s="118"/>
      <c r="Z3" s="118"/>
      <c r="AA3" s="118"/>
    </row>
    <row r="4" spans="1:27" ht="45" x14ac:dyDescent="0.25">
      <c r="A4" s="237" t="s">
        <v>3</v>
      </c>
      <c r="B4" s="238" t="s">
        <v>619</v>
      </c>
      <c r="C4" s="238" t="s">
        <v>703</v>
      </c>
      <c r="D4" s="239" t="s">
        <v>704</v>
      </c>
      <c r="E4" s="238" t="s">
        <v>622</v>
      </c>
      <c r="F4" s="239" t="s">
        <v>705</v>
      </c>
      <c r="G4" s="239" t="s">
        <v>706</v>
      </c>
      <c r="H4" s="239" t="s">
        <v>707</v>
      </c>
      <c r="I4" s="239" t="s">
        <v>708</v>
      </c>
      <c r="J4" s="238" t="s">
        <v>627</v>
      </c>
      <c r="K4" s="238" t="s">
        <v>638</v>
      </c>
      <c r="L4" s="238" t="s">
        <v>639</v>
      </c>
      <c r="M4" s="238" t="s">
        <v>640</v>
      </c>
      <c r="N4" s="238" t="s">
        <v>641</v>
      </c>
      <c r="O4" s="238" t="s">
        <v>709</v>
      </c>
      <c r="P4" s="238" t="s">
        <v>643</v>
      </c>
      <c r="Q4" s="238" t="s">
        <v>218</v>
      </c>
      <c r="R4" s="238" t="s">
        <v>219</v>
      </c>
      <c r="S4" s="238" t="s">
        <v>628</v>
      </c>
      <c r="T4" s="240" t="s">
        <v>12</v>
      </c>
      <c r="U4" s="118"/>
      <c r="V4" s="118"/>
      <c r="W4" s="118"/>
      <c r="X4" s="118"/>
      <c r="Y4" s="118"/>
      <c r="Z4" s="118"/>
      <c r="AA4" s="118"/>
    </row>
    <row r="5" spans="1:27" x14ac:dyDescent="0.25">
      <c r="A5" s="100">
        <v>1</v>
      </c>
      <c r="B5" s="151" t="s">
        <v>681</v>
      </c>
      <c r="C5" s="151">
        <v>1</v>
      </c>
      <c r="D5" s="241" t="s">
        <v>333</v>
      </c>
      <c r="E5" s="109" t="str">
        <f>VLOOKUP(D5,'TS Gantry - AP47'!$C$8:$D$646,2,0)</f>
        <v>DA+6</v>
      </c>
      <c r="F5" s="242">
        <v>43.804000000000002</v>
      </c>
      <c r="G5" s="189">
        <v>45863</v>
      </c>
      <c r="H5" s="189">
        <v>45879</v>
      </c>
      <c r="I5" s="154" t="s">
        <v>710</v>
      </c>
      <c r="J5" s="154" t="s">
        <v>665</v>
      </c>
      <c r="K5" s="154" t="s">
        <v>648</v>
      </c>
      <c r="L5" s="154" t="str">
        <f>VLOOKUP(D5,'TS Gantry - AP47'!$C$8:$X$638,22,FALSE)</f>
        <v>JAISAN</v>
      </c>
      <c r="M5" s="154" t="str">
        <f>VLOOKUP(D5,'TS Gantry - AP47'!$C$8:$Y$638,23,FALSE)</f>
        <v>LUNKARANSAR</v>
      </c>
      <c r="N5" s="154" t="str">
        <f>VLOOKUP(D5,'TS Gantry - AP47'!$C$8:$Z$638,24,FALSE)</f>
        <v>BIKANER</v>
      </c>
      <c r="O5" s="151"/>
      <c r="P5" s="151"/>
      <c r="Q5" s="153"/>
      <c r="R5" s="153"/>
      <c r="S5" s="151"/>
      <c r="T5" s="192"/>
      <c r="U5" s="118"/>
      <c r="V5" s="118"/>
      <c r="W5" s="118"/>
      <c r="X5" s="118"/>
      <c r="Y5" s="118"/>
      <c r="Z5" s="118"/>
      <c r="AA5" s="118"/>
    </row>
    <row r="6" spans="1:27" x14ac:dyDescent="0.25">
      <c r="A6" s="142">
        <f t="shared" ref="A6:A58" si="0">A5+1</f>
        <v>2</v>
      </c>
      <c r="B6" s="151" t="s">
        <v>681</v>
      </c>
      <c r="C6" s="109">
        <v>2</v>
      </c>
      <c r="D6" s="211" t="s">
        <v>338</v>
      </c>
      <c r="E6" s="109" t="str">
        <f>VLOOKUP(D6,'TS Gantry - AP47'!$C$8:$D$646,2,0)</f>
        <v>DA+0</v>
      </c>
      <c r="F6" s="103">
        <v>36.159999999999997</v>
      </c>
      <c r="G6" s="104">
        <v>45880</v>
      </c>
      <c r="H6" s="189">
        <v>45889</v>
      </c>
      <c r="I6" s="154" t="s">
        <v>710</v>
      </c>
      <c r="J6" s="154" t="s">
        <v>665</v>
      </c>
      <c r="K6" s="154" t="s">
        <v>648</v>
      </c>
      <c r="L6" s="154" t="str">
        <f>VLOOKUP(D6,'TS Gantry - AP47'!$C$8:$X$638,22,FALSE)</f>
        <v>DHEERERAN</v>
      </c>
      <c r="M6" s="154" t="str">
        <f>VLOOKUP(D6,'TS Gantry - AP47'!$C$8:$Y$638,23,FALSE)</f>
        <v>LUNKARANSAR</v>
      </c>
      <c r="N6" s="154" t="str">
        <f>VLOOKUP(D6,'TS Gantry - AP47'!$C$8:$Z$638,24,FALSE)</f>
        <v>BIKANER</v>
      </c>
      <c r="O6" s="109"/>
      <c r="P6" s="109"/>
      <c r="Q6" s="124"/>
      <c r="R6" s="124"/>
      <c r="S6" s="109"/>
      <c r="T6" s="145"/>
      <c r="U6" s="118"/>
      <c r="V6" s="118"/>
      <c r="W6" s="118"/>
      <c r="X6" s="118"/>
      <c r="Y6" s="118"/>
      <c r="Z6" s="118"/>
      <c r="AA6" s="118"/>
    </row>
    <row r="7" spans="1:27" x14ac:dyDescent="0.25">
      <c r="A7" s="142">
        <f t="shared" si="0"/>
        <v>3</v>
      </c>
      <c r="B7" s="151" t="s">
        <v>681</v>
      </c>
      <c r="C7" s="109">
        <v>3</v>
      </c>
      <c r="D7" s="211" t="s">
        <v>326</v>
      </c>
      <c r="E7" s="109" t="str">
        <f>VLOOKUP(D7,'TS Gantry - AP47'!$C$8:$D$646,2,0)</f>
        <v>DA+3</v>
      </c>
      <c r="F7" s="103">
        <v>37.930999999999997</v>
      </c>
      <c r="G7" s="104">
        <v>45882</v>
      </c>
      <c r="H7" s="189">
        <v>45889</v>
      </c>
      <c r="I7" s="154" t="s">
        <v>711</v>
      </c>
      <c r="J7" s="154" t="s">
        <v>712</v>
      </c>
      <c r="K7" s="154" t="s">
        <v>648</v>
      </c>
      <c r="L7" s="154" t="str">
        <f>VLOOKUP(D7,'TS Gantry - AP47'!$C$8:$X$638,22,FALSE)</f>
        <v>DUDIWALI</v>
      </c>
      <c r="M7" s="154" t="str">
        <f>VLOOKUP(D7,'TS Gantry - AP47'!$C$8:$Y$638,23,FALSE)</f>
        <v>LUNKARANSAR</v>
      </c>
      <c r="N7" s="154" t="str">
        <f>VLOOKUP(D7,'TS Gantry - AP47'!$C$8:$Z$638,24,FALSE)</f>
        <v>BIKANER</v>
      </c>
      <c r="O7" s="109"/>
      <c r="P7" s="109"/>
      <c r="Q7" s="124"/>
      <c r="R7" s="124"/>
      <c r="S7" s="109"/>
      <c r="T7" s="145"/>
      <c r="U7" s="118"/>
      <c r="V7" s="118"/>
      <c r="W7" s="118"/>
      <c r="X7" s="118"/>
      <c r="Y7" s="118"/>
      <c r="Z7" s="118"/>
      <c r="AA7" s="118"/>
    </row>
    <row r="8" spans="1:27" x14ac:dyDescent="0.25">
      <c r="A8" s="142">
        <f t="shared" si="0"/>
        <v>4</v>
      </c>
      <c r="B8" s="151" t="s">
        <v>681</v>
      </c>
      <c r="C8" s="109">
        <v>4</v>
      </c>
      <c r="D8" s="211" t="s">
        <v>392</v>
      </c>
      <c r="E8" s="109" t="str">
        <f>VLOOKUP(D8,'TS Gantry - AP47'!$C$8:$D$646,2,0)</f>
        <v>DA+0</v>
      </c>
      <c r="F8" s="103">
        <v>36.159999999999997</v>
      </c>
      <c r="G8" s="104">
        <v>45887</v>
      </c>
      <c r="H8" s="189">
        <v>45894</v>
      </c>
      <c r="I8" s="154" t="s">
        <v>713</v>
      </c>
      <c r="J8" s="154" t="s">
        <v>647</v>
      </c>
      <c r="K8" s="154" t="s">
        <v>648</v>
      </c>
      <c r="L8" s="154" t="str">
        <f>VLOOKUP(D8,'TS Gantry - AP47'!$C$8:$X$638,22,FALSE)</f>
        <v>SURANA</v>
      </c>
      <c r="M8" s="154" t="str">
        <f>VLOOKUP(D8,'TS Gantry - AP47'!$C$8:$Y$638,23,FALSE)</f>
        <v>LUNKARANSAR</v>
      </c>
      <c r="N8" s="154" t="str">
        <f>VLOOKUP(D8,'TS Gantry - AP47'!$C$8:$Z$638,24,FALSE)</f>
        <v>BIKANER</v>
      </c>
      <c r="O8" s="109"/>
      <c r="P8" s="109"/>
      <c r="Q8" s="124"/>
      <c r="R8" s="124"/>
      <c r="S8" s="109"/>
      <c r="T8" s="145"/>
      <c r="U8" s="118"/>
      <c r="V8" s="118"/>
      <c r="W8" s="118"/>
      <c r="X8" s="118"/>
      <c r="Y8" s="118"/>
      <c r="Z8" s="118"/>
      <c r="AA8" s="118"/>
    </row>
    <row r="9" spans="1:27" x14ac:dyDescent="0.25">
      <c r="A9" s="142">
        <f t="shared" si="0"/>
        <v>5</v>
      </c>
      <c r="B9" s="151" t="s">
        <v>681</v>
      </c>
      <c r="C9" s="109">
        <v>5</v>
      </c>
      <c r="D9" s="211" t="s">
        <v>325</v>
      </c>
      <c r="E9" s="109" t="str">
        <f>VLOOKUP(D9,'TS Gantry - AP47'!$C$8:$D$646,2,0)</f>
        <v>DA+3</v>
      </c>
      <c r="F9" s="103">
        <v>37.930999999999997</v>
      </c>
      <c r="G9" s="104">
        <v>45890</v>
      </c>
      <c r="H9" s="189">
        <v>45895</v>
      </c>
      <c r="I9" s="154" t="s">
        <v>711</v>
      </c>
      <c r="J9" s="154" t="s">
        <v>667</v>
      </c>
      <c r="K9" s="154" t="s">
        <v>648</v>
      </c>
      <c r="L9" s="154" t="str">
        <f>VLOOKUP(D9,'TS Gantry - AP47'!$C$8:$X$638,22,FALSE)</f>
        <v>DUDIWALI</v>
      </c>
      <c r="M9" s="154" t="str">
        <f>VLOOKUP(D9,'TS Gantry - AP47'!$C$8:$Y$638,23,FALSE)</f>
        <v>LUNKARANSAR</v>
      </c>
      <c r="N9" s="154" t="str">
        <f>VLOOKUP(D9,'TS Gantry - AP47'!$C$8:$Z$638,24,FALSE)</f>
        <v>BIKANER</v>
      </c>
      <c r="O9" s="109"/>
      <c r="P9" s="109"/>
      <c r="Q9" s="124"/>
      <c r="R9" s="124"/>
      <c r="S9" s="109"/>
      <c r="T9" s="145"/>
      <c r="U9" s="118"/>
      <c r="V9" s="118"/>
      <c r="W9" s="118"/>
      <c r="X9" s="118"/>
      <c r="Y9" s="118"/>
      <c r="Z9" s="118"/>
      <c r="AA9" s="118"/>
    </row>
    <row r="10" spans="1:27" x14ac:dyDescent="0.25">
      <c r="A10" s="146">
        <f t="shared" si="0"/>
        <v>6</v>
      </c>
      <c r="B10" s="185" t="s">
        <v>681</v>
      </c>
      <c r="C10" s="113">
        <v>6</v>
      </c>
      <c r="D10" s="186" t="s">
        <v>337</v>
      </c>
      <c r="E10" s="113" t="str">
        <f>VLOOKUP(D10,'TS Gantry - AP47'!$C$8:$D$646,2,0)</f>
        <v>DA+3</v>
      </c>
      <c r="F10" s="243">
        <v>37.930999999999997</v>
      </c>
      <c r="G10" s="166">
        <v>45890</v>
      </c>
      <c r="H10" s="244">
        <v>45896</v>
      </c>
      <c r="I10" s="228" t="s">
        <v>710</v>
      </c>
      <c r="J10" s="228" t="s">
        <v>665</v>
      </c>
      <c r="K10" s="228" t="s">
        <v>648</v>
      </c>
      <c r="L10" s="228" t="str">
        <f>VLOOKUP(D10,'TS Gantry - AP47'!$C$8:$X$638,22,FALSE)</f>
        <v>DHEERERAN</v>
      </c>
      <c r="M10" s="228" t="str">
        <f>VLOOKUP(D10,'TS Gantry - AP47'!$C$8:$Y$638,23,FALSE)</f>
        <v>LUNKARANSAR</v>
      </c>
      <c r="N10" s="228" t="str">
        <f>VLOOKUP(D10,'TS Gantry - AP47'!$C$8:$Z$638,24,FALSE)</f>
        <v>BIKANER</v>
      </c>
      <c r="O10" s="113"/>
      <c r="P10" s="113"/>
      <c r="Q10" s="148"/>
      <c r="R10" s="148"/>
      <c r="S10" s="113"/>
      <c r="T10" s="150"/>
      <c r="U10" s="118"/>
      <c r="V10" s="118"/>
      <c r="W10" s="118"/>
      <c r="X10" s="118"/>
      <c r="Y10" s="118"/>
      <c r="Z10" s="118"/>
      <c r="AA10" s="118"/>
    </row>
    <row r="11" spans="1:27" x14ac:dyDescent="0.25">
      <c r="A11" s="136">
        <f t="shared" si="0"/>
        <v>7</v>
      </c>
      <c r="B11" s="137" t="s">
        <v>683</v>
      </c>
      <c r="C11" s="137">
        <v>1</v>
      </c>
      <c r="D11" s="245" t="s">
        <v>305</v>
      </c>
      <c r="E11" s="137" t="str">
        <f>VLOOKUP(D11,'TS Gantry - AP47'!$C$8:$D$646,2,0)</f>
        <v>DA+3</v>
      </c>
      <c r="F11" s="246">
        <v>37.930999999999997</v>
      </c>
      <c r="G11" s="162">
        <v>45890</v>
      </c>
      <c r="H11" s="162">
        <v>45901</v>
      </c>
      <c r="I11" s="140" t="s">
        <v>711</v>
      </c>
      <c r="J11" s="140" t="s">
        <v>712</v>
      </c>
      <c r="K11" s="140" t="s">
        <v>648</v>
      </c>
      <c r="L11" s="140" t="str">
        <f>VLOOKUP(D11,'TS Gantry - AP47'!$C$8:$X$638,22,FALSE)</f>
        <v>BINJHARWALI</v>
      </c>
      <c r="M11" s="140" t="str">
        <f>VLOOKUP(D11,'TS Gantry - AP47'!$C$8:$Y$638,23,FALSE)</f>
        <v>LUNKARANSAR</v>
      </c>
      <c r="N11" s="140" t="str">
        <f>VLOOKUP(D11,'TS Gantry - AP47'!$C$8:$Z$638,24,FALSE)</f>
        <v>BIKANER</v>
      </c>
      <c r="O11" s="137"/>
      <c r="P11" s="137"/>
      <c r="Q11" s="139"/>
      <c r="R11" s="139"/>
      <c r="S11" s="137"/>
      <c r="T11" s="141"/>
      <c r="U11" s="118"/>
      <c r="V11" s="118"/>
      <c r="W11" s="118"/>
      <c r="X11" s="118"/>
      <c r="Y11" s="118"/>
      <c r="Z11" s="118"/>
      <c r="AA11" s="118"/>
    </row>
    <row r="12" spans="1:27" x14ac:dyDescent="0.25">
      <c r="A12" s="100">
        <f t="shared" si="0"/>
        <v>8</v>
      </c>
      <c r="B12" s="151" t="s">
        <v>683</v>
      </c>
      <c r="C12" s="109">
        <v>2</v>
      </c>
      <c r="D12" s="211" t="s">
        <v>323</v>
      </c>
      <c r="E12" s="109" t="str">
        <f>VLOOKUP(D12,'TS Gantry - AP47'!$C$8:$D$646,2,0)</f>
        <v>DA+0</v>
      </c>
      <c r="F12" s="103">
        <v>36.159999999999997</v>
      </c>
      <c r="G12" s="104">
        <v>45895</v>
      </c>
      <c r="H12" s="189">
        <v>45901</v>
      </c>
      <c r="I12" s="154" t="s">
        <v>711</v>
      </c>
      <c r="J12" s="154" t="s">
        <v>667</v>
      </c>
      <c r="K12" s="154" t="s">
        <v>648</v>
      </c>
      <c r="L12" s="154" t="str">
        <f>VLOOKUP(D12,'TS Gantry - AP47'!$C$8:$X$638,22,FALSE)</f>
        <v>DUDIWALI</v>
      </c>
      <c r="M12" s="154" t="str">
        <f>VLOOKUP(D12,'TS Gantry - AP47'!$C$8:$Y$638,23,FALSE)</f>
        <v>LUNKARANSAR</v>
      </c>
      <c r="N12" s="154" t="str">
        <f>VLOOKUP(D12,'TS Gantry - AP47'!$C$8:$Z$638,24,FALSE)</f>
        <v>BIKANER</v>
      </c>
      <c r="O12" s="109"/>
      <c r="P12" s="109"/>
      <c r="Q12" s="124"/>
      <c r="R12" s="124"/>
      <c r="S12" s="109"/>
      <c r="T12" s="145"/>
      <c r="U12" s="118"/>
      <c r="V12" s="118"/>
      <c r="W12" s="118"/>
      <c r="X12" s="118"/>
      <c r="Y12" s="118"/>
      <c r="Z12" s="118"/>
      <c r="AA12" s="118"/>
    </row>
    <row r="13" spans="1:27" x14ac:dyDescent="0.25">
      <c r="A13" s="100">
        <f t="shared" si="0"/>
        <v>9</v>
      </c>
      <c r="B13" s="151" t="s">
        <v>683</v>
      </c>
      <c r="C13" s="109">
        <v>3</v>
      </c>
      <c r="D13" s="211" t="s">
        <v>394</v>
      </c>
      <c r="E13" s="109" t="str">
        <f>VLOOKUP(D13,'TS Gantry - AP47'!$C$8:$D$646,2,0)</f>
        <v>DA+3</v>
      </c>
      <c r="F13" s="103">
        <v>37.930999999999997</v>
      </c>
      <c r="G13" s="104">
        <v>45895</v>
      </c>
      <c r="H13" s="104">
        <v>45903</v>
      </c>
      <c r="I13" s="154" t="s">
        <v>713</v>
      </c>
      <c r="J13" s="154" t="s">
        <v>663</v>
      </c>
      <c r="K13" s="154" t="s">
        <v>648</v>
      </c>
      <c r="L13" s="154" t="str">
        <f>VLOOKUP(D13,'TS Gantry - AP47'!$C$8:$X$638,22,FALSE)</f>
        <v>SURANA</v>
      </c>
      <c r="M13" s="154" t="str">
        <f>VLOOKUP(D13,'TS Gantry - AP47'!$C$8:$Y$638,23,FALSE)</f>
        <v>LUNKARANSAR</v>
      </c>
      <c r="N13" s="154" t="str">
        <f>VLOOKUP(D13,'TS Gantry - AP47'!$C$8:$Z$638,24,FALSE)</f>
        <v>BIKANER</v>
      </c>
      <c r="O13" s="109" t="s">
        <v>684</v>
      </c>
      <c r="P13" s="109"/>
      <c r="Q13" s="124">
        <v>45899</v>
      </c>
      <c r="R13" s="124">
        <v>45901</v>
      </c>
      <c r="S13" s="109"/>
      <c r="T13" s="145"/>
      <c r="U13" s="118"/>
      <c r="V13" s="118"/>
      <c r="W13" s="118"/>
      <c r="X13" s="118"/>
      <c r="Y13" s="118"/>
      <c r="Z13" s="118"/>
      <c r="AA13" s="118"/>
    </row>
    <row r="14" spans="1:27" x14ac:dyDescent="0.25">
      <c r="A14" s="100">
        <f t="shared" si="0"/>
        <v>10</v>
      </c>
      <c r="B14" s="151" t="s">
        <v>683</v>
      </c>
      <c r="C14" s="109">
        <v>4</v>
      </c>
      <c r="D14" s="211" t="s">
        <v>336</v>
      </c>
      <c r="E14" s="109" t="str">
        <f>VLOOKUP(D14,'TS Gantry - AP47'!$C$8:$D$646,2,0)</f>
        <v>DA+0</v>
      </c>
      <c r="F14" s="103">
        <v>36.159999999999997</v>
      </c>
      <c r="G14" s="104">
        <v>45896</v>
      </c>
      <c r="H14" s="104">
        <v>45903</v>
      </c>
      <c r="I14" s="154" t="s">
        <v>710</v>
      </c>
      <c r="J14" s="154" t="s">
        <v>665</v>
      </c>
      <c r="K14" s="154" t="s">
        <v>648</v>
      </c>
      <c r="L14" s="154" t="str">
        <f>VLOOKUP(D14,'TS Gantry - AP47'!$C$8:$X$638,22,FALSE)</f>
        <v>SADHERAN</v>
      </c>
      <c r="M14" s="154" t="str">
        <f>VLOOKUP(D14,'TS Gantry - AP47'!$C$8:$Y$638,23,FALSE)</f>
        <v>LUNKARANSAR</v>
      </c>
      <c r="N14" s="154" t="str">
        <f>VLOOKUP(D14,'TS Gantry - AP47'!$C$8:$Z$638,24,FALSE)</f>
        <v>BIKANER</v>
      </c>
      <c r="O14" s="109"/>
      <c r="P14" s="109"/>
      <c r="Q14" s="124"/>
      <c r="R14" s="124"/>
      <c r="S14" s="109"/>
      <c r="T14" s="145"/>
      <c r="U14" s="118"/>
      <c r="V14" s="118"/>
      <c r="W14" s="118"/>
      <c r="X14" s="118"/>
      <c r="Y14" s="118"/>
      <c r="Z14" s="118"/>
      <c r="AA14" s="118"/>
    </row>
    <row r="15" spans="1:27" x14ac:dyDescent="0.25">
      <c r="A15" s="100">
        <f t="shared" si="0"/>
        <v>11</v>
      </c>
      <c r="B15" s="151" t="s">
        <v>683</v>
      </c>
      <c r="C15" s="109">
        <v>5</v>
      </c>
      <c r="D15" s="211" t="s">
        <v>398</v>
      </c>
      <c r="E15" s="109" t="str">
        <f>VLOOKUP(D15,'TS Gantry - AP47'!$C$8:$D$646,2,0)</f>
        <v>DA+3</v>
      </c>
      <c r="F15" s="103">
        <v>37.930999999999997</v>
      </c>
      <c r="G15" s="104">
        <v>45900</v>
      </c>
      <c r="H15" s="104">
        <v>45907</v>
      </c>
      <c r="I15" s="154" t="s">
        <v>713</v>
      </c>
      <c r="J15" s="154" t="s">
        <v>663</v>
      </c>
      <c r="K15" s="154" t="s">
        <v>648</v>
      </c>
      <c r="L15" s="154" t="str">
        <f>VLOOKUP(D15,'TS Gantry - AP47'!$C$8:$X$638,22,FALSE)</f>
        <v>KAKARICHCHHA</v>
      </c>
      <c r="M15" s="154" t="str">
        <f>VLOOKUP(D15,'TS Gantry - AP47'!$C$8:$Y$638,23,FALSE)</f>
        <v>LUNKARANSAR</v>
      </c>
      <c r="N15" s="154" t="str">
        <f>VLOOKUP(D15,'TS Gantry - AP47'!$C$8:$Z$638,24,FALSE)</f>
        <v>BIKANER</v>
      </c>
      <c r="O15" s="109"/>
      <c r="P15" s="109"/>
      <c r="Q15" s="124"/>
      <c r="R15" s="124"/>
      <c r="S15" s="109"/>
      <c r="T15" s="145"/>
      <c r="U15" s="118"/>
      <c r="V15" s="118"/>
      <c r="W15" s="118"/>
      <c r="X15" s="118"/>
      <c r="Y15" s="118"/>
      <c r="Z15" s="118"/>
      <c r="AA15" s="118"/>
    </row>
    <row r="16" spans="1:27" x14ac:dyDescent="0.25">
      <c r="A16" s="100">
        <f t="shared" si="0"/>
        <v>12</v>
      </c>
      <c r="B16" s="151" t="s">
        <v>683</v>
      </c>
      <c r="C16" s="109">
        <v>6</v>
      </c>
      <c r="D16" s="177" t="s">
        <v>335</v>
      </c>
      <c r="E16" s="109" t="str">
        <f>VLOOKUP(D16,'TS Gantry - AP47'!$C$8:$D$646,2,0)</f>
        <v>DA+0</v>
      </c>
      <c r="F16" s="103">
        <v>36.159999999999997</v>
      </c>
      <c r="G16" s="104">
        <v>45904</v>
      </c>
      <c r="H16" s="104">
        <v>45910</v>
      </c>
      <c r="I16" s="154" t="s">
        <v>710</v>
      </c>
      <c r="J16" s="154" t="s">
        <v>665</v>
      </c>
      <c r="K16" s="154" t="s">
        <v>648</v>
      </c>
      <c r="L16" s="154" t="str">
        <f>VLOOKUP(D16,'TS Gantry - AP47'!$C$8:$X$638,22,FALSE)</f>
        <v>SADHERAN</v>
      </c>
      <c r="M16" s="154" t="str">
        <f>VLOOKUP(D16,'TS Gantry - AP47'!$C$8:$Y$638,23,FALSE)</f>
        <v>LUNKARANSAR</v>
      </c>
      <c r="N16" s="154" t="str">
        <f>VLOOKUP(D16,'TS Gantry - AP47'!$C$8:$Z$638,24,FALSE)</f>
        <v>BIKANER</v>
      </c>
      <c r="O16" s="109"/>
      <c r="P16" s="109"/>
      <c r="Q16" s="124"/>
      <c r="R16" s="124"/>
      <c r="S16" s="109"/>
      <c r="T16" s="145"/>
      <c r="U16" s="118"/>
      <c r="V16" s="118"/>
      <c r="W16" s="118"/>
      <c r="X16" s="118"/>
      <c r="Y16" s="118"/>
      <c r="Z16" s="118"/>
      <c r="AA16" s="118"/>
    </row>
    <row r="17" spans="1:27" x14ac:dyDescent="0.25">
      <c r="A17" s="100">
        <f t="shared" si="0"/>
        <v>13</v>
      </c>
      <c r="B17" s="151" t="s">
        <v>683</v>
      </c>
      <c r="C17" s="109">
        <v>7</v>
      </c>
      <c r="D17" s="211" t="s">
        <v>318</v>
      </c>
      <c r="E17" s="109" t="str">
        <f>VLOOKUP(D17,'TS Gantry - AP47'!$C$8:$D$646,2,0)</f>
        <v>DA+6</v>
      </c>
      <c r="F17" s="103">
        <v>43.804000000000002</v>
      </c>
      <c r="G17" s="104">
        <v>45902</v>
      </c>
      <c r="H17" s="104">
        <v>45911</v>
      </c>
      <c r="I17" s="154" t="s">
        <v>711</v>
      </c>
      <c r="J17" s="154" t="s">
        <v>667</v>
      </c>
      <c r="K17" s="154" t="s">
        <v>648</v>
      </c>
      <c r="L17" s="154" t="str">
        <f>VLOOKUP(D17,'TS Gantry - AP47'!$C$8:$X$638,22,FALSE)</f>
        <v>SODHWALI</v>
      </c>
      <c r="M17" s="154" t="str">
        <f>VLOOKUP(D17,'TS Gantry - AP47'!$C$8:$Y$638,23,FALSE)</f>
        <v>LUNKARANSAR</v>
      </c>
      <c r="N17" s="154" t="str">
        <f>VLOOKUP(D17,'TS Gantry - AP47'!$C$8:$Z$638,24,FALSE)</f>
        <v>BIKANER</v>
      </c>
      <c r="O17" s="109" t="s">
        <v>684</v>
      </c>
      <c r="P17" s="109"/>
      <c r="Q17" s="124">
        <v>45903</v>
      </c>
      <c r="R17" s="124">
        <v>45904</v>
      </c>
      <c r="S17" s="109"/>
      <c r="T17" s="145"/>
      <c r="U17" s="118"/>
      <c r="V17" s="118"/>
      <c r="W17" s="118"/>
      <c r="X17" s="118"/>
      <c r="Y17" s="118"/>
      <c r="Z17" s="118"/>
      <c r="AA17" s="118"/>
    </row>
    <row r="18" spans="1:27" x14ac:dyDescent="0.25">
      <c r="A18" s="100">
        <f t="shared" si="0"/>
        <v>14</v>
      </c>
      <c r="B18" s="151" t="s">
        <v>683</v>
      </c>
      <c r="C18" s="109">
        <v>8</v>
      </c>
      <c r="D18" s="211" t="s">
        <v>504</v>
      </c>
      <c r="E18" s="109" t="str">
        <f>VLOOKUP(D18,'TS Gantry - AP47'!$C$8:$D$646,2,0)</f>
        <v>DA+3</v>
      </c>
      <c r="F18" s="103">
        <v>37.930999999999997</v>
      </c>
      <c r="G18" s="104">
        <v>45902</v>
      </c>
      <c r="H18" s="104">
        <v>45912</v>
      </c>
      <c r="I18" s="154" t="s">
        <v>711</v>
      </c>
      <c r="J18" s="154" t="s">
        <v>714</v>
      </c>
      <c r="K18" s="154" t="s">
        <v>648</v>
      </c>
      <c r="L18" s="154" t="str">
        <f>VLOOKUP(D18,'TS Gantry - AP47'!$C$8:$X$638,22,FALSE)</f>
        <v>KAGASAR</v>
      </c>
      <c r="M18" s="154" t="str">
        <f>VLOOKUP(D18,'TS Gantry - AP47'!$C$8:$Y$638,23,FALSE)</f>
        <v>LUNKARANSAR</v>
      </c>
      <c r="N18" s="154" t="str">
        <f>VLOOKUP(D18,'TS Gantry - AP47'!$C$8:$Z$638,24,FALSE)</f>
        <v>BIKANER</v>
      </c>
      <c r="O18" s="109"/>
      <c r="P18" s="109"/>
      <c r="Q18" s="124"/>
      <c r="R18" s="124"/>
      <c r="S18" s="109"/>
      <c r="T18" s="145"/>
      <c r="U18" s="118"/>
      <c r="V18" s="118"/>
      <c r="W18" s="118"/>
      <c r="X18" s="118"/>
      <c r="Y18" s="118"/>
      <c r="Z18" s="118"/>
      <c r="AA18" s="118"/>
    </row>
    <row r="19" spans="1:27" x14ac:dyDescent="0.25">
      <c r="A19" s="100">
        <f t="shared" si="0"/>
        <v>15</v>
      </c>
      <c r="B19" s="151" t="s">
        <v>683</v>
      </c>
      <c r="C19" s="109">
        <v>9</v>
      </c>
      <c r="D19" s="211" t="s">
        <v>397</v>
      </c>
      <c r="E19" s="109" t="str">
        <f>VLOOKUP(D19,'TS Gantry - AP47'!$C$8:$D$646,2,0)</f>
        <v>DA+9</v>
      </c>
      <c r="F19" s="103">
        <v>45.697000000000003</v>
      </c>
      <c r="G19" s="104">
        <v>45908</v>
      </c>
      <c r="H19" s="104">
        <v>45913</v>
      </c>
      <c r="I19" s="154" t="s">
        <v>713</v>
      </c>
      <c r="J19" s="154" t="s">
        <v>715</v>
      </c>
      <c r="K19" s="154" t="s">
        <v>648</v>
      </c>
      <c r="L19" s="154" t="str">
        <f>VLOOKUP(D19,'TS Gantry - AP47'!$C$8:$X$638,22,FALSE)</f>
        <v>KAKARICHCHHA</v>
      </c>
      <c r="M19" s="154" t="str">
        <f>VLOOKUP(D19,'TS Gantry - AP47'!$C$8:$Y$638,23,FALSE)</f>
        <v>LUNKARANSAR</v>
      </c>
      <c r="N19" s="154" t="str">
        <f>VLOOKUP(D19,'TS Gantry - AP47'!$C$8:$Z$638,24,FALSE)</f>
        <v>BIKANER</v>
      </c>
      <c r="O19" s="109"/>
      <c r="P19" s="109"/>
      <c r="Q19" s="124"/>
      <c r="R19" s="124"/>
      <c r="S19" s="109"/>
      <c r="T19" s="145"/>
      <c r="U19" s="118"/>
      <c r="V19" s="118"/>
      <c r="W19" s="118"/>
      <c r="X19" s="118"/>
      <c r="Y19" s="118"/>
      <c r="Z19" s="118"/>
      <c r="AA19" s="118"/>
    </row>
    <row r="20" spans="1:27" x14ac:dyDescent="0.25">
      <c r="A20" s="100">
        <f t="shared" si="0"/>
        <v>16</v>
      </c>
      <c r="B20" s="151" t="s">
        <v>683</v>
      </c>
      <c r="C20" s="109">
        <v>10</v>
      </c>
      <c r="D20" s="211" t="s">
        <v>321</v>
      </c>
      <c r="E20" s="109" t="str">
        <f>VLOOKUP(D20,'TS Gantry - AP47'!$C$8:$D$646,2,0)</f>
        <v>DA+0</v>
      </c>
      <c r="F20" s="103">
        <v>36.159999999999997</v>
      </c>
      <c r="G20" s="104">
        <v>45912</v>
      </c>
      <c r="H20" s="104">
        <v>45916</v>
      </c>
      <c r="I20" s="154" t="s">
        <v>711</v>
      </c>
      <c r="J20" s="154" t="s">
        <v>700</v>
      </c>
      <c r="K20" s="154" t="s">
        <v>648</v>
      </c>
      <c r="L20" s="154" t="str">
        <f>VLOOKUP(D20,'TS Gantry - AP47'!$C$8:$X$638,22,FALSE)</f>
        <v>DUDIWALI</v>
      </c>
      <c r="M20" s="154" t="str">
        <f>VLOOKUP(D20,'TS Gantry - AP47'!$C$8:$Y$638,23,FALSE)</f>
        <v>LUNKARANSAR</v>
      </c>
      <c r="N20" s="154" t="str">
        <f>VLOOKUP(D20,'TS Gantry - AP47'!$C$8:$Z$638,24,FALSE)</f>
        <v>BIKANER</v>
      </c>
      <c r="O20" s="109"/>
      <c r="P20" s="109"/>
      <c r="Q20" s="124"/>
      <c r="R20" s="124"/>
      <c r="S20" s="109"/>
      <c r="T20" s="145"/>
      <c r="U20" s="118"/>
      <c r="V20" s="118"/>
      <c r="W20" s="118"/>
      <c r="X20" s="118"/>
      <c r="Y20" s="118"/>
      <c r="Z20" s="118"/>
      <c r="AA20" s="118"/>
    </row>
    <row r="21" spans="1:27" ht="15.75" customHeight="1" x14ac:dyDescent="0.25">
      <c r="A21" s="100">
        <f t="shared" si="0"/>
        <v>17</v>
      </c>
      <c r="B21" s="151" t="s">
        <v>683</v>
      </c>
      <c r="C21" s="109">
        <v>11</v>
      </c>
      <c r="D21" s="211" t="s">
        <v>343</v>
      </c>
      <c r="E21" s="109" t="str">
        <f>VLOOKUP(D21,'TS Gantry - AP47'!$C$8:$D$646,2,0)</f>
        <v>DA+6</v>
      </c>
      <c r="F21" s="103">
        <v>43.804000000000002</v>
      </c>
      <c r="G21" s="104">
        <v>45911</v>
      </c>
      <c r="H21" s="104">
        <v>45919</v>
      </c>
      <c r="I21" s="154" t="s">
        <v>710</v>
      </c>
      <c r="J21" s="154" t="s">
        <v>665</v>
      </c>
      <c r="K21" s="154" t="s">
        <v>648</v>
      </c>
      <c r="L21" s="154" t="str">
        <f>VLOOKUP(D21,'TS Gantry - AP47'!$C$8:$X$638,22,FALSE)</f>
        <v>DHEERERAN</v>
      </c>
      <c r="M21" s="154" t="str">
        <f>VLOOKUP(D21,'TS Gantry - AP47'!$C$8:$Y$638,23,FALSE)</f>
        <v>LUNKARANSAR</v>
      </c>
      <c r="N21" s="154" t="str">
        <f>VLOOKUP(D21,'TS Gantry - AP47'!$C$8:$Z$638,24,FALSE)</f>
        <v>BIKANER</v>
      </c>
      <c r="O21" s="109"/>
      <c r="P21" s="109"/>
      <c r="Q21" s="124"/>
      <c r="R21" s="124"/>
      <c r="S21" s="109"/>
      <c r="T21" s="145"/>
      <c r="U21" s="118"/>
      <c r="V21" s="118"/>
      <c r="W21" s="118"/>
      <c r="X21" s="118"/>
      <c r="Y21" s="118"/>
      <c r="Z21" s="118"/>
      <c r="AA21" s="118"/>
    </row>
    <row r="22" spans="1:27" ht="15.75" customHeight="1" x14ac:dyDescent="0.25">
      <c r="A22" s="100">
        <f t="shared" si="0"/>
        <v>18</v>
      </c>
      <c r="B22" s="151" t="s">
        <v>683</v>
      </c>
      <c r="C22" s="109">
        <v>12</v>
      </c>
      <c r="D22" s="211" t="s">
        <v>503</v>
      </c>
      <c r="E22" s="109" t="str">
        <f>VLOOKUP(D22,'TS Gantry - AP47'!$C$8:$D$646,2,0)</f>
        <v>DA+3</v>
      </c>
      <c r="F22" s="103">
        <v>37.930999999999997</v>
      </c>
      <c r="G22" s="104">
        <v>45913</v>
      </c>
      <c r="H22" s="104">
        <v>45920</v>
      </c>
      <c r="I22" s="154" t="s">
        <v>711</v>
      </c>
      <c r="J22" s="154" t="s">
        <v>714</v>
      </c>
      <c r="K22" s="154" t="s">
        <v>648</v>
      </c>
      <c r="L22" s="154" t="str">
        <f>VLOOKUP(D22,'TS Gantry - AP47'!$C$8:$X$638,22,FALSE)</f>
        <v>CHHATASAR</v>
      </c>
      <c r="M22" s="154" t="str">
        <f>VLOOKUP(D22,'TS Gantry - AP47'!$C$8:$Y$638,23,FALSE)</f>
        <v>LUNKARANSAR</v>
      </c>
      <c r="N22" s="154" t="str">
        <f>VLOOKUP(D22,'TS Gantry - AP47'!$C$8:$Z$638,24,FALSE)</f>
        <v>BIKANER</v>
      </c>
      <c r="O22" s="109"/>
      <c r="P22" s="109"/>
      <c r="Q22" s="124"/>
      <c r="R22" s="124"/>
      <c r="S22" s="109"/>
      <c r="T22" s="145"/>
      <c r="U22" s="118"/>
      <c r="V22" s="118"/>
      <c r="W22" s="118"/>
      <c r="X22" s="118"/>
      <c r="Y22" s="118"/>
      <c r="Z22" s="118"/>
      <c r="AA22" s="118"/>
    </row>
    <row r="23" spans="1:27" ht="15.75" customHeight="1" x14ac:dyDescent="0.25">
      <c r="A23" s="100">
        <f t="shared" si="0"/>
        <v>19</v>
      </c>
      <c r="B23" s="151" t="s">
        <v>683</v>
      </c>
      <c r="C23" s="109">
        <v>13</v>
      </c>
      <c r="D23" s="211" t="s">
        <v>400</v>
      </c>
      <c r="E23" s="109" t="str">
        <f>VLOOKUP(D23,'TS Gantry - AP47'!$C$8:$D$646,2,0)</f>
        <v>DA+6</v>
      </c>
      <c r="F23" s="103">
        <v>43.804000000000002</v>
      </c>
      <c r="G23" s="104">
        <v>45914</v>
      </c>
      <c r="H23" s="104">
        <v>45922</v>
      </c>
      <c r="I23" s="154" t="s">
        <v>713</v>
      </c>
      <c r="J23" s="154" t="s">
        <v>715</v>
      </c>
      <c r="K23" s="154" t="s">
        <v>648</v>
      </c>
      <c r="L23" s="154" t="str">
        <f>VLOOKUP(D23,'TS Gantry - AP47'!$C$8:$X$638,22,FALSE)</f>
        <v>KAKARICHCHHA</v>
      </c>
      <c r="M23" s="154" t="str">
        <f>VLOOKUP(D23,'TS Gantry - AP47'!$C$8:$Y$638,23,FALSE)</f>
        <v>LUNKARANSAR</v>
      </c>
      <c r="N23" s="154" t="str">
        <f>VLOOKUP(D23,'TS Gantry - AP47'!$C$8:$Z$638,24,FALSE)</f>
        <v>BIKANER</v>
      </c>
      <c r="O23" s="109"/>
      <c r="P23" s="109"/>
      <c r="Q23" s="124"/>
      <c r="R23" s="124"/>
      <c r="S23" s="109"/>
      <c r="T23" s="145"/>
      <c r="U23" s="118"/>
      <c r="V23" s="118"/>
      <c r="W23" s="118"/>
      <c r="X23" s="118"/>
      <c r="Y23" s="118"/>
      <c r="Z23" s="118"/>
      <c r="AA23" s="118"/>
    </row>
    <row r="24" spans="1:27" ht="15.75" customHeight="1" x14ac:dyDescent="0.25">
      <c r="A24" s="100">
        <f t="shared" si="0"/>
        <v>20</v>
      </c>
      <c r="B24" s="151" t="s">
        <v>683</v>
      </c>
      <c r="C24" s="109">
        <v>14</v>
      </c>
      <c r="D24" s="211" t="s">
        <v>320</v>
      </c>
      <c r="E24" s="109" t="str">
        <f>VLOOKUP(D24,'TS Gantry - AP47'!$C$8:$D$646,2,0)</f>
        <v>DA+0</v>
      </c>
      <c r="F24" s="103">
        <v>36.159999999999997</v>
      </c>
      <c r="G24" s="104">
        <v>45918</v>
      </c>
      <c r="H24" s="104">
        <v>45923</v>
      </c>
      <c r="I24" s="154" t="s">
        <v>711</v>
      </c>
      <c r="J24" s="154" t="s">
        <v>700</v>
      </c>
      <c r="K24" s="154" t="s">
        <v>648</v>
      </c>
      <c r="L24" s="154" t="str">
        <f>VLOOKUP(D24,'TS Gantry - AP47'!$C$8:$X$638,22,FALSE)</f>
        <v>SODHWALI</v>
      </c>
      <c r="M24" s="154" t="str">
        <f>VLOOKUP(D24,'TS Gantry - AP47'!$C$8:$Y$638,23,FALSE)</f>
        <v>LUNKARANSAR</v>
      </c>
      <c r="N24" s="154" t="str">
        <f>VLOOKUP(D24,'TS Gantry - AP47'!$C$8:$Z$638,24,FALSE)</f>
        <v>BIKANER</v>
      </c>
      <c r="O24" s="109"/>
      <c r="P24" s="109"/>
      <c r="Q24" s="124"/>
      <c r="R24" s="124"/>
      <c r="S24" s="109"/>
      <c r="T24" s="145"/>
      <c r="U24" s="118"/>
      <c r="V24" s="118"/>
      <c r="W24" s="118"/>
      <c r="X24" s="118"/>
      <c r="Y24" s="118"/>
      <c r="Z24" s="118"/>
      <c r="AA24" s="118"/>
    </row>
    <row r="25" spans="1:27" ht="15.75" customHeight="1" x14ac:dyDescent="0.25">
      <c r="A25" s="100">
        <f t="shared" si="0"/>
        <v>21</v>
      </c>
      <c r="B25" s="151" t="s">
        <v>683</v>
      </c>
      <c r="C25" s="109">
        <v>15</v>
      </c>
      <c r="D25" s="211" t="s">
        <v>344</v>
      </c>
      <c r="E25" s="109" t="str">
        <f>VLOOKUP(D25,'TS Gantry - AP47'!$C$8:$D$646,2,0)</f>
        <v>DA+0</v>
      </c>
      <c r="F25" s="103">
        <v>36.159999999999997</v>
      </c>
      <c r="G25" s="104">
        <v>45920</v>
      </c>
      <c r="H25" s="104">
        <v>45924</v>
      </c>
      <c r="I25" s="154" t="s">
        <v>710</v>
      </c>
      <c r="J25" s="154" t="s">
        <v>665</v>
      </c>
      <c r="K25" s="154" t="s">
        <v>648</v>
      </c>
      <c r="L25" s="154" t="str">
        <f>VLOOKUP(D25,'TS Gantry - AP47'!$C$8:$X$638,22,FALSE)</f>
        <v>DHEERERAN</v>
      </c>
      <c r="M25" s="154" t="str">
        <f>VLOOKUP(D25,'TS Gantry - AP47'!$C$8:$Y$638,23,FALSE)</f>
        <v>LUNKARANSAR</v>
      </c>
      <c r="N25" s="154" t="str">
        <f>VLOOKUP(D25,'TS Gantry - AP47'!$C$8:$Z$638,24,FALSE)</f>
        <v>BIKANER</v>
      </c>
      <c r="O25" s="109"/>
      <c r="P25" s="109"/>
      <c r="Q25" s="124"/>
      <c r="R25" s="124"/>
      <c r="S25" s="109"/>
      <c r="T25" s="145"/>
      <c r="U25" s="118"/>
      <c r="V25" s="118"/>
      <c r="W25" s="118"/>
      <c r="X25" s="118"/>
      <c r="Y25" s="118"/>
      <c r="Z25" s="118"/>
      <c r="AA25" s="118"/>
    </row>
    <row r="26" spans="1:27" ht="15.75" customHeight="1" x14ac:dyDescent="0.25">
      <c r="A26" s="100">
        <f t="shared" si="0"/>
        <v>22</v>
      </c>
      <c r="B26" s="151" t="s">
        <v>683</v>
      </c>
      <c r="C26" s="109">
        <v>16</v>
      </c>
      <c r="D26" s="211" t="s">
        <v>501</v>
      </c>
      <c r="E26" s="109" t="str">
        <f>VLOOKUP(D26,'TS Gantry - AP47'!$C$8:$D$646,2,0)</f>
        <v>DA+0</v>
      </c>
      <c r="F26" s="103">
        <v>36.159999999999997</v>
      </c>
      <c r="G26" s="104">
        <v>45921</v>
      </c>
      <c r="H26" s="104">
        <v>45927</v>
      </c>
      <c r="I26" s="154" t="s">
        <v>711</v>
      </c>
      <c r="J26" s="154" t="s">
        <v>714</v>
      </c>
      <c r="K26" s="154" t="s">
        <v>648</v>
      </c>
      <c r="L26" s="154" t="str">
        <f>VLOOKUP(D26,'TS Gantry - AP47'!$C$8:$X$638,22,FALSE)</f>
        <v>CHHATASAR</v>
      </c>
      <c r="M26" s="154" t="str">
        <f>VLOOKUP(D26,'TS Gantry - AP47'!$C$8:$Y$638,23,FALSE)</f>
        <v>LUNKARANSAR</v>
      </c>
      <c r="N26" s="154" t="str">
        <f>VLOOKUP(D26,'TS Gantry - AP47'!$C$8:$Z$638,24,FALSE)</f>
        <v>BIKANER</v>
      </c>
      <c r="O26" s="109"/>
      <c r="P26" s="109"/>
      <c r="Q26" s="124"/>
      <c r="R26" s="124"/>
      <c r="S26" s="109"/>
      <c r="T26" s="145"/>
      <c r="U26" s="118"/>
      <c r="V26" s="118"/>
      <c r="W26" s="118"/>
      <c r="X26" s="118"/>
      <c r="Y26" s="118"/>
      <c r="Z26" s="118"/>
      <c r="AA26" s="118"/>
    </row>
    <row r="27" spans="1:27" ht="15.75" customHeight="1" x14ac:dyDescent="0.25">
      <c r="A27" s="213">
        <f t="shared" si="0"/>
        <v>23</v>
      </c>
      <c r="B27" s="185" t="s">
        <v>683</v>
      </c>
      <c r="C27" s="113">
        <v>17</v>
      </c>
      <c r="D27" s="247" t="s">
        <v>399</v>
      </c>
      <c r="E27" s="113" t="str">
        <f>VLOOKUP(D27,'TS Gantry - AP47'!$C$8:$D$646,2,0)</f>
        <v>DA+3</v>
      </c>
      <c r="F27" s="243">
        <v>37.930999999999997</v>
      </c>
      <c r="G27" s="166">
        <v>45923</v>
      </c>
      <c r="H27" s="166">
        <v>45927</v>
      </c>
      <c r="I27" s="228" t="s">
        <v>713</v>
      </c>
      <c r="J27" s="228" t="s">
        <v>715</v>
      </c>
      <c r="K27" s="228" t="s">
        <v>648</v>
      </c>
      <c r="L27" s="228" t="str">
        <f>VLOOKUP(D27,'TS Gantry - AP47'!$C$8:$X$638,22,FALSE)</f>
        <v>KAKARICHCHHA</v>
      </c>
      <c r="M27" s="228" t="str">
        <f>VLOOKUP(D27,'TS Gantry - AP47'!$C$8:$Y$638,23,FALSE)</f>
        <v>LUNKARANSAR</v>
      </c>
      <c r="N27" s="228" t="str">
        <f>VLOOKUP(D27,'TS Gantry - AP47'!$C$8:$Z$638,24,FALSE)</f>
        <v>BIKANER</v>
      </c>
      <c r="O27" s="113"/>
      <c r="P27" s="113"/>
      <c r="Q27" s="148"/>
      <c r="R27" s="148"/>
      <c r="S27" s="113"/>
      <c r="T27" s="150"/>
      <c r="U27" s="118"/>
      <c r="V27" s="118"/>
      <c r="W27" s="118"/>
      <c r="X27" s="118"/>
      <c r="Y27" s="118"/>
      <c r="Z27" s="118"/>
      <c r="AA27" s="118"/>
    </row>
    <row r="28" spans="1:27" ht="15.75" customHeight="1" x14ac:dyDescent="0.25">
      <c r="A28" s="136">
        <f t="shared" si="0"/>
        <v>24</v>
      </c>
      <c r="B28" s="137" t="s">
        <v>685</v>
      </c>
      <c r="C28" s="137">
        <v>1</v>
      </c>
      <c r="D28" s="245" t="s">
        <v>434</v>
      </c>
      <c r="E28" s="137" t="str">
        <f>VLOOKUP(D28,'TS Gantry - AP47'!$C$8:$D$646,2,0)</f>
        <v>DA+6</v>
      </c>
      <c r="F28" s="246">
        <v>43.804000000000002</v>
      </c>
      <c r="G28" s="162">
        <v>45924</v>
      </c>
      <c r="H28" s="162">
        <v>45933</v>
      </c>
      <c r="I28" s="140" t="s">
        <v>711</v>
      </c>
      <c r="J28" s="140" t="s">
        <v>700</v>
      </c>
      <c r="K28" s="140" t="s">
        <v>648</v>
      </c>
      <c r="L28" s="140" t="str">
        <f>VLOOKUP(D28,'TS Gantry - AP47'!$C$8:$X$638,22,FALSE)</f>
        <v>UCHHRANGDESAR</v>
      </c>
      <c r="M28" s="140" t="str">
        <f>VLOOKUP(D28,'TS Gantry - AP47'!$C$8:$Y$638,23,FALSE)</f>
        <v>LUNKARANSAR</v>
      </c>
      <c r="N28" s="140" t="str">
        <f>VLOOKUP(D28,'TS Gantry - AP47'!$C$8:$Z$638,24,FALSE)</f>
        <v>BIKANER</v>
      </c>
      <c r="O28" s="137" t="s">
        <v>684</v>
      </c>
      <c r="P28" s="137"/>
      <c r="Q28" s="139">
        <v>45911</v>
      </c>
      <c r="R28" s="139">
        <v>45924</v>
      </c>
      <c r="S28" s="137"/>
      <c r="T28" s="141"/>
      <c r="U28" s="118"/>
      <c r="V28" s="118"/>
      <c r="W28" s="118"/>
      <c r="X28" s="118"/>
      <c r="Y28" s="118"/>
      <c r="Z28" s="118"/>
      <c r="AA28" s="118"/>
    </row>
    <row r="29" spans="1:27" ht="15.75" customHeight="1" x14ac:dyDescent="0.25">
      <c r="A29" s="100">
        <f t="shared" si="0"/>
        <v>25</v>
      </c>
      <c r="B29" s="151" t="s">
        <v>685</v>
      </c>
      <c r="C29" s="109">
        <v>2</v>
      </c>
      <c r="D29" s="211" t="s">
        <v>483</v>
      </c>
      <c r="E29" s="109" t="str">
        <f>VLOOKUP(D29,'TS Gantry - AP47'!$C$8:$D$646,2,0)</f>
        <v>DA+3</v>
      </c>
      <c r="F29" s="103">
        <v>37.930999999999997</v>
      </c>
      <c r="G29" s="104">
        <v>45928</v>
      </c>
      <c r="H29" s="104">
        <v>45934</v>
      </c>
      <c r="I29" s="154" t="s">
        <v>711</v>
      </c>
      <c r="J29" s="154" t="s">
        <v>714</v>
      </c>
      <c r="K29" s="154" t="s">
        <v>648</v>
      </c>
      <c r="L29" s="154" t="str">
        <f>VLOOKUP(D29,'TS Gantry - AP47'!$C$8:$X$638,22,FALSE)</f>
        <v>CHHATASAR</v>
      </c>
      <c r="M29" s="154" t="str">
        <f>VLOOKUP(D29,'TS Gantry - AP47'!$C$8:$Y$638,23,FALSE)</f>
        <v>LUNKARANSAR</v>
      </c>
      <c r="N29" s="154" t="str">
        <f>VLOOKUP(D29,'TS Gantry - AP47'!$C$8:$Z$638,24,FALSE)</f>
        <v>BIKANER</v>
      </c>
      <c r="O29" s="109" t="s">
        <v>684</v>
      </c>
      <c r="P29" s="109"/>
      <c r="Q29" s="124">
        <v>45911</v>
      </c>
      <c r="R29" s="124">
        <v>45926</v>
      </c>
      <c r="S29" s="109"/>
      <c r="T29" s="145"/>
      <c r="U29" s="118"/>
      <c r="V29" s="118"/>
      <c r="W29" s="118"/>
      <c r="X29" s="118"/>
      <c r="Y29" s="118"/>
      <c r="Z29" s="118"/>
      <c r="AA29" s="118"/>
    </row>
    <row r="30" spans="1:27" ht="15.75" customHeight="1" x14ac:dyDescent="0.25">
      <c r="A30" s="100">
        <f t="shared" si="0"/>
        <v>26</v>
      </c>
      <c r="B30" s="151" t="s">
        <v>685</v>
      </c>
      <c r="C30" s="109">
        <v>3</v>
      </c>
      <c r="D30" s="211" t="s">
        <v>403</v>
      </c>
      <c r="E30" s="109" t="str">
        <f>VLOOKUP(D30,'TS Gantry - AP47'!$C$8:$D$646,2,0)</f>
        <v>DA+6</v>
      </c>
      <c r="F30" s="103">
        <v>43.804000000000002</v>
      </c>
      <c r="G30" s="104">
        <v>45928</v>
      </c>
      <c r="H30" s="104">
        <v>45934</v>
      </c>
      <c r="I30" s="154" t="s">
        <v>713</v>
      </c>
      <c r="J30" s="154" t="s">
        <v>715</v>
      </c>
      <c r="K30" s="154" t="s">
        <v>648</v>
      </c>
      <c r="L30" s="154" t="str">
        <f>VLOOKUP(D30,'TS Gantry - AP47'!$C$8:$X$638,22,FALSE)</f>
        <v>KALKAL MUKLERA</v>
      </c>
      <c r="M30" s="154" t="str">
        <f>VLOOKUP(D30,'TS Gantry - AP47'!$C$8:$Y$638,23,FALSE)</f>
        <v>LUNKARANSAR</v>
      </c>
      <c r="N30" s="154" t="str">
        <f>VLOOKUP(D30,'TS Gantry - AP47'!$C$8:$Z$638,24,FALSE)</f>
        <v>BIKANER</v>
      </c>
      <c r="O30" s="109"/>
      <c r="P30" s="109"/>
      <c r="Q30" s="124"/>
      <c r="R30" s="124"/>
      <c r="S30" s="109"/>
      <c r="T30" s="145"/>
      <c r="U30" s="118"/>
      <c r="V30" s="118"/>
      <c r="W30" s="118"/>
      <c r="X30" s="118"/>
      <c r="Y30" s="118"/>
      <c r="Z30" s="118"/>
      <c r="AA30" s="118"/>
    </row>
    <row r="31" spans="1:27" ht="15.75" customHeight="1" x14ac:dyDescent="0.25">
      <c r="A31" s="100">
        <f t="shared" si="0"/>
        <v>27</v>
      </c>
      <c r="B31" s="151" t="s">
        <v>685</v>
      </c>
      <c r="C31" s="109">
        <v>4</v>
      </c>
      <c r="D31" s="211" t="s">
        <v>440</v>
      </c>
      <c r="E31" s="109" t="str">
        <f>VLOOKUP(D31,'TS Gantry - AP47'!$C$8:$D$646,2,0)</f>
        <v>DA+0</v>
      </c>
      <c r="F31" s="103">
        <v>36.159999999999997</v>
      </c>
      <c r="G31" s="104">
        <v>45933</v>
      </c>
      <c r="H31" s="104">
        <v>45938</v>
      </c>
      <c r="I31" s="154" t="s">
        <v>711</v>
      </c>
      <c r="J31" s="154" t="s">
        <v>700</v>
      </c>
      <c r="K31" s="154" t="s">
        <v>648</v>
      </c>
      <c r="L31" s="154" t="str">
        <f>VLOOKUP(D31,'TS Gantry - AP47'!$C$8:$X$638,22,FALSE)</f>
        <v>KALOO</v>
      </c>
      <c r="M31" s="154" t="str">
        <f>VLOOKUP(D31,'TS Gantry - AP47'!$C$8:$Y$638,23,FALSE)</f>
        <v>LUNKARANSAR</v>
      </c>
      <c r="N31" s="154" t="str">
        <f>VLOOKUP(D31,'TS Gantry - AP47'!$C$8:$Z$638,24,FALSE)</f>
        <v>BIKANER</v>
      </c>
      <c r="O31" s="109" t="s">
        <v>684</v>
      </c>
      <c r="P31" s="109"/>
      <c r="Q31" s="124">
        <v>45911</v>
      </c>
      <c r="R31" s="124">
        <v>45933</v>
      </c>
      <c r="S31" s="109"/>
      <c r="T31" s="145"/>
      <c r="U31" s="118"/>
      <c r="V31" s="118"/>
      <c r="W31" s="118"/>
      <c r="X31" s="118"/>
      <c r="Y31" s="118"/>
      <c r="Z31" s="118"/>
      <c r="AA31" s="118"/>
    </row>
    <row r="32" spans="1:27" ht="15" customHeight="1" x14ac:dyDescent="0.25">
      <c r="A32" s="100">
        <f t="shared" si="0"/>
        <v>28</v>
      </c>
      <c r="B32" s="151" t="s">
        <v>685</v>
      </c>
      <c r="C32" s="109">
        <v>5</v>
      </c>
      <c r="D32" s="211" t="s">
        <v>339</v>
      </c>
      <c r="E32" s="109" t="str">
        <f>VLOOKUP(D32,'TS Gantry - AP47'!$C$8:$D$646,2,0)</f>
        <v>DB1+0</v>
      </c>
      <c r="F32" s="103">
        <v>55.451000000000001</v>
      </c>
      <c r="G32" s="104">
        <v>45925</v>
      </c>
      <c r="H32" s="104">
        <v>45939</v>
      </c>
      <c r="I32" s="154" t="s">
        <v>710</v>
      </c>
      <c r="J32" s="154" t="s">
        <v>665</v>
      </c>
      <c r="K32" s="154" t="s">
        <v>648</v>
      </c>
      <c r="L32" s="154" t="str">
        <f>VLOOKUP(D32,'TS Gantry - AP47'!$C$8:$X$638,22,FALSE)</f>
        <v>DHEERERAN</v>
      </c>
      <c r="M32" s="154" t="str">
        <f>VLOOKUP(D32,'TS Gantry - AP47'!$C$8:$Y$638,23,FALSE)</f>
        <v>LUNKARANSAR</v>
      </c>
      <c r="N32" s="154" t="str">
        <f>VLOOKUP(D32,'TS Gantry - AP47'!$C$8:$Z$638,24,FALSE)</f>
        <v>BIKANER</v>
      </c>
      <c r="O32" s="109"/>
      <c r="P32" s="109"/>
      <c r="Q32" s="124"/>
      <c r="R32" s="124"/>
      <c r="S32" s="109"/>
      <c r="T32" s="145"/>
      <c r="U32" s="118"/>
      <c r="V32" s="118"/>
      <c r="W32" s="118"/>
      <c r="X32" s="118"/>
      <c r="Y32" s="118"/>
      <c r="Z32" s="118"/>
      <c r="AA32" s="118"/>
    </row>
    <row r="33" spans="1:27" ht="15.75" customHeight="1" x14ac:dyDescent="0.25">
      <c r="A33" s="100">
        <f t="shared" si="0"/>
        <v>29</v>
      </c>
      <c r="B33" s="151" t="s">
        <v>685</v>
      </c>
      <c r="C33" s="109">
        <v>6</v>
      </c>
      <c r="D33" s="177" t="s">
        <v>404</v>
      </c>
      <c r="E33" s="109" t="str">
        <f>VLOOKUP(D33,'TS Gantry - AP47'!$C$8:$D$646,2,0)</f>
        <v>DA+6</v>
      </c>
      <c r="F33" s="103">
        <v>43.804000000000002</v>
      </c>
      <c r="G33" s="104">
        <v>45935</v>
      </c>
      <c r="H33" s="104">
        <v>45942</v>
      </c>
      <c r="I33" s="154" t="s">
        <v>713</v>
      </c>
      <c r="J33" s="154" t="s">
        <v>715</v>
      </c>
      <c r="K33" s="154" t="s">
        <v>648</v>
      </c>
      <c r="L33" s="154" t="str">
        <f>VLOOKUP(D33,'TS Gantry - AP47'!$C$8:$X$638,22,FALSE)</f>
        <v>KALKAL MUKLERA</v>
      </c>
      <c r="M33" s="154" t="str">
        <f>VLOOKUP(D33,'TS Gantry - AP47'!$C$8:$Y$638,23,FALSE)</f>
        <v>LUNKARANSAR</v>
      </c>
      <c r="N33" s="154" t="str">
        <f>VLOOKUP(D33,'TS Gantry - AP47'!$C$8:$Z$638,24,FALSE)</f>
        <v>BIKANER</v>
      </c>
      <c r="O33" s="109"/>
      <c r="P33" s="109"/>
      <c r="Q33" s="124"/>
      <c r="R33" s="124"/>
      <c r="S33" s="109"/>
      <c r="T33" s="145"/>
      <c r="U33" s="118"/>
      <c r="V33" s="118"/>
      <c r="W33" s="118"/>
      <c r="X33" s="118"/>
      <c r="Y33" s="118"/>
      <c r="Z33" s="118"/>
      <c r="AA33" s="118"/>
    </row>
    <row r="34" spans="1:27" ht="15.75" customHeight="1" x14ac:dyDescent="0.25">
      <c r="A34" s="100">
        <f t="shared" si="0"/>
        <v>30</v>
      </c>
      <c r="B34" s="151" t="s">
        <v>685</v>
      </c>
      <c r="C34" s="109">
        <v>7</v>
      </c>
      <c r="D34" s="177" t="s">
        <v>478</v>
      </c>
      <c r="E34" s="109" t="str">
        <f>VLOOKUP(D34,'TS Gantry - AP47'!$C$8:$D$646,2,0)</f>
        <v>DA+6</v>
      </c>
      <c r="F34" s="103">
        <v>43.804000000000002</v>
      </c>
      <c r="G34" s="104">
        <v>45935</v>
      </c>
      <c r="H34" s="104">
        <v>45942</v>
      </c>
      <c r="I34" s="154" t="s">
        <v>711</v>
      </c>
      <c r="J34" s="154" t="s">
        <v>714</v>
      </c>
      <c r="K34" s="154" t="s">
        <v>648</v>
      </c>
      <c r="L34" s="154" t="str">
        <f>VLOOKUP(D34,'TS Gantry - AP47'!$C$8:$X$638,22,FALSE)</f>
        <v>GARABDESAR</v>
      </c>
      <c r="M34" s="154" t="str">
        <f>VLOOKUP(D34,'TS Gantry - AP47'!$C$8:$Y$638,23,FALSE)</f>
        <v>LUNKARANSAR</v>
      </c>
      <c r="N34" s="154" t="str">
        <f>VLOOKUP(D34,'TS Gantry - AP47'!$C$8:$Z$638,24,FALSE)</f>
        <v>BIKANER</v>
      </c>
      <c r="O34" s="109"/>
      <c r="P34" s="109"/>
      <c r="Q34" s="124"/>
      <c r="R34" s="124"/>
      <c r="S34" s="109"/>
      <c r="T34" s="145"/>
      <c r="U34" s="118"/>
      <c r="V34" s="118"/>
      <c r="W34" s="118"/>
      <c r="X34" s="118"/>
      <c r="Y34" s="118"/>
      <c r="Z34" s="118"/>
      <c r="AA34" s="118"/>
    </row>
    <row r="35" spans="1:27" ht="15.75" customHeight="1" x14ac:dyDescent="0.25">
      <c r="A35" s="100">
        <f t="shared" si="0"/>
        <v>31</v>
      </c>
      <c r="B35" s="151" t="s">
        <v>685</v>
      </c>
      <c r="C35" s="109">
        <v>8</v>
      </c>
      <c r="D35" s="211" t="s">
        <v>369</v>
      </c>
      <c r="E35" s="109" t="str">
        <f>VLOOKUP(D35,'TS Gantry - AP47'!$C$8:$D$646,2,0)</f>
        <v>DA+3</v>
      </c>
      <c r="F35" s="103">
        <v>37.930999999999997</v>
      </c>
      <c r="G35" s="104">
        <v>45940</v>
      </c>
      <c r="H35" s="104">
        <v>45948</v>
      </c>
      <c r="I35" s="154" t="s">
        <v>710</v>
      </c>
      <c r="J35" s="154" t="s">
        <v>665</v>
      </c>
      <c r="K35" s="154" t="s">
        <v>648</v>
      </c>
      <c r="L35" s="154" t="str">
        <f>VLOOKUP(D35,'TS Gantry - AP47'!$C$8:$X$638,22,FALSE)</f>
        <v>HANSHERA</v>
      </c>
      <c r="M35" s="154" t="str">
        <f>VLOOKUP(D35,'TS Gantry - AP47'!$C$8:$Y$638,23,FALSE)</f>
        <v>LUNKARANSAR</v>
      </c>
      <c r="N35" s="154" t="str">
        <f>VLOOKUP(D35,'TS Gantry - AP47'!$C$8:$Z$638,24,FALSE)</f>
        <v>BIKANER</v>
      </c>
      <c r="O35" s="109"/>
      <c r="P35" s="109"/>
      <c r="Q35" s="124"/>
      <c r="R35" s="124"/>
      <c r="S35" s="109"/>
      <c r="T35" s="145"/>
      <c r="U35" s="118"/>
      <c r="V35" s="118"/>
      <c r="W35" s="118"/>
      <c r="X35" s="118"/>
      <c r="Y35" s="118"/>
      <c r="Z35" s="118"/>
      <c r="AA35" s="118"/>
    </row>
    <row r="36" spans="1:27" ht="15.75" customHeight="1" x14ac:dyDescent="0.25">
      <c r="A36" s="100">
        <f t="shared" si="0"/>
        <v>32</v>
      </c>
      <c r="B36" s="151" t="s">
        <v>685</v>
      </c>
      <c r="C36" s="109">
        <v>9</v>
      </c>
      <c r="D36" s="211" t="s">
        <v>435</v>
      </c>
      <c r="E36" s="109" t="str">
        <f>VLOOKUP(D36,'TS Gantry - AP47'!$C$8:$D$646,2,0)</f>
        <v>DA+3</v>
      </c>
      <c r="F36" s="103">
        <v>37.930999999999997</v>
      </c>
      <c r="G36" s="104">
        <v>45943</v>
      </c>
      <c r="H36" s="104">
        <v>45948</v>
      </c>
      <c r="I36" s="154" t="s">
        <v>716</v>
      </c>
      <c r="J36" s="154" t="s">
        <v>700</v>
      </c>
      <c r="K36" s="154" t="s">
        <v>648</v>
      </c>
      <c r="L36" s="154" t="str">
        <f>VLOOKUP(D36,'TS Gantry - AP47'!$C$8:$X$638,22,FALSE)</f>
        <v>UCHHRANGDESAR</v>
      </c>
      <c r="M36" s="154" t="str">
        <f>VLOOKUP(D36,'TS Gantry - AP47'!$C$8:$Y$638,23,FALSE)</f>
        <v>LUNKARANSAR</v>
      </c>
      <c r="N36" s="154" t="str">
        <f>VLOOKUP(D36,'TS Gantry - AP47'!$C$8:$Z$638,24,FALSE)</f>
        <v>BIKANER</v>
      </c>
      <c r="O36" s="109"/>
      <c r="P36" s="109"/>
      <c r="Q36" s="124"/>
      <c r="R36" s="124"/>
      <c r="S36" s="109"/>
      <c r="T36" s="145"/>
      <c r="U36" s="118"/>
      <c r="V36" s="118"/>
      <c r="W36" s="118"/>
      <c r="X36" s="118"/>
      <c r="Y36" s="118"/>
      <c r="Z36" s="118"/>
      <c r="AA36" s="118"/>
    </row>
    <row r="37" spans="1:27" ht="15.75" customHeight="1" x14ac:dyDescent="0.25">
      <c r="A37" s="100">
        <f t="shared" si="0"/>
        <v>33</v>
      </c>
      <c r="B37" s="151" t="s">
        <v>685</v>
      </c>
      <c r="C37" s="109">
        <v>10</v>
      </c>
      <c r="D37" s="211" t="s">
        <v>447</v>
      </c>
      <c r="E37" s="109" t="str">
        <f>VLOOKUP(D37,'TS Gantry - AP47'!$C$8:$D$646,2,0)</f>
        <v>DA+3</v>
      </c>
      <c r="F37" s="103">
        <v>37.930999999999997</v>
      </c>
      <c r="G37" s="104">
        <v>45943</v>
      </c>
      <c r="H37" s="104">
        <v>45952</v>
      </c>
      <c r="I37" s="154" t="s">
        <v>711</v>
      </c>
      <c r="J37" s="154" t="s">
        <v>714</v>
      </c>
      <c r="K37" s="154" t="s">
        <v>648</v>
      </c>
      <c r="L37" s="154" t="str">
        <f>VLOOKUP(D37,'TS Gantry - AP47'!$C$8:$X$638,22,FALSE)</f>
        <v>KALOO</v>
      </c>
      <c r="M37" s="154" t="str">
        <f>VLOOKUP(D37,'TS Gantry - AP47'!$C$8:$Y$638,23,FALSE)</f>
        <v>LUNKARANSAR</v>
      </c>
      <c r="N37" s="154" t="str">
        <f>VLOOKUP(D37,'TS Gantry - AP47'!$C$8:$Z$638,24,FALSE)</f>
        <v>BIKANER</v>
      </c>
      <c r="O37" s="109"/>
      <c r="P37" s="109"/>
      <c r="Q37" s="124"/>
      <c r="R37" s="124"/>
      <c r="S37" s="109"/>
      <c r="T37" s="145"/>
      <c r="U37" s="118"/>
      <c r="V37" s="118"/>
      <c r="W37" s="118"/>
      <c r="X37" s="118"/>
      <c r="Y37" s="118"/>
      <c r="Z37" s="118"/>
      <c r="AA37" s="118"/>
    </row>
    <row r="38" spans="1:27" ht="15.75" customHeight="1" x14ac:dyDescent="0.25">
      <c r="A38" s="100">
        <f t="shared" si="0"/>
        <v>34</v>
      </c>
      <c r="B38" s="151" t="s">
        <v>685</v>
      </c>
      <c r="C38" s="109">
        <v>11</v>
      </c>
      <c r="D38" s="211" t="s">
        <v>444</v>
      </c>
      <c r="E38" s="109" t="str">
        <f>VLOOKUP(D38,'TS Gantry - AP47'!$C$8:$D$646,2,0)</f>
        <v>DB2+0</v>
      </c>
      <c r="F38" s="103">
        <v>59.500999999999998</v>
      </c>
      <c r="G38" s="104">
        <v>45949</v>
      </c>
      <c r="H38" s="104">
        <v>45955</v>
      </c>
      <c r="I38" s="154" t="s">
        <v>716</v>
      </c>
      <c r="J38" s="154" t="s">
        <v>717</v>
      </c>
      <c r="K38" s="154" t="s">
        <v>648</v>
      </c>
      <c r="L38" s="154" t="str">
        <f>VLOOKUP(D38,'TS Gantry - AP47'!$C$8:$X$638,22,FALSE)</f>
        <v>KALOO</v>
      </c>
      <c r="M38" s="154" t="str">
        <f>VLOOKUP(D38,'TS Gantry - AP47'!$C$8:$Y$638,23,FALSE)</f>
        <v>LUNKARANSAR</v>
      </c>
      <c r="N38" s="154" t="str">
        <f>VLOOKUP(D38,'TS Gantry - AP47'!$C$8:$Z$638,24,FALSE)</f>
        <v>BIKANER</v>
      </c>
      <c r="O38" s="109"/>
      <c r="P38" s="109"/>
      <c r="Q38" s="124"/>
      <c r="R38" s="124"/>
      <c r="S38" s="109"/>
      <c r="T38" s="145"/>
      <c r="U38" s="118"/>
      <c r="V38" s="118"/>
      <c r="W38" s="118"/>
      <c r="X38" s="118"/>
      <c r="Y38" s="118"/>
      <c r="Z38" s="118"/>
      <c r="AA38" s="118"/>
    </row>
    <row r="39" spans="1:27" ht="15.75" customHeight="1" x14ac:dyDescent="0.25">
      <c r="A39" s="100">
        <f t="shared" si="0"/>
        <v>35</v>
      </c>
      <c r="B39" s="151" t="s">
        <v>685</v>
      </c>
      <c r="C39" s="109">
        <v>12</v>
      </c>
      <c r="D39" s="211" t="s">
        <v>393</v>
      </c>
      <c r="E39" s="109" t="str">
        <f>VLOOKUP(D39,'TS Gantry - AP47'!$C$8:$D$646,2,0)</f>
        <v>DC2+0</v>
      </c>
      <c r="F39" s="103">
        <v>67.262</v>
      </c>
      <c r="G39" s="104">
        <v>45943</v>
      </c>
      <c r="H39" s="104">
        <v>45960</v>
      </c>
      <c r="I39" s="154" t="s">
        <v>713</v>
      </c>
      <c r="J39" s="154" t="s">
        <v>715</v>
      </c>
      <c r="K39" s="154" t="s">
        <v>648</v>
      </c>
      <c r="L39" s="154" t="str">
        <f>VLOOKUP(D39,'TS Gantry - AP47'!$C$8:$X$638,22,FALSE)</f>
        <v>SURANA</v>
      </c>
      <c r="M39" s="154" t="str">
        <f>VLOOKUP(D39,'TS Gantry - AP47'!$C$8:$Y$638,23,FALSE)</f>
        <v>LUNKARANSAR</v>
      </c>
      <c r="N39" s="154" t="str">
        <f>VLOOKUP(D39,'TS Gantry - AP47'!$C$8:$Z$638,24,FALSE)</f>
        <v>BIKANER</v>
      </c>
      <c r="O39" s="109"/>
      <c r="P39" s="109"/>
      <c r="Q39" s="124"/>
      <c r="R39" s="124"/>
      <c r="S39" s="109"/>
      <c r="T39" s="145"/>
      <c r="U39" s="118"/>
      <c r="V39" s="118"/>
      <c r="W39" s="118"/>
      <c r="X39" s="118"/>
      <c r="Y39" s="118"/>
      <c r="Z39" s="118"/>
      <c r="AA39" s="118"/>
    </row>
    <row r="40" spans="1:27" ht="15.75" customHeight="1" x14ac:dyDescent="0.25">
      <c r="A40" s="213">
        <f t="shared" si="0"/>
        <v>36</v>
      </c>
      <c r="B40" s="185" t="s">
        <v>685</v>
      </c>
      <c r="C40" s="113">
        <v>13</v>
      </c>
      <c r="D40" s="247" t="s">
        <v>443</v>
      </c>
      <c r="E40" s="113" t="str">
        <f>VLOOKUP(D40,'TS Gantry - AP47'!$C$8:$D$646,2,0)</f>
        <v>DA+6</v>
      </c>
      <c r="F40" s="243">
        <v>43.804000000000002</v>
      </c>
      <c r="G40" s="166">
        <v>45956</v>
      </c>
      <c r="H40" s="166">
        <v>45961</v>
      </c>
      <c r="I40" s="228" t="s">
        <v>716</v>
      </c>
      <c r="J40" s="228" t="s">
        <v>700</v>
      </c>
      <c r="K40" s="228" t="s">
        <v>648</v>
      </c>
      <c r="L40" s="228" t="str">
        <f>VLOOKUP(D40,'TS Gantry - AP47'!$C$8:$X$638,22,FALSE)</f>
        <v>KALOO</v>
      </c>
      <c r="M40" s="228" t="str">
        <f>VLOOKUP(D40,'TS Gantry - AP47'!$C$8:$Y$638,23,FALSE)</f>
        <v>LUNKARANSAR</v>
      </c>
      <c r="N40" s="228" t="str">
        <f>VLOOKUP(D40,'TS Gantry - AP47'!$C$8:$Z$638,24,FALSE)</f>
        <v>BIKANER</v>
      </c>
      <c r="O40" s="113"/>
      <c r="P40" s="113"/>
      <c r="Q40" s="148"/>
      <c r="R40" s="148"/>
      <c r="S40" s="113"/>
      <c r="T40" s="150"/>
      <c r="U40" s="118"/>
      <c r="V40" s="118"/>
      <c r="W40" s="118"/>
      <c r="X40" s="118"/>
      <c r="Y40" s="118"/>
      <c r="Z40" s="118"/>
      <c r="AA40" s="118"/>
    </row>
    <row r="41" spans="1:27" ht="15.75" customHeight="1" x14ac:dyDescent="0.25">
      <c r="A41" s="136">
        <f t="shared" si="0"/>
        <v>37</v>
      </c>
      <c r="B41" s="137" t="s">
        <v>633</v>
      </c>
      <c r="C41" s="137">
        <v>1</v>
      </c>
      <c r="D41" s="245" t="s">
        <v>439</v>
      </c>
      <c r="E41" s="137" t="str">
        <f>VLOOKUP(D41,'TS Gantry - AP47'!$C$8:$D$646,2,0)</f>
        <v>DA+0</v>
      </c>
      <c r="F41" s="246">
        <v>36.159999999999997</v>
      </c>
      <c r="G41" s="162">
        <v>45962</v>
      </c>
      <c r="H41" s="162">
        <v>45966</v>
      </c>
      <c r="I41" s="140" t="s">
        <v>716</v>
      </c>
      <c r="J41" s="140" t="s">
        <v>700</v>
      </c>
      <c r="K41" s="140" t="s">
        <v>648</v>
      </c>
      <c r="L41" s="140" t="str">
        <f>VLOOKUP(D41,'TS Gantry - AP47'!$C$8:$X$638,22,FALSE)</f>
        <v>KALOO</v>
      </c>
      <c r="M41" s="140" t="str">
        <f>VLOOKUP(D41,'TS Gantry - AP47'!$C$8:$Y$638,23,FALSE)</f>
        <v>LUNKARANSAR</v>
      </c>
      <c r="N41" s="140" t="str">
        <f>VLOOKUP(D41,'TS Gantry - AP47'!$C$8:$Z$638,24,FALSE)</f>
        <v>BIKANER</v>
      </c>
      <c r="O41" s="137"/>
      <c r="P41" s="137"/>
      <c r="Q41" s="139"/>
      <c r="R41" s="139"/>
      <c r="S41" s="137"/>
      <c r="T41" s="141"/>
      <c r="U41" s="118"/>
      <c r="V41" s="118"/>
      <c r="W41" s="118"/>
      <c r="X41" s="118"/>
      <c r="Y41" s="118"/>
      <c r="Z41" s="118"/>
      <c r="AA41" s="118"/>
    </row>
    <row r="42" spans="1:27" ht="15.75" customHeight="1" x14ac:dyDescent="0.25">
      <c r="A42" s="100">
        <f t="shared" si="0"/>
        <v>38</v>
      </c>
      <c r="B42" s="151" t="s">
        <v>633</v>
      </c>
      <c r="C42" s="109">
        <v>2</v>
      </c>
      <c r="D42" s="211" t="s">
        <v>395</v>
      </c>
      <c r="E42" s="109" t="str">
        <f>VLOOKUP(D42,'TS Gantry - AP47'!$C$8:$D$646,2,0)</f>
        <v>DA+6</v>
      </c>
      <c r="F42" s="103">
        <v>43.804000000000002</v>
      </c>
      <c r="G42" s="104">
        <v>45961</v>
      </c>
      <c r="H42" s="104">
        <v>45968</v>
      </c>
      <c r="I42" s="154" t="s">
        <v>713</v>
      </c>
      <c r="J42" s="154" t="s">
        <v>715</v>
      </c>
      <c r="K42" s="154" t="s">
        <v>648</v>
      </c>
      <c r="L42" s="154" t="str">
        <f>VLOOKUP(D42,'TS Gantry - AP47'!$C$8:$X$638,22,FALSE)</f>
        <v>SURANA</v>
      </c>
      <c r="M42" s="154" t="str">
        <f>VLOOKUP(D42,'TS Gantry - AP47'!$C$8:$Y$638,23,FALSE)</f>
        <v>LUNKARANSAR</v>
      </c>
      <c r="N42" s="154" t="str">
        <f>VLOOKUP(D42,'TS Gantry - AP47'!$C$8:$Z$638,24,FALSE)</f>
        <v>BIKANER</v>
      </c>
      <c r="O42" s="109"/>
      <c r="P42" s="109"/>
      <c r="Q42" s="124"/>
      <c r="R42" s="124"/>
      <c r="S42" s="109"/>
      <c r="T42" s="145"/>
      <c r="U42" s="118"/>
      <c r="V42" s="118"/>
      <c r="W42" s="118"/>
      <c r="X42" s="118"/>
      <c r="Y42" s="118"/>
      <c r="Z42" s="118"/>
      <c r="AA42" s="118"/>
    </row>
    <row r="43" spans="1:27" ht="15.75" customHeight="1" x14ac:dyDescent="0.25">
      <c r="A43" s="100">
        <f t="shared" si="0"/>
        <v>39</v>
      </c>
      <c r="B43" s="151" t="s">
        <v>633</v>
      </c>
      <c r="C43" s="151">
        <v>3</v>
      </c>
      <c r="D43" s="211" t="s">
        <v>441</v>
      </c>
      <c r="E43" s="109" t="str">
        <f>VLOOKUP(D43,'TS Gantry - AP47'!$C$8:$D$646,2,0)</f>
        <v>DA+0</v>
      </c>
      <c r="F43" s="103">
        <v>36.159999999999997</v>
      </c>
      <c r="G43" s="104">
        <v>45966</v>
      </c>
      <c r="H43" s="104">
        <v>45969</v>
      </c>
      <c r="I43" s="154" t="s">
        <v>716</v>
      </c>
      <c r="J43" s="154" t="s">
        <v>700</v>
      </c>
      <c r="K43" s="154" t="s">
        <v>648</v>
      </c>
      <c r="L43" s="154" t="str">
        <f>VLOOKUP(D43,'TS Gantry - AP47'!$C$8:$X$638,22,FALSE)</f>
        <v>KALOO</v>
      </c>
      <c r="M43" s="154" t="str">
        <f>VLOOKUP(D43,'TS Gantry - AP47'!$C$8:$Y$638,23,FALSE)</f>
        <v>LUNKARANSAR</v>
      </c>
      <c r="N43" s="154" t="str">
        <f>VLOOKUP(D43,'TS Gantry - AP47'!$C$8:$Z$638,24,FALSE)</f>
        <v>BIKANER</v>
      </c>
      <c r="O43" s="109"/>
      <c r="P43" s="109"/>
      <c r="Q43" s="124"/>
      <c r="R43" s="124"/>
      <c r="S43" s="109"/>
      <c r="T43" s="145"/>
      <c r="U43" s="118"/>
      <c r="V43" s="118"/>
      <c r="W43" s="118"/>
      <c r="X43" s="118"/>
      <c r="Y43" s="118"/>
      <c r="Z43" s="118"/>
      <c r="AA43" s="118"/>
    </row>
    <row r="44" spans="1:27" ht="15.75" customHeight="1" x14ac:dyDescent="0.25">
      <c r="A44" s="100">
        <f t="shared" si="0"/>
        <v>40</v>
      </c>
      <c r="B44" s="151" t="s">
        <v>633</v>
      </c>
      <c r="C44" s="109">
        <v>4</v>
      </c>
      <c r="D44" s="211" t="s">
        <v>448</v>
      </c>
      <c r="E44" s="109" t="str">
        <f>VLOOKUP(D44,'TS Gantry - AP47'!$C$8:$D$646,2,0)</f>
        <v>DA+6</v>
      </c>
      <c r="F44" s="103">
        <v>43.804000000000002</v>
      </c>
      <c r="G44" s="104">
        <v>45964</v>
      </c>
      <c r="H44" s="104">
        <v>45973</v>
      </c>
      <c r="I44" s="154" t="s">
        <v>716</v>
      </c>
      <c r="J44" s="154" t="s">
        <v>700</v>
      </c>
      <c r="K44" s="154" t="s">
        <v>648</v>
      </c>
      <c r="L44" s="154" t="str">
        <f>VLOOKUP(D44,'TS Gantry - AP47'!$C$8:$X$638,22,FALSE)</f>
        <v>KALOO</v>
      </c>
      <c r="M44" s="154" t="str">
        <f>VLOOKUP(D44,'TS Gantry - AP47'!$C$8:$Y$638,23,FALSE)</f>
        <v>LUNKARANSAR</v>
      </c>
      <c r="N44" s="154" t="str">
        <f>VLOOKUP(D44,'TS Gantry - AP47'!$C$8:$Z$638,24,FALSE)</f>
        <v>BIKANER</v>
      </c>
      <c r="O44" s="109"/>
      <c r="P44" s="109"/>
      <c r="Q44" s="124"/>
      <c r="R44" s="124"/>
      <c r="S44" s="109"/>
      <c r="T44" s="145"/>
      <c r="U44" s="118"/>
      <c r="V44" s="118"/>
      <c r="W44" s="118"/>
      <c r="X44" s="118"/>
      <c r="Y44" s="118"/>
      <c r="Z44" s="118"/>
      <c r="AA44" s="118"/>
    </row>
    <row r="45" spans="1:27" ht="17.25" customHeight="1" x14ac:dyDescent="0.25">
      <c r="A45" s="100">
        <f t="shared" si="0"/>
        <v>41</v>
      </c>
      <c r="B45" s="151" t="s">
        <v>633</v>
      </c>
      <c r="C45" s="151">
        <v>5</v>
      </c>
      <c r="D45" s="241" t="s">
        <v>371</v>
      </c>
      <c r="E45" s="109" t="str">
        <f>VLOOKUP(D45,'TS Gantry - AP47'!$C$8:$D$646,2,0)</f>
        <v>DA+9</v>
      </c>
      <c r="F45" s="242">
        <v>45.697000000000003</v>
      </c>
      <c r="G45" s="189">
        <v>45957</v>
      </c>
      <c r="H45" s="104">
        <v>45975</v>
      </c>
      <c r="I45" s="154" t="s">
        <v>710</v>
      </c>
      <c r="J45" s="154" t="s">
        <v>718</v>
      </c>
      <c r="K45" s="154" t="s">
        <v>648</v>
      </c>
      <c r="L45" s="154" t="str">
        <f>VLOOKUP(D45,'TS Gantry - AP47'!$C$8:$X$638,22,FALSE)</f>
        <v>HANSHERA</v>
      </c>
      <c r="M45" s="154" t="str">
        <f>VLOOKUP(D45,'TS Gantry - AP47'!$C$8:$Y$638,23,FALSE)</f>
        <v>LUNKARANSAR</v>
      </c>
      <c r="N45" s="154" t="str">
        <f>VLOOKUP(D45,'TS Gantry - AP47'!$C$8:$Z$638,24,FALSE)</f>
        <v>BIKANER</v>
      </c>
      <c r="O45" s="151"/>
      <c r="P45" s="151"/>
      <c r="Q45" s="153"/>
      <c r="R45" s="153"/>
      <c r="S45" s="151"/>
      <c r="T45" s="192"/>
      <c r="U45" s="118"/>
      <c r="V45" s="118"/>
      <c r="W45" s="118"/>
      <c r="X45" s="118"/>
      <c r="Y45" s="118"/>
      <c r="Z45" s="118"/>
      <c r="AA45" s="118"/>
    </row>
    <row r="46" spans="1:27" ht="15.75" customHeight="1" x14ac:dyDescent="0.25">
      <c r="A46" s="100">
        <f t="shared" si="0"/>
        <v>42</v>
      </c>
      <c r="B46" s="151" t="s">
        <v>633</v>
      </c>
      <c r="C46" s="109">
        <v>6</v>
      </c>
      <c r="D46" s="211" t="s">
        <v>396</v>
      </c>
      <c r="E46" s="109" t="str">
        <f>VLOOKUP(D46,'TS Gantry - AP47'!$C$8:$D$646,2,0)</f>
        <v>DA-1.5</v>
      </c>
      <c r="F46" s="103">
        <v>35.601999999999997</v>
      </c>
      <c r="G46" s="104">
        <v>45968</v>
      </c>
      <c r="H46" s="104">
        <v>45976</v>
      </c>
      <c r="I46" s="154" t="s">
        <v>713</v>
      </c>
      <c r="J46" s="154" t="s">
        <v>715</v>
      </c>
      <c r="K46" s="154" t="s">
        <v>648</v>
      </c>
      <c r="L46" s="154" t="str">
        <f>VLOOKUP(D46,'TS Gantry - AP47'!$C$8:$X$638,22,FALSE)</f>
        <v>KAKARICHCHHA</v>
      </c>
      <c r="M46" s="154" t="str">
        <f>VLOOKUP(D46,'TS Gantry - AP47'!$C$8:$Y$638,23,FALSE)</f>
        <v>LUNKARANSAR</v>
      </c>
      <c r="N46" s="154" t="str">
        <f>VLOOKUP(D46,'TS Gantry - AP47'!$C$8:$Z$638,24,FALSE)</f>
        <v>BIKANER</v>
      </c>
      <c r="O46" s="109"/>
      <c r="P46" s="109"/>
      <c r="Q46" s="124"/>
      <c r="R46" s="124"/>
      <c r="S46" s="109"/>
      <c r="T46" s="145"/>
      <c r="U46" s="118"/>
      <c r="V46" s="118"/>
      <c r="W46" s="118"/>
      <c r="X46" s="118"/>
      <c r="Y46" s="118"/>
      <c r="Z46" s="118"/>
      <c r="AA46" s="118"/>
    </row>
    <row r="47" spans="1:27" ht="15.75" customHeight="1" x14ac:dyDescent="0.25">
      <c r="A47" s="100">
        <f t="shared" si="0"/>
        <v>43</v>
      </c>
      <c r="B47" s="151" t="s">
        <v>633</v>
      </c>
      <c r="C47" s="151">
        <v>7</v>
      </c>
      <c r="D47" s="211" t="s">
        <v>456</v>
      </c>
      <c r="E47" s="109" t="str">
        <f>VLOOKUP(D47,'TS Gantry - AP47'!$C$8:$D$646,2,0)</f>
        <v>DA+6</v>
      </c>
      <c r="F47" s="103">
        <v>43.804000000000002</v>
      </c>
      <c r="G47" s="104">
        <v>45974</v>
      </c>
      <c r="H47" s="104">
        <v>45978</v>
      </c>
      <c r="I47" s="154" t="s">
        <v>716</v>
      </c>
      <c r="J47" s="154" t="s">
        <v>700</v>
      </c>
      <c r="K47" s="154" t="s">
        <v>648</v>
      </c>
      <c r="L47" s="154" t="str">
        <f>VLOOKUP(D47,'TS Gantry - AP47'!$C$8:$X$638,22,FALSE)</f>
        <v>KALOO</v>
      </c>
      <c r="M47" s="154" t="str">
        <f>VLOOKUP(D47,'TS Gantry - AP47'!$C$8:$Y$638,23,FALSE)</f>
        <v>LUNKARANSAR</v>
      </c>
      <c r="N47" s="154" t="str">
        <f>VLOOKUP(D47,'TS Gantry - AP47'!$C$8:$Z$638,24,FALSE)</f>
        <v>BIKANER</v>
      </c>
      <c r="O47" s="109"/>
      <c r="P47" s="109"/>
      <c r="Q47" s="124"/>
      <c r="R47" s="124"/>
      <c r="S47" s="109"/>
      <c r="T47" s="145"/>
      <c r="U47" s="118"/>
      <c r="V47" s="118"/>
      <c r="W47" s="118"/>
      <c r="X47" s="118"/>
      <c r="Y47" s="118"/>
      <c r="Z47" s="118"/>
      <c r="AA47" s="118"/>
    </row>
    <row r="48" spans="1:27" ht="15.75" customHeight="1" x14ac:dyDescent="0.25">
      <c r="A48" s="100">
        <f t="shared" si="0"/>
        <v>44</v>
      </c>
      <c r="B48" s="151" t="s">
        <v>633</v>
      </c>
      <c r="C48" s="109">
        <v>8</v>
      </c>
      <c r="D48" s="211" t="s">
        <v>454</v>
      </c>
      <c r="E48" s="109" t="str">
        <f>VLOOKUP(D48,'TS Gantry - AP47'!$C$8:$D$646,2,0)</f>
        <v>DA+0</v>
      </c>
      <c r="F48" s="103">
        <v>36.159999999999997</v>
      </c>
      <c r="G48" s="104">
        <v>45978</v>
      </c>
      <c r="H48" s="104">
        <v>45982</v>
      </c>
      <c r="I48" s="154" t="s">
        <v>716</v>
      </c>
      <c r="J48" s="154" t="s">
        <v>700</v>
      </c>
      <c r="K48" s="154" t="s">
        <v>648</v>
      </c>
      <c r="L48" s="154" t="str">
        <f>VLOOKUP(D48,'TS Gantry - AP47'!$C$8:$X$638,22,FALSE)</f>
        <v>KALOO</v>
      </c>
      <c r="M48" s="154" t="str">
        <f>VLOOKUP(D48,'TS Gantry - AP47'!$C$8:$Y$638,23,FALSE)</f>
        <v>LUNKARANSAR</v>
      </c>
      <c r="N48" s="154" t="str">
        <f>VLOOKUP(D48,'TS Gantry - AP47'!$C$8:$Z$638,24,FALSE)</f>
        <v>BIKANER</v>
      </c>
      <c r="O48" s="109"/>
      <c r="P48" s="109"/>
      <c r="Q48" s="124"/>
      <c r="R48" s="124"/>
      <c r="S48" s="109"/>
      <c r="T48" s="145"/>
      <c r="U48" s="118"/>
      <c r="V48" s="118"/>
      <c r="W48" s="118"/>
      <c r="X48" s="118"/>
      <c r="Y48" s="118"/>
      <c r="Z48" s="118"/>
      <c r="AA48" s="118"/>
    </row>
    <row r="49" spans="1:27" ht="15.75" customHeight="1" x14ac:dyDescent="0.25">
      <c r="A49" s="100">
        <f t="shared" si="0"/>
        <v>45</v>
      </c>
      <c r="B49" s="151" t="s">
        <v>633</v>
      </c>
      <c r="C49" s="151">
        <v>9</v>
      </c>
      <c r="D49" s="211" t="s">
        <v>391</v>
      </c>
      <c r="E49" s="109" t="str">
        <f>VLOOKUP(D49,'TS Gantry - AP47'!$C$8:$D$646,2,0)</f>
        <v>DA+6</v>
      </c>
      <c r="F49" s="103">
        <v>43.804000000000002</v>
      </c>
      <c r="G49" s="104">
        <v>45977</v>
      </c>
      <c r="H49" s="104">
        <v>45983</v>
      </c>
      <c r="I49" s="154" t="s">
        <v>719</v>
      </c>
      <c r="J49" s="154" t="s">
        <v>715</v>
      </c>
      <c r="K49" s="154" t="s">
        <v>648</v>
      </c>
      <c r="L49" s="154" t="str">
        <f>VLOOKUP(D49,'TS Gantry - AP47'!$C$8:$X$638,22,FALSE)</f>
        <v>SURANA</v>
      </c>
      <c r="M49" s="154" t="str">
        <f>VLOOKUP(D49,'TS Gantry - AP47'!$C$8:$Y$638,23,FALSE)</f>
        <v>LUNKARANSAR</v>
      </c>
      <c r="N49" s="154" t="str">
        <f>VLOOKUP(D49,'TS Gantry - AP47'!$C$8:$Z$638,24,FALSE)</f>
        <v>BIKANER</v>
      </c>
      <c r="O49" s="109"/>
      <c r="P49" s="109"/>
      <c r="Q49" s="124"/>
      <c r="R49" s="124"/>
      <c r="S49" s="109"/>
      <c r="T49" s="145"/>
      <c r="U49" s="118"/>
      <c r="V49" s="118"/>
      <c r="W49" s="118"/>
      <c r="X49" s="118"/>
      <c r="Y49" s="118"/>
      <c r="Z49" s="118"/>
      <c r="AA49" s="118"/>
    </row>
    <row r="50" spans="1:27" ht="15.75" customHeight="1" x14ac:dyDescent="0.25">
      <c r="A50" s="100">
        <f t="shared" si="0"/>
        <v>46</v>
      </c>
      <c r="B50" s="151" t="s">
        <v>633</v>
      </c>
      <c r="C50" s="109">
        <v>10</v>
      </c>
      <c r="D50" s="211" t="s">
        <v>452</v>
      </c>
      <c r="E50" s="109" t="str">
        <f>VLOOKUP(D50,'TS Gantry - AP47'!$C$8:$D$646,2,0)</f>
        <v>DA+3</v>
      </c>
      <c r="F50" s="103">
        <v>37.930999999999997</v>
      </c>
      <c r="G50" s="104">
        <v>45982</v>
      </c>
      <c r="H50" s="104">
        <v>45986</v>
      </c>
      <c r="I50" s="154" t="s">
        <v>716</v>
      </c>
      <c r="J50" s="154" t="s">
        <v>700</v>
      </c>
      <c r="K50" s="154" t="s">
        <v>648</v>
      </c>
      <c r="L50" s="154" t="str">
        <f>VLOOKUP(D50,'TS Gantry - AP47'!$C$8:$X$638,22,FALSE)</f>
        <v>KALOO</v>
      </c>
      <c r="M50" s="154" t="str">
        <f>VLOOKUP(D50,'TS Gantry - AP47'!$C$8:$Y$638,23,FALSE)</f>
        <v>LUNKARANSAR</v>
      </c>
      <c r="N50" s="154" t="str">
        <f>VLOOKUP(D50,'TS Gantry - AP47'!$C$8:$Z$638,24,FALSE)</f>
        <v>BIKANER</v>
      </c>
      <c r="O50" s="109"/>
      <c r="P50" s="109"/>
      <c r="Q50" s="124"/>
      <c r="R50" s="124"/>
      <c r="S50" s="109"/>
      <c r="T50" s="145"/>
      <c r="U50" s="118"/>
      <c r="V50" s="118"/>
      <c r="W50" s="118"/>
      <c r="X50" s="118"/>
      <c r="Y50" s="118"/>
      <c r="Z50" s="118"/>
      <c r="AA50" s="118"/>
    </row>
    <row r="51" spans="1:27" ht="15.75" customHeight="1" x14ac:dyDescent="0.25">
      <c r="A51" s="100">
        <f t="shared" si="0"/>
        <v>47</v>
      </c>
      <c r="B51" s="151" t="s">
        <v>633</v>
      </c>
      <c r="C51" s="151">
        <v>11</v>
      </c>
      <c r="D51" s="211" t="s">
        <v>373</v>
      </c>
      <c r="E51" s="109" t="str">
        <f>VLOOKUP(D51,'TS Gantry - AP47'!$C$8:$D$646,2,0)</f>
        <v>DA+9</v>
      </c>
      <c r="F51" s="103">
        <v>45.697000000000003</v>
      </c>
      <c r="G51" s="104">
        <v>45978</v>
      </c>
      <c r="H51" s="104">
        <v>45987</v>
      </c>
      <c r="I51" s="154" t="s">
        <v>720</v>
      </c>
      <c r="J51" s="154" t="s">
        <v>718</v>
      </c>
      <c r="K51" s="154" t="s">
        <v>648</v>
      </c>
      <c r="L51" s="154" t="str">
        <f>VLOOKUP(D51,'TS Gantry - AP47'!$C$8:$X$638,22,FALSE)</f>
        <v>HANSHERA</v>
      </c>
      <c r="M51" s="154" t="str">
        <f>VLOOKUP(D51,'TS Gantry - AP47'!$C$8:$Y$638,23,FALSE)</f>
        <v>LUNKARANSAR</v>
      </c>
      <c r="N51" s="154" t="str">
        <f>VLOOKUP(D51,'TS Gantry - AP47'!$C$8:$Z$638,24,FALSE)</f>
        <v>BIKANER</v>
      </c>
      <c r="O51" s="109"/>
      <c r="P51" s="109"/>
      <c r="Q51" s="124"/>
      <c r="R51" s="124"/>
      <c r="S51" s="109"/>
      <c r="T51" s="145"/>
      <c r="U51" s="118"/>
      <c r="V51" s="118"/>
      <c r="W51" s="118"/>
      <c r="X51" s="118"/>
      <c r="Y51" s="118"/>
      <c r="Z51" s="118"/>
      <c r="AA51" s="118"/>
    </row>
    <row r="52" spans="1:27" ht="15.75" customHeight="1" x14ac:dyDescent="0.25">
      <c r="A52" s="100">
        <f t="shared" si="0"/>
        <v>48</v>
      </c>
      <c r="B52" s="151" t="s">
        <v>633</v>
      </c>
      <c r="C52" s="109">
        <v>12</v>
      </c>
      <c r="D52" s="211" t="s">
        <v>372</v>
      </c>
      <c r="E52" s="109" t="str">
        <f>VLOOKUP(D52,'TS Gantry - AP47'!$C$8:$D$646,2,0)</f>
        <v>DA+9</v>
      </c>
      <c r="F52" s="103">
        <v>45.697000000000003</v>
      </c>
      <c r="G52" s="104">
        <v>45977</v>
      </c>
      <c r="H52" s="104">
        <v>45990</v>
      </c>
      <c r="I52" s="154" t="s">
        <v>710</v>
      </c>
      <c r="J52" s="154" t="s">
        <v>721</v>
      </c>
      <c r="K52" s="154" t="s">
        <v>648</v>
      </c>
      <c r="L52" s="154" t="str">
        <f>VLOOKUP(D52,'TS Gantry - AP47'!$C$8:$X$638,22,FALSE)</f>
        <v>HANSHERA</v>
      </c>
      <c r="M52" s="154" t="str">
        <f>VLOOKUP(D52,'TS Gantry - AP47'!$C$8:$Y$638,23,FALSE)</f>
        <v>LUNKARANSAR</v>
      </c>
      <c r="N52" s="154" t="str">
        <f>VLOOKUP(D52,'TS Gantry - AP47'!$C$8:$Z$638,24,FALSE)</f>
        <v>BIKANER</v>
      </c>
      <c r="O52" s="109"/>
      <c r="P52" s="109"/>
      <c r="Q52" s="124"/>
      <c r="R52" s="124"/>
      <c r="S52" s="109"/>
      <c r="T52" s="145"/>
      <c r="U52" s="118"/>
      <c r="V52" s="118"/>
      <c r="W52" s="118"/>
      <c r="X52" s="118"/>
      <c r="Y52" s="118"/>
      <c r="Z52" s="118"/>
      <c r="AA52" s="118"/>
    </row>
    <row r="53" spans="1:27" ht="15.75" customHeight="1" x14ac:dyDescent="0.25">
      <c r="A53" s="100">
        <f t="shared" si="0"/>
        <v>49</v>
      </c>
      <c r="B53" s="151" t="s">
        <v>633</v>
      </c>
      <c r="C53" s="151">
        <v>13</v>
      </c>
      <c r="D53" s="211" t="s">
        <v>390</v>
      </c>
      <c r="E53" s="109" t="str">
        <f>VLOOKUP(D53,'TS Gantry - AP47'!$C$8:$D$646,2,0)</f>
        <v>DA+6</v>
      </c>
      <c r="F53" s="103">
        <v>43.804000000000002</v>
      </c>
      <c r="G53" s="104">
        <v>45984</v>
      </c>
      <c r="H53" s="104">
        <v>45990</v>
      </c>
      <c r="I53" s="154" t="s">
        <v>719</v>
      </c>
      <c r="J53" s="154" t="s">
        <v>715</v>
      </c>
      <c r="K53" s="154" t="s">
        <v>648</v>
      </c>
      <c r="L53" s="154" t="str">
        <f>VLOOKUP(D53,'TS Gantry - AP47'!$C$8:$X$638,22,FALSE)</f>
        <v>SURANA</v>
      </c>
      <c r="M53" s="154" t="str">
        <f>VLOOKUP(D53,'TS Gantry - AP47'!$C$8:$Y$638,23,FALSE)</f>
        <v>LUNKARANSAR</v>
      </c>
      <c r="N53" s="154" t="str">
        <f>VLOOKUP(D53,'TS Gantry - AP47'!$C$8:$Z$638,24,FALSE)</f>
        <v>BIKANER</v>
      </c>
      <c r="O53" s="109"/>
      <c r="P53" s="109"/>
      <c r="Q53" s="124"/>
      <c r="R53" s="124"/>
      <c r="S53" s="109"/>
      <c r="T53" s="145"/>
      <c r="U53" s="118"/>
      <c r="V53" s="118"/>
      <c r="W53" s="118"/>
      <c r="X53" s="118"/>
      <c r="Y53" s="118"/>
      <c r="Z53" s="118"/>
      <c r="AA53" s="118"/>
    </row>
    <row r="54" spans="1:27" ht="15.75" customHeight="1" x14ac:dyDescent="0.25">
      <c r="A54" s="100">
        <f t="shared" si="0"/>
        <v>50</v>
      </c>
      <c r="B54" s="151" t="s">
        <v>633</v>
      </c>
      <c r="C54" s="109">
        <v>14</v>
      </c>
      <c r="D54" s="211" t="s">
        <v>449</v>
      </c>
      <c r="E54" s="109" t="str">
        <f>VLOOKUP(D54,'TS Gantry - AP47'!$C$8:$D$646,2,0)</f>
        <v>DA+0</v>
      </c>
      <c r="F54" s="103">
        <v>36.159999999999997</v>
      </c>
      <c r="G54" s="104">
        <v>45986</v>
      </c>
      <c r="H54" s="104">
        <v>45990</v>
      </c>
      <c r="I54" s="154" t="s">
        <v>716</v>
      </c>
      <c r="J54" s="154" t="s">
        <v>700</v>
      </c>
      <c r="K54" s="154" t="s">
        <v>648</v>
      </c>
      <c r="L54" s="154" t="str">
        <f>VLOOKUP(D54,'TS Gantry - AP47'!$C$8:$X$638,22,FALSE)</f>
        <v>KALOO</v>
      </c>
      <c r="M54" s="154" t="str">
        <f>VLOOKUP(D54,'TS Gantry - AP47'!$C$8:$Y$638,23,FALSE)</f>
        <v>LUNKARANSAR</v>
      </c>
      <c r="N54" s="154" t="str">
        <f>VLOOKUP(D54,'TS Gantry - AP47'!$C$8:$Z$638,24,FALSE)</f>
        <v>BIKANER</v>
      </c>
      <c r="O54" s="109"/>
      <c r="P54" s="109"/>
      <c r="Q54" s="124"/>
      <c r="R54" s="124"/>
      <c r="S54" s="109"/>
      <c r="T54" s="145"/>
      <c r="U54" s="118"/>
      <c r="V54" s="118"/>
      <c r="W54" s="118"/>
      <c r="X54" s="118"/>
      <c r="Y54" s="118"/>
      <c r="Z54" s="118"/>
      <c r="AA54" s="118"/>
    </row>
    <row r="55" spans="1:27" ht="15.75" customHeight="1" x14ac:dyDescent="0.25">
      <c r="A55" s="100">
        <f t="shared" si="0"/>
        <v>51</v>
      </c>
      <c r="B55" s="151" t="s">
        <v>633</v>
      </c>
      <c r="C55" s="151">
        <v>15</v>
      </c>
      <c r="D55" s="211" t="s">
        <v>492</v>
      </c>
      <c r="E55" s="109" t="str">
        <f>VLOOKUP(D55,'TS Gantry - AP47'!$C$8:$D$646,2,0)</f>
        <v>DA+3</v>
      </c>
      <c r="F55" s="103">
        <v>37.930999999999997</v>
      </c>
      <c r="G55" s="104">
        <v>45983</v>
      </c>
      <c r="H55" s="104">
        <v>45993</v>
      </c>
      <c r="I55" s="154" t="s">
        <v>722</v>
      </c>
      <c r="J55" s="154" t="s">
        <v>714</v>
      </c>
      <c r="K55" s="154" t="s">
        <v>648</v>
      </c>
      <c r="L55" s="154" t="str">
        <f>VLOOKUP(D55,'TS Gantry - AP47'!$C$8:$X$638,22,FALSE)</f>
        <v>CHHATASAR</v>
      </c>
      <c r="M55" s="154" t="str">
        <f>VLOOKUP(D55,'TS Gantry - AP47'!$C$8:$Y$638,23,FALSE)</f>
        <v>LUNKARANSAR</v>
      </c>
      <c r="N55" s="154" t="str">
        <f>VLOOKUP(D55,'TS Gantry - AP47'!$C$8:$Z$638,24,FALSE)</f>
        <v>BIKANER</v>
      </c>
      <c r="O55" s="109"/>
      <c r="P55" s="109"/>
      <c r="Q55" s="124"/>
      <c r="R55" s="124"/>
      <c r="S55" s="109"/>
      <c r="T55" s="145"/>
      <c r="U55" s="118"/>
      <c r="V55" s="118"/>
      <c r="W55" s="118"/>
      <c r="X55" s="118"/>
      <c r="Y55" s="118"/>
      <c r="Z55" s="118"/>
      <c r="AA55" s="118"/>
    </row>
    <row r="56" spans="1:27" ht="15.75" customHeight="1" x14ac:dyDescent="0.25">
      <c r="A56" s="213">
        <f t="shared" si="0"/>
        <v>52</v>
      </c>
      <c r="B56" s="185" t="s">
        <v>633</v>
      </c>
      <c r="C56" s="113">
        <v>16</v>
      </c>
      <c r="D56" s="247" t="s">
        <v>356</v>
      </c>
      <c r="E56" s="113" t="str">
        <f>VLOOKUP(D56,'TS Gantry - AP47'!$C$8:$D$646,2,0)</f>
        <v>DA-1.5</v>
      </c>
      <c r="F56" s="243">
        <v>35.601999999999997</v>
      </c>
      <c r="G56" s="166">
        <v>45988</v>
      </c>
      <c r="H56" s="166">
        <v>45994</v>
      </c>
      <c r="I56" s="228" t="s">
        <v>720</v>
      </c>
      <c r="J56" s="228" t="s">
        <v>665</v>
      </c>
      <c r="K56" s="228" t="s">
        <v>648</v>
      </c>
      <c r="L56" s="228" t="str">
        <f>VLOOKUP(D56,'TS Gantry - AP47'!$C$8:$X$638,22,FALSE)</f>
        <v>SHARAH BOOCHAWAS</v>
      </c>
      <c r="M56" s="228" t="str">
        <f>VLOOKUP(D56,'TS Gantry - AP47'!$C$8:$Y$638,23,FALSE)</f>
        <v>LUNKARANSAR</v>
      </c>
      <c r="N56" s="228" t="str">
        <f>VLOOKUP(D56,'TS Gantry - AP47'!$C$8:$Z$638,24,FALSE)</f>
        <v>BIKANER</v>
      </c>
      <c r="O56" s="113"/>
      <c r="P56" s="113"/>
      <c r="Q56" s="148"/>
      <c r="R56" s="148"/>
      <c r="S56" s="113"/>
      <c r="T56" s="150"/>
      <c r="U56" s="118"/>
      <c r="V56" s="118"/>
      <c r="W56" s="118"/>
      <c r="X56" s="118"/>
      <c r="Y56" s="118"/>
      <c r="Z56" s="118"/>
      <c r="AA56" s="118"/>
    </row>
    <row r="57" spans="1:27" ht="15.75" customHeight="1" x14ac:dyDescent="0.25">
      <c r="A57" s="136">
        <f t="shared" si="0"/>
        <v>53</v>
      </c>
      <c r="B57" s="137" t="s">
        <v>692</v>
      </c>
      <c r="C57" s="137">
        <v>1</v>
      </c>
      <c r="D57" s="245" t="s">
        <v>445</v>
      </c>
      <c r="E57" s="137" t="str">
        <f>VLOOKUP(D57,'TS Gantry - AP47'!$C$8:$D$646,2,0)</f>
        <v>DA+6</v>
      </c>
      <c r="F57" s="246">
        <v>43.804000000000002</v>
      </c>
      <c r="G57" s="162">
        <v>45990</v>
      </c>
      <c r="H57" s="162">
        <v>45995</v>
      </c>
      <c r="I57" s="140" t="s">
        <v>716</v>
      </c>
      <c r="J57" s="140" t="s">
        <v>700</v>
      </c>
      <c r="K57" s="140" t="s">
        <v>648</v>
      </c>
      <c r="L57" s="140" t="str">
        <f>VLOOKUP(D57,'TS Gantry - AP47'!$C$8:$X$638,22,FALSE)</f>
        <v>KALOO</v>
      </c>
      <c r="M57" s="140" t="str">
        <f>VLOOKUP(D57,'TS Gantry - AP47'!$C$8:$Y$638,23,FALSE)</f>
        <v>LUNKARANSAR</v>
      </c>
      <c r="N57" s="140" t="str">
        <f>VLOOKUP(D57,'TS Gantry - AP47'!$C$8:$Z$638,24,FALSE)</f>
        <v>BIKANER</v>
      </c>
      <c r="O57" s="137"/>
      <c r="P57" s="137"/>
      <c r="Q57" s="139"/>
      <c r="R57" s="139"/>
      <c r="S57" s="137"/>
      <c r="T57" s="141"/>
      <c r="U57" s="118"/>
      <c r="V57" s="118"/>
      <c r="W57" s="118"/>
      <c r="X57" s="118"/>
      <c r="Y57" s="118"/>
      <c r="Z57" s="118"/>
      <c r="AA57" s="118"/>
    </row>
    <row r="58" spans="1:27" ht="15.75" customHeight="1" x14ac:dyDescent="0.25">
      <c r="A58" s="100">
        <f t="shared" si="0"/>
        <v>54</v>
      </c>
      <c r="B58" s="151" t="s">
        <v>692</v>
      </c>
      <c r="C58" s="109">
        <v>2</v>
      </c>
      <c r="D58" s="211" t="s">
        <v>331</v>
      </c>
      <c r="E58" s="109" t="str">
        <f>VLOOKUP(D58,'TS Gantry - AP47'!$C$8:$D$646,2,0)</f>
        <v>DA-1.5</v>
      </c>
      <c r="F58" s="103">
        <v>19.773</v>
      </c>
      <c r="G58" s="248">
        <v>45977</v>
      </c>
      <c r="H58" s="248">
        <v>45979</v>
      </c>
      <c r="I58" s="154" t="s">
        <v>723</v>
      </c>
      <c r="J58" s="154" t="s">
        <v>724</v>
      </c>
      <c r="K58" s="154" t="s">
        <v>648</v>
      </c>
      <c r="L58" s="154" t="str">
        <f>VLOOKUP(D58,'TS Gantry - AP47'!$C$8:$X$638,22,FALSE)</f>
        <v>DOODIMUKLERA</v>
      </c>
      <c r="M58" s="154" t="str">
        <f>VLOOKUP(D58,'TS Gantry - AP47'!$C$8:$Y$638,23,FALSE)</f>
        <v>LUNKARANSAR</v>
      </c>
      <c r="N58" s="154" t="str">
        <f>VLOOKUP(D58,'TS Gantry - AP47'!$C$8:$Z$638,24,FALSE)</f>
        <v>BIKANER</v>
      </c>
      <c r="O58" s="109"/>
      <c r="P58" s="109"/>
      <c r="Q58" s="124"/>
      <c r="R58" s="124"/>
      <c r="S58" s="109"/>
      <c r="T58" s="145"/>
      <c r="U58" s="118"/>
      <c r="V58" s="118"/>
      <c r="W58" s="118"/>
      <c r="X58" s="118"/>
      <c r="Y58" s="118"/>
      <c r="Z58" s="118"/>
      <c r="AA58" s="118"/>
    </row>
    <row r="59" spans="1:27" ht="15.75" customHeight="1" x14ac:dyDescent="0.25">
      <c r="A59" s="100">
        <v>54</v>
      </c>
      <c r="B59" s="151" t="s">
        <v>692</v>
      </c>
      <c r="C59" s="151">
        <v>2</v>
      </c>
      <c r="D59" s="211" t="s">
        <v>331</v>
      </c>
      <c r="E59" s="109" t="str">
        <f>VLOOKUP(D59,'TS Gantry - AP47'!$C$8:$D$646,2,0)</f>
        <v>DA-1.5</v>
      </c>
      <c r="F59" s="103">
        <v>15.829000000000001</v>
      </c>
      <c r="G59" s="248">
        <v>45991</v>
      </c>
      <c r="H59" s="248">
        <v>45997</v>
      </c>
      <c r="I59" s="126" t="s">
        <v>710</v>
      </c>
      <c r="J59" s="154" t="s">
        <v>721</v>
      </c>
      <c r="K59" s="154" t="s">
        <v>648</v>
      </c>
      <c r="L59" s="154" t="str">
        <f>VLOOKUP(D59,'TS Gantry - AP47'!$C$8:$X$638,22,FALSE)</f>
        <v>DOODIMUKLERA</v>
      </c>
      <c r="M59" s="154" t="str">
        <f>VLOOKUP(D59,'TS Gantry - AP47'!$C$8:$Y$638,23,FALSE)</f>
        <v>LUNKARANSAR</v>
      </c>
      <c r="N59" s="154" t="str">
        <f>VLOOKUP(D59,'TS Gantry - AP47'!$C$8:$Z$638,24,FALSE)</f>
        <v>BIKANER</v>
      </c>
      <c r="O59" s="109"/>
      <c r="P59" s="109"/>
      <c r="Q59" s="124"/>
      <c r="R59" s="124"/>
      <c r="S59" s="109"/>
      <c r="T59" s="145"/>
      <c r="U59" s="118"/>
      <c r="V59" s="118"/>
      <c r="W59" s="118"/>
      <c r="X59" s="118"/>
      <c r="Y59" s="118"/>
      <c r="Z59" s="118"/>
      <c r="AA59" s="118"/>
    </row>
    <row r="60" spans="1:27" ht="15.75" customHeight="1" x14ac:dyDescent="0.25">
      <c r="A60" s="100">
        <f t="shared" ref="A60:A75" si="1">A59+1</f>
        <v>55</v>
      </c>
      <c r="B60" s="151" t="s">
        <v>692</v>
      </c>
      <c r="C60" s="109">
        <v>3</v>
      </c>
      <c r="D60" s="211" t="s">
        <v>340</v>
      </c>
      <c r="E60" s="109" t="str">
        <f>VLOOKUP(D60,'TS Gantry - AP47'!$C$8:$D$646,2,0)</f>
        <v>DA+0</v>
      </c>
      <c r="F60" s="103">
        <v>36.159999999999997</v>
      </c>
      <c r="G60" s="104">
        <v>45990</v>
      </c>
      <c r="H60" s="104">
        <v>45998</v>
      </c>
      <c r="I60" s="154" t="s">
        <v>723</v>
      </c>
      <c r="J60" s="154" t="s">
        <v>724</v>
      </c>
      <c r="K60" s="154" t="s">
        <v>648</v>
      </c>
      <c r="L60" s="154" t="str">
        <f>VLOOKUP(D60,'TS Gantry - AP47'!$C$8:$X$638,22,FALSE)</f>
        <v>DHEERERAN</v>
      </c>
      <c r="M60" s="154" t="str">
        <f>VLOOKUP(D60,'TS Gantry - AP47'!$C$8:$Y$638,23,FALSE)</f>
        <v>LUNKARANSAR</v>
      </c>
      <c r="N60" s="154" t="str">
        <f>VLOOKUP(D60,'TS Gantry - AP47'!$C$8:$Z$638,24,FALSE)</f>
        <v>BIKANER</v>
      </c>
      <c r="O60" s="109"/>
      <c r="P60" s="109"/>
      <c r="Q60" s="124"/>
      <c r="R60" s="124"/>
      <c r="S60" s="109"/>
      <c r="T60" s="145"/>
      <c r="U60" s="118"/>
      <c r="V60" s="118"/>
      <c r="W60" s="118"/>
      <c r="X60" s="118"/>
      <c r="Y60" s="118"/>
      <c r="Z60" s="118"/>
      <c r="AA60" s="118"/>
    </row>
    <row r="61" spans="1:27" ht="15.75" customHeight="1" x14ac:dyDescent="0.25">
      <c r="A61" s="100">
        <f t="shared" si="1"/>
        <v>56</v>
      </c>
      <c r="B61" s="151" t="s">
        <v>692</v>
      </c>
      <c r="C61" s="151">
        <v>4</v>
      </c>
      <c r="D61" s="211" t="s">
        <v>405</v>
      </c>
      <c r="E61" s="109" t="str">
        <f>VLOOKUP(D61,'TS Gantry - AP47'!$C$8:$D$646,2,0)</f>
        <v>DA-3</v>
      </c>
      <c r="F61" s="103">
        <v>34.79</v>
      </c>
      <c r="G61" s="104">
        <v>45992</v>
      </c>
      <c r="H61" s="104">
        <v>45998</v>
      </c>
      <c r="I61" s="154" t="s">
        <v>719</v>
      </c>
      <c r="J61" s="154" t="s">
        <v>715</v>
      </c>
      <c r="K61" s="154" t="s">
        <v>648</v>
      </c>
      <c r="L61" s="154" t="str">
        <f>VLOOKUP(D61,'TS Gantry - AP47'!$C$8:$X$638,22,FALSE)</f>
        <v>KALKAL MUKLERA</v>
      </c>
      <c r="M61" s="154" t="str">
        <f>VLOOKUP(D61,'TS Gantry - AP47'!$C$8:$Y$638,23,FALSE)</f>
        <v>LUNKARANSAR</v>
      </c>
      <c r="N61" s="154" t="str">
        <f>VLOOKUP(D61,'TS Gantry - AP47'!$C$8:$Z$638,24,FALSE)</f>
        <v>BIKANER</v>
      </c>
      <c r="O61" s="109"/>
      <c r="P61" s="109"/>
      <c r="Q61" s="124"/>
      <c r="R61" s="124"/>
      <c r="S61" s="109"/>
      <c r="T61" s="145"/>
      <c r="U61" s="118"/>
      <c r="V61" s="118"/>
      <c r="W61" s="118"/>
      <c r="X61" s="118"/>
      <c r="Y61" s="118"/>
      <c r="Z61" s="118"/>
      <c r="AA61" s="118"/>
    </row>
    <row r="62" spans="1:27" ht="15.75" customHeight="1" x14ac:dyDescent="0.25">
      <c r="A62" s="100">
        <f t="shared" si="1"/>
        <v>57</v>
      </c>
      <c r="B62" s="151" t="s">
        <v>692</v>
      </c>
      <c r="C62" s="109">
        <v>5</v>
      </c>
      <c r="D62" s="211" t="s">
        <v>296</v>
      </c>
      <c r="E62" s="109" t="str">
        <f>VLOOKUP(D62,'TS Gantry - AP47'!$C$8:$D$646,2,0)</f>
        <v>DA+6</v>
      </c>
      <c r="F62" s="103">
        <v>43.804000000000002</v>
      </c>
      <c r="G62" s="104">
        <v>45992</v>
      </c>
      <c r="H62" s="104">
        <v>45998</v>
      </c>
      <c r="I62" s="154" t="s">
        <v>725</v>
      </c>
      <c r="J62" s="154" t="s">
        <v>718</v>
      </c>
      <c r="K62" s="154" t="s">
        <v>648</v>
      </c>
      <c r="L62" s="154" t="str">
        <f>VLOOKUP(D62,'TS Gantry - AP47'!$C$8:$X$638,22,FALSE)</f>
        <v>BINJHARWALI</v>
      </c>
      <c r="M62" s="154" t="str">
        <f>VLOOKUP(D62,'TS Gantry - AP47'!$C$8:$Y$638,23,FALSE)</f>
        <v>LUNKARANSAR</v>
      </c>
      <c r="N62" s="154" t="str">
        <f>VLOOKUP(D62,'TS Gantry - AP47'!$C$8:$Z$638,24,FALSE)</f>
        <v>BIKANER</v>
      </c>
      <c r="O62" s="109"/>
      <c r="P62" s="109"/>
      <c r="Q62" s="124"/>
      <c r="R62" s="124"/>
      <c r="S62" s="109"/>
      <c r="T62" s="145"/>
      <c r="U62" s="118"/>
      <c r="V62" s="118"/>
      <c r="W62" s="118"/>
      <c r="X62" s="118"/>
      <c r="Y62" s="118"/>
      <c r="Z62" s="118"/>
      <c r="AA62" s="118"/>
    </row>
    <row r="63" spans="1:27" ht="15.75" customHeight="1" x14ac:dyDescent="0.25">
      <c r="A63" s="100">
        <f t="shared" si="1"/>
        <v>58</v>
      </c>
      <c r="B63" s="151" t="s">
        <v>692</v>
      </c>
      <c r="C63" s="151">
        <v>6</v>
      </c>
      <c r="D63" s="211" t="s">
        <v>530</v>
      </c>
      <c r="E63" s="109" t="str">
        <f>VLOOKUP(D63,'TS Gantry - AP47'!$C$8:$D$646,2,0)</f>
        <v>DA+3</v>
      </c>
      <c r="F63" s="103">
        <v>37.930999999999997</v>
      </c>
      <c r="G63" s="104">
        <v>45992</v>
      </c>
      <c r="H63" s="104">
        <v>45999</v>
      </c>
      <c r="I63" s="154" t="s">
        <v>726</v>
      </c>
      <c r="J63" s="154" t="s">
        <v>717</v>
      </c>
      <c r="K63" s="154" t="s">
        <v>648</v>
      </c>
      <c r="L63" s="154" t="str">
        <f>VLOOKUP(D63,'TS Gantry - AP47'!$C$8:$X$638,22,FALSE)</f>
        <v>MALSISAR</v>
      </c>
      <c r="M63" s="154" t="str">
        <f>VLOOKUP(D63,'TS Gantry - AP47'!$C$8:$Y$638,23,FALSE)</f>
        <v>SARDARSHAHAR</v>
      </c>
      <c r="N63" s="154" t="str">
        <f>VLOOKUP(D63,'TS Gantry - AP47'!$C$8:$Z$638,24,FALSE)</f>
        <v>CHURU</v>
      </c>
      <c r="O63" s="109"/>
      <c r="P63" s="109"/>
      <c r="Q63" s="124"/>
      <c r="R63" s="124"/>
      <c r="S63" s="109"/>
      <c r="T63" s="145"/>
      <c r="U63" s="118"/>
      <c r="V63" s="118"/>
      <c r="W63" s="118"/>
      <c r="X63" s="118"/>
      <c r="Y63" s="118"/>
      <c r="Z63" s="118"/>
      <c r="AA63" s="118"/>
    </row>
    <row r="64" spans="1:27" ht="15.75" customHeight="1" x14ac:dyDescent="0.25">
      <c r="A64" s="100">
        <f t="shared" si="1"/>
        <v>59</v>
      </c>
      <c r="B64" s="151" t="s">
        <v>692</v>
      </c>
      <c r="C64" s="109">
        <v>7</v>
      </c>
      <c r="D64" s="211" t="s">
        <v>468</v>
      </c>
      <c r="E64" s="109" t="str">
        <f>VLOOKUP(D64,'TS Gantry - AP47'!$C$8:$D$646,2,0)</f>
        <v>DA+0</v>
      </c>
      <c r="F64" s="103">
        <v>36.159999999999997</v>
      </c>
      <c r="G64" s="104">
        <v>45996</v>
      </c>
      <c r="H64" s="104">
        <v>46000</v>
      </c>
      <c r="I64" s="154" t="s">
        <v>716</v>
      </c>
      <c r="J64" s="154" t="s">
        <v>700</v>
      </c>
      <c r="K64" s="154" t="s">
        <v>648</v>
      </c>
      <c r="L64" s="154" t="str">
        <f>VLOOKUP(D64,'TS Gantry - AP47'!$C$8:$X$638,22,FALSE)</f>
        <v>KALOO</v>
      </c>
      <c r="M64" s="154" t="str">
        <f>VLOOKUP(D64,'TS Gantry - AP47'!$C$8:$Y$638,23,FALSE)</f>
        <v>LUNKARANSAR</v>
      </c>
      <c r="N64" s="154" t="str">
        <f>VLOOKUP(D64,'TS Gantry - AP47'!$C$8:$Z$638,24,FALSE)</f>
        <v>BIKANER</v>
      </c>
      <c r="O64" s="109"/>
      <c r="P64" s="109"/>
      <c r="Q64" s="124"/>
      <c r="R64" s="124"/>
      <c r="S64" s="109"/>
      <c r="T64" s="145"/>
      <c r="U64" s="118"/>
      <c r="V64" s="118"/>
      <c r="W64" s="118"/>
      <c r="X64" s="118"/>
      <c r="Y64" s="118"/>
      <c r="Z64" s="118"/>
      <c r="AA64" s="118"/>
    </row>
    <row r="65" spans="1:27" ht="15.75" customHeight="1" x14ac:dyDescent="0.25">
      <c r="A65" s="100">
        <f t="shared" si="1"/>
        <v>60</v>
      </c>
      <c r="B65" s="151" t="s">
        <v>692</v>
      </c>
      <c r="C65" s="151">
        <v>8</v>
      </c>
      <c r="D65" s="211" t="s">
        <v>406</v>
      </c>
      <c r="E65" s="109" t="str">
        <f>VLOOKUP(D65,'TS Gantry - AP47'!$C$8:$D$646,2,0)</f>
        <v>DA+0</v>
      </c>
      <c r="F65" s="103">
        <v>36.159999999999997</v>
      </c>
      <c r="G65" s="104">
        <v>45998</v>
      </c>
      <c r="H65" s="104">
        <v>46003</v>
      </c>
      <c r="I65" s="154" t="s">
        <v>719</v>
      </c>
      <c r="J65" s="154" t="s">
        <v>715</v>
      </c>
      <c r="K65" s="154" t="s">
        <v>648</v>
      </c>
      <c r="L65" s="154" t="str">
        <f>VLOOKUP(D65,'TS Gantry - AP47'!$C$8:$X$638,22,FALSE)</f>
        <v>KALKAL MUKLERA</v>
      </c>
      <c r="M65" s="154" t="str">
        <f>VLOOKUP(D65,'TS Gantry - AP47'!$C$8:$Y$638,23,FALSE)</f>
        <v>LUNKARANSAR</v>
      </c>
      <c r="N65" s="154" t="str">
        <f>VLOOKUP(D65,'TS Gantry - AP47'!$C$8:$Z$638,24,FALSE)</f>
        <v>BIKANER</v>
      </c>
      <c r="O65" s="109"/>
      <c r="P65" s="109"/>
      <c r="Q65" s="124"/>
      <c r="R65" s="124"/>
      <c r="S65" s="109"/>
      <c r="T65" s="145"/>
      <c r="U65" s="118"/>
      <c r="V65" s="118"/>
      <c r="W65" s="118"/>
      <c r="X65" s="118"/>
      <c r="Y65" s="118"/>
      <c r="Z65" s="118"/>
      <c r="AA65" s="118"/>
    </row>
    <row r="66" spans="1:27" ht="15.75" customHeight="1" x14ac:dyDescent="0.25">
      <c r="A66" s="100">
        <f t="shared" si="1"/>
        <v>61</v>
      </c>
      <c r="B66" s="151" t="s">
        <v>692</v>
      </c>
      <c r="C66" s="109">
        <v>9</v>
      </c>
      <c r="D66" s="211" t="s">
        <v>490</v>
      </c>
      <c r="E66" s="109" t="str">
        <f>VLOOKUP(D66,'TS Gantry - AP47'!$C$8:$D$646,2,0)</f>
        <v>DA+6</v>
      </c>
      <c r="F66" s="103">
        <v>43.804000000000002</v>
      </c>
      <c r="G66" s="104">
        <v>45994</v>
      </c>
      <c r="H66" s="104">
        <v>46004</v>
      </c>
      <c r="I66" s="154" t="s">
        <v>722</v>
      </c>
      <c r="J66" s="154" t="s">
        <v>714</v>
      </c>
      <c r="K66" s="154" t="s">
        <v>648</v>
      </c>
      <c r="L66" s="154" t="str">
        <f>VLOOKUP(D66,'TS Gantry - AP47'!$C$8:$X$638,22,FALSE)</f>
        <v>CHHATASAR</v>
      </c>
      <c r="M66" s="154" t="str">
        <f>VLOOKUP(D66,'TS Gantry - AP47'!$C$8:$Y$638,23,FALSE)</f>
        <v>LUNKARANSAR</v>
      </c>
      <c r="N66" s="154" t="str">
        <f>VLOOKUP(D66,'TS Gantry - AP47'!$C$8:$Z$638,24,FALSE)</f>
        <v>BIKANER</v>
      </c>
      <c r="O66" s="109"/>
      <c r="P66" s="109"/>
      <c r="Q66" s="124"/>
      <c r="R66" s="124"/>
      <c r="S66" s="109"/>
      <c r="T66" s="145"/>
      <c r="U66" s="118"/>
      <c r="V66" s="118"/>
      <c r="W66" s="118"/>
      <c r="X66" s="118"/>
      <c r="Y66" s="118"/>
      <c r="Z66" s="118"/>
      <c r="AA66" s="118"/>
    </row>
    <row r="67" spans="1:27" ht="15.75" customHeight="1" x14ac:dyDescent="0.25">
      <c r="A67" s="100">
        <f t="shared" si="1"/>
        <v>62</v>
      </c>
      <c r="B67" s="151" t="s">
        <v>692</v>
      </c>
      <c r="C67" s="151">
        <v>10</v>
      </c>
      <c r="D67" s="177" t="s">
        <v>355</v>
      </c>
      <c r="E67" s="109" t="str">
        <f>VLOOKUP(D67,'TS Gantry - AP47'!$C$8:$D$646,2,0)</f>
        <v>DA+3</v>
      </c>
      <c r="F67" s="103">
        <v>37.930999999999997</v>
      </c>
      <c r="G67" s="104">
        <v>45995</v>
      </c>
      <c r="H67" s="104">
        <v>46004</v>
      </c>
      <c r="I67" s="154" t="s">
        <v>720</v>
      </c>
      <c r="J67" s="154" t="s">
        <v>665</v>
      </c>
      <c r="K67" s="154" t="s">
        <v>648</v>
      </c>
      <c r="L67" s="154" t="str">
        <f>VLOOKUP(D67,'TS Gantry - AP47'!$C$8:$X$638,22,FALSE)</f>
        <v>SHARAH BEECHHARWAS</v>
      </c>
      <c r="M67" s="154" t="str">
        <f>VLOOKUP(D67,'TS Gantry - AP47'!$C$8:$Y$638,23,FALSE)</f>
        <v>LUNKARANSAR</v>
      </c>
      <c r="N67" s="154" t="str">
        <f>VLOOKUP(D67,'TS Gantry - AP47'!$C$8:$Z$638,24,FALSE)</f>
        <v>BIKANER</v>
      </c>
      <c r="O67" s="109"/>
      <c r="P67" s="109"/>
      <c r="Q67" s="124"/>
      <c r="R67" s="124"/>
      <c r="S67" s="109"/>
      <c r="T67" s="145"/>
      <c r="U67" s="118"/>
      <c r="V67" s="118"/>
      <c r="W67" s="118"/>
      <c r="X67" s="118"/>
      <c r="Y67" s="118"/>
      <c r="Z67" s="118"/>
      <c r="AA67" s="118"/>
    </row>
    <row r="68" spans="1:27" ht="15.75" customHeight="1" x14ac:dyDescent="0.25">
      <c r="A68" s="100">
        <f t="shared" si="1"/>
        <v>63</v>
      </c>
      <c r="B68" s="151" t="s">
        <v>692</v>
      </c>
      <c r="C68" s="109">
        <v>11</v>
      </c>
      <c r="D68" s="211" t="s">
        <v>301</v>
      </c>
      <c r="E68" s="109" t="str">
        <f>VLOOKUP(D68,'TS Gantry - AP47'!$C$8:$D$646,2,0)</f>
        <v>DA+3</v>
      </c>
      <c r="F68" s="103">
        <v>37.930999999999997</v>
      </c>
      <c r="G68" s="104">
        <v>45999</v>
      </c>
      <c r="H68" s="104">
        <v>46005</v>
      </c>
      <c r="I68" s="154" t="s">
        <v>725</v>
      </c>
      <c r="J68" s="154" t="s">
        <v>718</v>
      </c>
      <c r="K68" s="154" t="s">
        <v>648</v>
      </c>
      <c r="L68" s="154" t="str">
        <f>VLOOKUP(D68,'TS Gantry - AP47'!$C$8:$X$638,22,FALSE)</f>
        <v>BINJHARWALI</v>
      </c>
      <c r="M68" s="154" t="str">
        <f>VLOOKUP(D68,'TS Gantry - AP47'!$C$8:$Y$638,23,FALSE)</f>
        <v>LUNKARANSAR</v>
      </c>
      <c r="N68" s="154" t="str">
        <f>VLOOKUP(D68,'TS Gantry - AP47'!$C$8:$Z$638,24,FALSE)</f>
        <v>BIKANER</v>
      </c>
      <c r="O68" s="109"/>
      <c r="P68" s="109"/>
      <c r="Q68" s="124"/>
      <c r="R68" s="124"/>
      <c r="S68" s="109"/>
      <c r="T68" s="145"/>
      <c r="U68" s="118"/>
      <c r="V68" s="118"/>
      <c r="W68" s="118"/>
      <c r="X68" s="118"/>
      <c r="Y68" s="118"/>
      <c r="Z68" s="118"/>
      <c r="AA68" s="118"/>
    </row>
    <row r="69" spans="1:27" ht="15.75" customHeight="1" x14ac:dyDescent="0.25">
      <c r="A69" s="100">
        <f t="shared" si="1"/>
        <v>64</v>
      </c>
      <c r="B69" s="151" t="s">
        <v>692</v>
      </c>
      <c r="C69" s="151">
        <v>12</v>
      </c>
      <c r="D69" s="211" t="s">
        <v>464</v>
      </c>
      <c r="E69" s="109" t="str">
        <f>VLOOKUP(D69,'TS Gantry - AP47'!$C$8:$D$646,2,0)</f>
        <v>DB1+0</v>
      </c>
      <c r="F69" s="103">
        <v>55.451000000000001</v>
      </c>
      <c r="G69" s="104">
        <v>46000</v>
      </c>
      <c r="H69" s="104">
        <v>46007</v>
      </c>
      <c r="I69" s="154" t="s">
        <v>716</v>
      </c>
      <c r="J69" s="154" t="s">
        <v>700</v>
      </c>
      <c r="K69" s="154" t="s">
        <v>648</v>
      </c>
      <c r="L69" s="154" t="str">
        <f>VLOOKUP(D69,'TS Gantry - AP47'!$C$8:$X$638,22,FALSE)</f>
        <v>KALOO</v>
      </c>
      <c r="M69" s="154" t="str">
        <f>VLOOKUP(D69,'TS Gantry - AP47'!$C$8:$Y$638,23,FALSE)</f>
        <v>LUNKARANSAR</v>
      </c>
      <c r="N69" s="154" t="str">
        <f>VLOOKUP(D69,'TS Gantry - AP47'!$C$8:$Z$638,24,FALSE)</f>
        <v>BIKANER</v>
      </c>
      <c r="O69" s="109"/>
      <c r="P69" s="109"/>
      <c r="Q69" s="124"/>
      <c r="R69" s="124"/>
      <c r="S69" s="109"/>
      <c r="T69" s="145"/>
      <c r="U69" s="118"/>
      <c r="V69" s="118"/>
      <c r="W69" s="118"/>
      <c r="X69" s="118"/>
      <c r="Y69" s="118"/>
      <c r="Z69" s="118"/>
      <c r="AA69" s="118"/>
    </row>
    <row r="70" spans="1:27" ht="15.75" customHeight="1" x14ac:dyDescent="0.25">
      <c r="A70" s="100">
        <f t="shared" si="1"/>
        <v>65</v>
      </c>
      <c r="B70" s="151" t="s">
        <v>692</v>
      </c>
      <c r="C70" s="109">
        <v>13</v>
      </c>
      <c r="D70" s="211" t="s">
        <v>524</v>
      </c>
      <c r="E70" s="109" t="str">
        <f>VLOOKUP(D70,'TS Gantry - AP47'!$C$8:$D$646,2,0)</f>
        <v>DA-1.5</v>
      </c>
      <c r="F70" s="103">
        <v>35.601999999999997</v>
      </c>
      <c r="G70" s="104">
        <v>46002</v>
      </c>
      <c r="H70" s="104">
        <v>46008</v>
      </c>
      <c r="I70" s="154" t="s">
        <v>726</v>
      </c>
      <c r="J70" s="154" t="s">
        <v>717</v>
      </c>
      <c r="K70" s="154" t="s">
        <v>648</v>
      </c>
      <c r="L70" s="154" t="str">
        <f>VLOOKUP(D70,'TS Gantry - AP47'!$C$8:$X$638,22,FALSE)</f>
        <v>DHEERASAR</v>
      </c>
      <c r="M70" s="154" t="str">
        <f>VLOOKUP(D70,'TS Gantry - AP47'!$C$8:$Y$638,23,FALSE)</f>
        <v>SARDARSHAHAR</v>
      </c>
      <c r="N70" s="154" t="str">
        <f>VLOOKUP(D70,'TS Gantry - AP47'!$C$8:$Z$638,24,FALSE)</f>
        <v>CHURU</v>
      </c>
      <c r="O70" s="109"/>
      <c r="P70" s="109"/>
      <c r="Q70" s="124"/>
      <c r="R70" s="124"/>
      <c r="S70" s="109"/>
      <c r="T70" s="145"/>
      <c r="U70" s="118"/>
      <c r="V70" s="118"/>
      <c r="W70" s="118"/>
      <c r="X70" s="118"/>
      <c r="Y70" s="118"/>
      <c r="Z70" s="118"/>
      <c r="AA70" s="118"/>
    </row>
    <row r="71" spans="1:27" ht="15.75" customHeight="1" x14ac:dyDescent="0.25">
      <c r="A71" s="100">
        <f t="shared" si="1"/>
        <v>66</v>
      </c>
      <c r="B71" s="151" t="s">
        <v>692</v>
      </c>
      <c r="C71" s="151">
        <v>14</v>
      </c>
      <c r="D71" s="211" t="s">
        <v>407</v>
      </c>
      <c r="E71" s="109" t="str">
        <f>VLOOKUP(D71,'TS Gantry - AP47'!$C$8:$D$646,2,0)</f>
        <v>DA+0</v>
      </c>
      <c r="F71" s="103">
        <v>36.159999999999997</v>
      </c>
      <c r="G71" s="104">
        <v>46005</v>
      </c>
      <c r="H71" s="104">
        <v>46009</v>
      </c>
      <c r="I71" s="154" t="s">
        <v>719</v>
      </c>
      <c r="J71" s="154" t="s">
        <v>715</v>
      </c>
      <c r="K71" s="154" t="s">
        <v>648</v>
      </c>
      <c r="L71" s="154" t="str">
        <f>VLOOKUP(D71,'TS Gantry - AP47'!$C$8:$X$638,22,FALSE)</f>
        <v>KALKAL MUKLERA</v>
      </c>
      <c r="M71" s="154" t="str">
        <f>VLOOKUP(D71,'TS Gantry - AP47'!$C$8:$Y$638,23,FALSE)</f>
        <v>LUNKARANSAR</v>
      </c>
      <c r="N71" s="154" t="str">
        <f>VLOOKUP(D71,'TS Gantry - AP47'!$C$8:$Z$638,24,FALSE)</f>
        <v>BIKANER</v>
      </c>
      <c r="O71" s="109"/>
      <c r="P71" s="109"/>
      <c r="Q71" s="124"/>
      <c r="R71" s="124"/>
      <c r="S71" s="109"/>
      <c r="T71" s="145"/>
      <c r="U71" s="118"/>
      <c r="V71" s="118"/>
      <c r="W71" s="118"/>
      <c r="X71" s="118"/>
      <c r="Y71" s="118"/>
      <c r="Z71" s="118"/>
      <c r="AA71" s="118"/>
    </row>
    <row r="72" spans="1:27" ht="15.75" customHeight="1" x14ac:dyDescent="0.25">
      <c r="A72" s="100">
        <f t="shared" si="1"/>
        <v>67</v>
      </c>
      <c r="B72" s="151" t="s">
        <v>692</v>
      </c>
      <c r="C72" s="109">
        <v>15</v>
      </c>
      <c r="D72" s="211" t="s">
        <v>352</v>
      </c>
      <c r="E72" s="109" t="str">
        <f>VLOOKUP(D72,'TS Gantry - AP47'!$C$8:$D$646,2,0)</f>
        <v>DA+0</v>
      </c>
      <c r="F72" s="103">
        <v>36.159999999999997</v>
      </c>
      <c r="G72" s="104">
        <v>46005</v>
      </c>
      <c r="H72" s="104">
        <v>46010</v>
      </c>
      <c r="I72" s="154" t="s">
        <v>720</v>
      </c>
      <c r="J72" s="154" t="s">
        <v>665</v>
      </c>
      <c r="K72" s="154" t="s">
        <v>648</v>
      </c>
      <c r="L72" s="154" t="str">
        <f>VLOOKUP(D72,'TS Gantry - AP47'!$C$8:$X$638,22,FALSE)</f>
        <v>SHARAH BEECHHARWAS</v>
      </c>
      <c r="M72" s="154" t="str">
        <f>VLOOKUP(D72,'TS Gantry - AP47'!$C$8:$Y$638,23,FALSE)</f>
        <v>LUNKARANSAR</v>
      </c>
      <c r="N72" s="154" t="str">
        <f>VLOOKUP(D72,'TS Gantry - AP47'!$C$8:$Z$638,24,FALSE)</f>
        <v>BIKANER</v>
      </c>
      <c r="O72" s="109"/>
      <c r="P72" s="109"/>
      <c r="Q72" s="124"/>
      <c r="R72" s="124"/>
      <c r="S72" s="109"/>
      <c r="T72" s="145"/>
      <c r="U72" s="118"/>
      <c r="V72" s="118"/>
      <c r="W72" s="118"/>
      <c r="X72" s="118"/>
      <c r="Y72" s="118"/>
      <c r="Z72" s="118"/>
      <c r="AA72" s="118"/>
    </row>
    <row r="73" spans="1:27" ht="15.75" customHeight="1" x14ac:dyDescent="0.25">
      <c r="A73" s="100">
        <f t="shared" si="1"/>
        <v>68</v>
      </c>
      <c r="B73" s="151" t="s">
        <v>692</v>
      </c>
      <c r="C73" s="151">
        <v>16</v>
      </c>
      <c r="D73" s="211" t="s">
        <v>302</v>
      </c>
      <c r="E73" s="109" t="str">
        <f>VLOOKUP(D73,'TS Gantry - AP47'!$C$8:$D$646,2,0)</f>
        <v>DA+3</v>
      </c>
      <c r="F73" s="103">
        <v>37.930999999999997</v>
      </c>
      <c r="G73" s="104">
        <v>46005</v>
      </c>
      <c r="H73" s="104">
        <v>46011</v>
      </c>
      <c r="I73" s="154" t="s">
        <v>725</v>
      </c>
      <c r="J73" s="154" t="s">
        <v>718</v>
      </c>
      <c r="K73" s="154" t="s">
        <v>648</v>
      </c>
      <c r="L73" s="154" t="str">
        <f>VLOOKUP(D73,'TS Gantry - AP47'!$C$8:$X$638,22,FALSE)</f>
        <v>BINJHARWALI</v>
      </c>
      <c r="M73" s="154" t="str">
        <f>VLOOKUP(D73,'TS Gantry - AP47'!$C$8:$Y$638,23,FALSE)</f>
        <v>LUNKARANSAR</v>
      </c>
      <c r="N73" s="154" t="str">
        <f>VLOOKUP(D73,'TS Gantry - AP47'!$C$8:$Z$638,24,FALSE)</f>
        <v>BIKANER</v>
      </c>
      <c r="O73" s="109"/>
      <c r="P73" s="109"/>
      <c r="Q73" s="124"/>
      <c r="R73" s="124"/>
      <c r="S73" s="109"/>
      <c r="T73" s="145"/>
      <c r="U73" s="118"/>
      <c r="V73" s="118"/>
      <c r="W73" s="118"/>
      <c r="X73" s="118"/>
      <c r="Y73" s="118"/>
      <c r="Z73" s="118"/>
      <c r="AA73" s="118"/>
    </row>
    <row r="74" spans="1:27" ht="15.75" customHeight="1" x14ac:dyDescent="0.25">
      <c r="A74" s="100">
        <f t="shared" si="1"/>
        <v>69</v>
      </c>
      <c r="B74" s="151" t="s">
        <v>692</v>
      </c>
      <c r="C74" s="109">
        <v>17</v>
      </c>
      <c r="D74" s="211" t="s">
        <v>461</v>
      </c>
      <c r="E74" s="109" t="str">
        <f>VLOOKUP(D74,'TS Gantry - AP47'!$C$8:$D$646,2,0)</f>
        <v>DA+0</v>
      </c>
      <c r="F74" s="103">
        <v>36.159999999999997</v>
      </c>
      <c r="G74" s="104">
        <v>46008</v>
      </c>
      <c r="H74" s="104">
        <v>46011</v>
      </c>
      <c r="I74" s="154" t="s">
        <v>716</v>
      </c>
      <c r="J74" s="154" t="s">
        <v>700</v>
      </c>
      <c r="K74" s="154" t="s">
        <v>648</v>
      </c>
      <c r="L74" s="154" t="str">
        <f>VLOOKUP(D74,'TS Gantry - AP47'!$C$8:$X$638,22,FALSE)</f>
        <v>KALOO</v>
      </c>
      <c r="M74" s="154" t="str">
        <f>VLOOKUP(D74,'TS Gantry - AP47'!$C$8:$Y$638,23,FALSE)</f>
        <v>LUNKARANSAR</v>
      </c>
      <c r="N74" s="154" t="str">
        <f>VLOOKUP(D74,'TS Gantry - AP47'!$C$8:$Z$638,24,FALSE)</f>
        <v>BIKANER</v>
      </c>
      <c r="O74" s="109"/>
      <c r="P74" s="109"/>
      <c r="Q74" s="124"/>
      <c r="R74" s="124"/>
      <c r="S74" s="109"/>
      <c r="T74" s="145"/>
      <c r="U74" s="118"/>
      <c r="V74" s="118"/>
      <c r="W74" s="118"/>
      <c r="X74" s="118"/>
      <c r="Y74" s="118"/>
      <c r="Z74" s="118"/>
      <c r="AA74" s="118"/>
    </row>
    <row r="75" spans="1:27" ht="15.75" customHeight="1" x14ac:dyDescent="0.25">
      <c r="A75" s="100">
        <f t="shared" si="1"/>
        <v>70</v>
      </c>
      <c r="B75" s="151" t="s">
        <v>692</v>
      </c>
      <c r="C75" s="151">
        <v>18</v>
      </c>
      <c r="D75" s="211" t="s">
        <v>329</v>
      </c>
      <c r="E75" s="109" t="str">
        <f>VLOOKUP(D75,'TS Gantry - AP47'!$C$8:$D$646,2,0)</f>
        <v>DC1+0</v>
      </c>
      <c r="F75" s="103">
        <v>30.489000000000001</v>
      </c>
      <c r="G75" s="104">
        <v>45981</v>
      </c>
      <c r="H75" s="104">
        <v>45983</v>
      </c>
      <c r="I75" s="154" t="s">
        <v>723</v>
      </c>
      <c r="J75" s="154" t="s">
        <v>663</v>
      </c>
      <c r="K75" s="154" t="s">
        <v>648</v>
      </c>
      <c r="L75" s="154" t="str">
        <f>VLOOKUP(D75,'TS Gantry - AP47'!$C$8:$X$638,22,FALSE)</f>
        <v>DOODIMUKLERA</v>
      </c>
      <c r="M75" s="154" t="str">
        <f>VLOOKUP(D75,'TS Gantry - AP47'!$C$8:$Y$638,23,FALSE)</f>
        <v>LUNKARANSAR</v>
      </c>
      <c r="N75" s="154" t="str">
        <f>VLOOKUP(D75,'TS Gantry - AP47'!$C$8:$Z$638,24,FALSE)</f>
        <v>BIKANER</v>
      </c>
      <c r="O75" s="109"/>
      <c r="P75" s="109"/>
      <c r="Q75" s="124"/>
      <c r="R75" s="124"/>
      <c r="S75" s="109"/>
      <c r="T75" s="145"/>
      <c r="U75" s="118"/>
      <c r="V75" s="118"/>
      <c r="W75" s="118"/>
      <c r="X75" s="118"/>
      <c r="Y75" s="118"/>
      <c r="Z75" s="118"/>
      <c r="AA75" s="118"/>
    </row>
    <row r="76" spans="1:27" ht="15.75" customHeight="1" x14ac:dyDescent="0.25">
      <c r="A76" s="100">
        <v>70</v>
      </c>
      <c r="B76" s="151" t="s">
        <v>692</v>
      </c>
      <c r="C76" s="109">
        <v>18</v>
      </c>
      <c r="D76" s="211" t="s">
        <v>329</v>
      </c>
      <c r="E76" s="109" t="str">
        <f>VLOOKUP(D76,'TS Gantry - AP47'!$C$8:$D$646,2,0)</f>
        <v>DC1+0</v>
      </c>
      <c r="F76" s="103">
        <v>31.954999999999998</v>
      </c>
      <c r="G76" s="104">
        <v>45997</v>
      </c>
      <c r="H76" s="104">
        <v>46013</v>
      </c>
      <c r="I76" s="154" t="s">
        <v>710</v>
      </c>
      <c r="J76" s="154" t="s">
        <v>721</v>
      </c>
      <c r="K76" s="154" t="s">
        <v>648</v>
      </c>
      <c r="L76" s="154" t="str">
        <f>VLOOKUP(D76,'TS Gantry - AP47'!$C$8:$X$638,22,FALSE)</f>
        <v>DOODIMUKLERA</v>
      </c>
      <c r="M76" s="154" t="str">
        <f>VLOOKUP(D76,'TS Gantry - AP47'!$C$8:$Y$638,23,FALSE)</f>
        <v>LUNKARANSAR</v>
      </c>
      <c r="N76" s="154" t="str">
        <f>VLOOKUP(D76,'TS Gantry - AP47'!$C$8:$Z$638,24,FALSE)</f>
        <v>BIKANER</v>
      </c>
      <c r="O76" s="109"/>
      <c r="P76" s="109"/>
      <c r="Q76" s="124"/>
      <c r="R76" s="124"/>
      <c r="S76" s="109"/>
      <c r="T76" s="145"/>
      <c r="U76" s="118"/>
      <c r="V76" s="118"/>
      <c r="W76" s="118"/>
      <c r="X76" s="118"/>
      <c r="Y76" s="118"/>
      <c r="Z76" s="118"/>
      <c r="AA76" s="118"/>
    </row>
    <row r="77" spans="1:27" ht="15.75" customHeight="1" x14ac:dyDescent="0.25">
      <c r="A77" s="100">
        <f t="shared" ref="A77:A108" si="2">A76+1</f>
        <v>71</v>
      </c>
      <c r="B77" s="151" t="s">
        <v>692</v>
      </c>
      <c r="C77" s="151">
        <v>19</v>
      </c>
      <c r="D77" s="211" t="s">
        <v>488</v>
      </c>
      <c r="E77" s="109" t="str">
        <f>VLOOKUP(D77,'TS Gantry - AP47'!$C$8:$D$646,2,0)</f>
        <v>DA+3</v>
      </c>
      <c r="F77" s="103">
        <v>37.930999999999997</v>
      </c>
      <c r="G77" s="104">
        <v>46004</v>
      </c>
      <c r="H77" s="104">
        <v>46013</v>
      </c>
      <c r="I77" s="154" t="s">
        <v>722</v>
      </c>
      <c r="J77" s="154" t="s">
        <v>717</v>
      </c>
      <c r="K77" s="154" t="s">
        <v>648</v>
      </c>
      <c r="L77" s="154" t="str">
        <f>VLOOKUP(D77,'TS Gantry - AP47'!$C$8:$X$638,22,FALSE)</f>
        <v>CHHATASAR</v>
      </c>
      <c r="M77" s="154" t="str">
        <f>VLOOKUP(D77,'TS Gantry - AP47'!$C$8:$Y$638,23,FALSE)</f>
        <v>LUNKARANSAR</v>
      </c>
      <c r="N77" s="154" t="str">
        <f>VLOOKUP(D77,'TS Gantry - AP47'!$C$8:$Z$638,24,FALSE)</f>
        <v>BIKANER</v>
      </c>
      <c r="O77" s="109"/>
      <c r="P77" s="109"/>
      <c r="Q77" s="124"/>
      <c r="R77" s="124"/>
      <c r="S77" s="109"/>
      <c r="T77" s="145"/>
      <c r="U77" s="118"/>
      <c r="V77" s="118"/>
      <c r="W77" s="118"/>
      <c r="X77" s="118"/>
      <c r="Y77" s="118"/>
      <c r="Z77" s="118"/>
      <c r="AA77" s="118"/>
    </row>
    <row r="78" spans="1:27" ht="15.75" customHeight="1" x14ac:dyDescent="0.25">
      <c r="A78" s="100">
        <f t="shared" si="2"/>
        <v>72</v>
      </c>
      <c r="B78" s="151" t="s">
        <v>692</v>
      </c>
      <c r="C78" s="109">
        <v>20</v>
      </c>
      <c r="D78" s="211" t="s">
        <v>350</v>
      </c>
      <c r="E78" s="109" t="str">
        <f>VLOOKUP(D78,'TS Gantry - AP47'!$C$8:$D$646,2,0)</f>
        <v>DA-1.5</v>
      </c>
      <c r="F78" s="103">
        <v>35.601999999999997</v>
      </c>
      <c r="G78" s="104">
        <v>46010</v>
      </c>
      <c r="H78" s="104">
        <v>46015</v>
      </c>
      <c r="I78" s="154" t="s">
        <v>720</v>
      </c>
      <c r="J78" s="154" t="s">
        <v>665</v>
      </c>
      <c r="K78" s="154" t="s">
        <v>648</v>
      </c>
      <c r="L78" s="154" t="str">
        <f>VLOOKUP(D78,'TS Gantry - AP47'!$C$8:$X$638,22,FALSE)</f>
        <v>SHARAH BEECHHARWAS</v>
      </c>
      <c r="M78" s="154" t="str">
        <f>VLOOKUP(D78,'TS Gantry - AP47'!$C$8:$Y$638,23,FALSE)</f>
        <v>LUNKARANSAR</v>
      </c>
      <c r="N78" s="154" t="str">
        <f>VLOOKUP(D78,'TS Gantry - AP47'!$C$8:$Z$638,24,FALSE)</f>
        <v>BIKANER</v>
      </c>
      <c r="O78" s="109"/>
      <c r="P78" s="109"/>
      <c r="Q78" s="124"/>
      <c r="R78" s="124"/>
      <c r="S78" s="109"/>
      <c r="T78" s="145"/>
      <c r="U78" s="118"/>
      <c r="V78" s="118"/>
      <c r="W78" s="118"/>
      <c r="X78" s="118"/>
      <c r="Y78" s="118"/>
      <c r="Z78" s="118"/>
      <c r="AA78" s="118"/>
    </row>
    <row r="79" spans="1:27" ht="15.75" customHeight="1" x14ac:dyDescent="0.25">
      <c r="A79" s="100">
        <f t="shared" si="2"/>
        <v>73</v>
      </c>
      <c r="B79" s="151" t="s">
        <v>692</v>
      </c>
      <c r="C79" s="151">
        <v>21</v>
      </c>
      <c r="D79" s="211" t="s">
        <v>459</v>
      </c>
      <c r="E79" s="109" t="str">
        <f>VLOOKUP(D79,'TS Gantry - AP47'!$C$8:$D$646,2,0)</f>
        <v>DA+0</v>
      </c>
      <c r="F79" s="242">
        <v>36.159999999999997</v>
      </c>
      <c r="G79" s="104">
        <v>46011</v>
      </c>
      <c r="H79" s="104">
        <v>46015</v>
      </c>
      <c r="I79" s="154" t="s">
        <v>716</v>
      </c>
      <c r="J79" s="154" t="s">
        <v>700</v>
      </c>
      <c r="K79" s="154" t="s">
        <v>648</v>
      </c>
      <c r="L79" s="154" t="str">
        <f>VLOOKUP(D79,'TS Gantry - AP47'!$C$8:$X$638,22,FALSE)</f>
        <v>KALOO</v>
      </c>
      <c r="M79" s="154" t="str">
        <f>VLOOKUP(D79,'TS Gantry - AP47'!$C$8:$Y$638,23,FALSE)</f>
        <v>LUNKARANSAR</v>
      </c>
      <c r="N79" s="154" t="str">
        <f>VLOOKUP(D79,'TS Gantry - AP47'!$C$8:$Z$638,24,FALSE)</f>
        <v>BIKANER</v>
      </c>
      <c r="O79" s="109"/>
      <c r="P79" s="109"/>
      <c r="Q79" s="124"/>
      <c r="R79" s="124"/>
      <c r="S79" s="109"/>
      <c r="T79" s="145"/>
      <c r="U79" s="118"/>
      <c r="V79" s="118"/>
      <c r="W79" s="118"/>
      <c r="X79" s="118"/>
      <c r="Y79" s="118"/>
      <c r="Z79" s="118"/>
      <c r="AA79" s="118"/>
    </row>
    <row r="80" spans="1:27" ht="15.75" customHeight="1" x14ac:dyDescent="0.25">
      <c r="A80" s="100">
        <f t="shared" si="2"/>
        <v>74</v>
      </c>
      <c r="B80" s="151" t="s">
        <v>692</v>
      </c>
      <c r="C80" s="109">
        <v>22</v>
      </c>
      <c r="D80" s="211" t="s">
        <v>303</v>
      </c>
      <c r="E80" s="109" t="str">
        <f>VLOOKUP(D80,'TS Gantry - AP47'!$C$8:$D$646,2,0)</f>
        <v>DA+9</v>
      </c>
      <c r="F80" s="103">
        <v>45.697000000000003</v>
      </c>
      <c r="G80" s="104">
        <v>46012</v>
      </c>
      <c r="H80" s="104">
        <v>46018</v>
      </c>
      <c r="I80" s="154" t="s">
        <v>725</v>
      </c>
      <c r="J80" s="154" t="s">
        <v>727</v>
      </c>
      <c r="K80" s="154" t="s">
        <v>648</v>
      </c>
      <c r="L80" s="154" t="str">
        <f>VLOOKUP(D80,'TS Gantry - AP47'!$C$8:$X$638,22,FALSE)</f>
        <v>BINJHARWALI</v>
      </c>
      <c r="M80" s="154" t="str">
        <f>VLOOKUP(D80,'TS Gantry - AP47'!$C$8:$Y$638,23,FALSE)</f>
        <v>LUNKARANSAR</v>
      </c>
      <c r="N80" s="154" t="str">
        <f>VLOOKUP(D80,'TS Gantry - AP47'!$C$8:$Z$638,24,FALSE)</f>
        <v>BIKANER</v>
      </c>
      <c r="O80" s="109"/>
      <c r="P80" s="109"/>
      <c r="Q80" s="124"/>
      <c r="R80" s="124"/>
      <c r="S80" s="109"/>
      <c r="T80" s="145"/>
      <c r="U80" s="118"/>
      <c r="V80" s="118"/>
      <c r="W80" s="118"/>
      <c r="X80" s="118"/>
      <c r="Y80" s="118"/>
      <c r="Z80" s="118"/>
      <c r="AA80" s="118"/>
    </row>
    <row r="81" spans="1:27" ht="15.75" customHeight="1" x14ac:dyDescent="0.25">
      <c r="A81" s="100">
        <f t="shared" si="2"/>
        <v>75</v>
      </c>
      <c r="B81" s="151" t="s">
        <v>692</v>
      </c>
      <c r="C81" s="151">
        <v>23</v>
      </c>
      <c r="D81" s="211" t="s">
        <v>457</v>
      </c>
      <c r="E81" s="109" t="str">
        <f>VLOOKUP(D81,'TS Gantry - AP47'!$C$8:$D$646,2,0)</f>
        <v>DA+0</v>
      </c>
      <c r="F81" s="103">
        <v>36.159999999999997</v>
      </c>
      <c r="G81" s="104">
        <v>46015</v>
      </c>
      <c r="H81" s="104">
        <v>46019</v>
      </c>
      <c r="I81" s="154" t="s">
        <v>716</v>
      </c>
      <c r="J81" s="154" t="s">
        <v>700</v>
      </c>
      <c r="K81" s="154" t="s">
        <v>648</v>
      </c>
      <c r="L81" s="154" t="str">
        <f>VLOOKUP(D81,'TS Gantry - AP47'!$C$8:$X$638,22,FALSE)</f>
        <v>KALOO</v>
      </c>
      <c r="M81" s="154" t="str">
        <f>VLOOKUP(D81,'TS Gantry - AP47'!$C$8:$Y$638,23,FALSE)</f>
        <v>LUNKARANSAR</v>
      </c>
      <c r="N81" s="154" t="str">
        <f>VLOOKUP(D81,'TS Gantry - AP47'!$C$8:$Z$638,24,FALSE)</f>
        <v>BIKANER</v>
      </c>
      <c r="O81" s="109"/>
      <c r="P81" s="109"/>
      <c r="Q81" s="124"/>
      <c r="R81" s="124"/>
      <c r="S81" s="109"/>
      <c r="T81" s="145"/>
      <c r="U81" s="118"/>
      <c r="V81" s="118"/>
      <c r="W81" s="118"/>
      <c r="X81" s="118"/>
      <c r="Y81" s="118"/>
      <c r="Z81" s="118"/>
      <c r="AA81" s="118"/>
    </row>
    <row r="82" spans="1:27" ht="15.75" customHeight="1" x14ac:dyDescent="0.25">
      <c r="A82" s="100">
        <f t="shared" si="2"/>
        <v>76</v>
      </c>
      <c r="B82" s="151" t="s">
        <v>692</v>
      </c>
      <c r="C82" s="151">
        <v>24</v>
      </c>
      <c r="D82" s="211" t="s">
        <v>521</v>
      </c>
      <c r="E82" s="109" t="str">
        <f>VLOOKUP(D82,'TS Gantry - AP47'!$C$8:$D$646,2,0)</f>
        <v>DA+9</v>
      </c>
      <c r="F82" s="103">
        <v>45.697000000000003</v>
      </c>
      <c r="G82" s="104">
        <v>46012</v>
      </c>
      <c r="H82" s="104">
        <v>46020</v>
      </c>
      <c r="I82" s="154" t="s">
        <v>726</v>
      </c>
      <c r="J82" s="154" t="s">
        <v>700</v>
      </c>
      <c r="K82" s="154" t="s">
        <v>648</v>
      </c>
      <c r="L82" s="154" t="str">
        <f>VLOOKUP(D82,'TS Gantry - AP47'!$C$8:$X$638,22,FALSE)</f>
        <v>KANWALASAR</v>
      </c>
      <c r="M82" s="154" t="str">
        <f>VLOOKUP(D82,'TS Gantry - AP47'!$C$8:$Y$638,23,FALSE)</f>
        <v>SARDARSHAHAR</v>
      </c>
      <c r="N82" s="154" t="str">
        <f>VLOOKUP(D82,'TS Gantry - AP47'!$C$8:$Z$638,24,FALSE)</f>
        <v>CHURU</v>
      </c>
      <c r="O82" s="109"/>
      <c r="P82" s="109"/>
      <c r="Q82" s="124"/>
      <c r="R82" s="124"/>
      <c r="S82" s="109"/>
      <c r="T82" s="145"/>
      <c r="U82" s="118"/>
      <c r="V82" s="118"/>
      <c r="W82" s="118"/>
      <c r="X82" s="118"/>
      <c r="Y82" s="118"/>
      <c r="Z82" s="118"/>
      <c r="AA82" s="118"/>
    </row>
    <row r="83" spans="1:27" ht="15.75" customHeight="1" x14ac:dyDescent="0.25">
      <c r="A83" s="100">
        <f t="shared" si="2"/>
        <v>77</v>
      </c>
      <c r="B83" s="151" t="s">
        <v>692</v>
      </c>
      <c r="C83" s="109">
        <v>25</v>
      </c>
      <c r="D83" s="211" t="s">
        <v>351</v>
      </c>
      <c r="E83" s="109" t="str">
        <f>VLOOKUP(D83,'TS Gantry - AP47'!$C$8:$D$646,2,0)</f>
        <v>DA+3</v>
      </c>
      <c r="F83" s="103">
        <v>37.930999999999997</v>
      </c>
      <c r="G83" s="104">
        <v>46016</v>
      </c>
      <c r="H83" s="104">
        <v>46021</v>
      </c>
      <c r="I83" s="154" t="s">
        <v>720</v>
      </c>
      <c r="J83" s="154" t="s">
        <v>665</v>
      </c>
      <c r="K83" s="154" t="s">
        <v>648</v>
      </c>
      <c r="L83" s="154" t="str">
        <f>VLOOKUP(D83,'TS Gantry - AP47'!$C$8:$X$638,22,FALSE)</f>
        <v>SHARAH BEECHHARWAS</v>
      </c>
      <c r="M83" s="154" t="str">
        <f>VLOOKUP(D83,'TS Gantry - AP47'!$C$8:$Y$638,23,FALSE)</f>
        <v>LUNKARANSAR</v>
      </c>
      <c r="N83" s="154" t="str">
        <f>VLOOKUP(D83,'TS Gantry - AP47'!$C$8:$Z$638,24,FALSE)</f>
        <v>BIKANER</v>
      </c>
      <c r="O83" s="109"/>
      <c r="P83" s="109"/>
      <c r="Q83" s="124"/>
      <c r="R83" s="124"/>
      <c r="S83" s="109"/>
      <c r="T83" s="145"/>
      <c r="U83" s="118"/>
      <c r="V83" s="118"/>
      <c r="W83" s="118"/>
      <c r="X83" s="118"/>
      <c r="Y83" s="118"/>
      <c r="Z83" s="118"/>
      <c r="AA83" s="118"/>
    </row>
    <row r="84" spans="1:27" ht="15.75" customHeight="1" x14ac:dyDescent="0.25">
      <c r="A84" s="100">
        <f t="shared" si="2"/>
        <v>78</v>
      </c>
      <c r="B84" s="151" t="s">
        <v>692</v>
      </c>
      <c r="C84" s="151">
        <v>26</v>
      </c>
      <c r="D84" s="211" t="s">
        <v>484</v>
      </c>
      <c r="E84" s="109" t="str">
        <f>VLOOKUP(D84,'TS Gantry - AP47'!$C$8:$D$646,2,0)</f>
        <v>DA+3</v>
      </c>
      <c r="F84" s="103">
        <v>37.930999999999997</v>
      </c>
      <c r="G84" s="104">
        <v>46015</v>
      </c>
      <c r="H84" s="104">
        <v>46022</v>
      </c>
      <c r="I84" s="154" t="s">
        <v>722</v>
      </c>
      <c r="J84" s="154" t="s">
        <v>717</v>
      </c>
      <c r="K84" s="154" t="s">
        <v>648</v>
      </c>
      <c r="L84" s="154" t="str">
        <f>VLOOKUP(D84,'TS Gantry - AP47'!$C$8:$X$638,22,FALSE)</f>
        <v>CHHATASAR</v>
      </c>
      <c r="M84" s="154" t="str">
        <f>VLOOKUP(D84,'TS Gantry - AP47'!$C$8:$Y$638,23,FALSE)</f>
        <v>LUNKARANSAR</v>
      </c>
      <c r="N84" s="154" t="str">
        <f>VLOOKUP(D84,'TS Gantry - AP47'!$C$8:$Z$638,24,FALSE)</f>
        <v>BIKANER</v>
      </c>
      <c r="O84" s="109"/>
      <c r="P84" s="109"/>
      <c r="Q84" s="124"/>
      <c r="R84" s="124"/>
      <c r="S84" s="109"/>
      <c r="T84" s="145"/>
      <c r="U84" s="118"/>
      <c r="V84" s="118"/>
      <c r="W84" s="118"/>
      <c r="X84" s="118"/>
      <c r="Y84" s="118"/>
      <c r="Z84" s="118"/>
      <c r="AA84" s="118"/>
    </row>
    <row r="85" spans="1:27" ht="15.75" customHeight="1" x14ac:dyDescent="0.25">
      <c r="A85" s="100">
        <f t="shared" si="2"/>
        <v>79</v>
      </c>
      <c r="B85" s="151" t="s">
        <v>692</v>
      </c>
      <c r="C85" s="151">
        <v>27</v>
      </c>
      <c r="D85" s="211" t="s">
        <v>281</v>
      </c>
      <c r="E85" s="109" t="str">
        <f>VLOOKUP(D85,'TS Gantry - AP47'!$C$8:$D$646,2,0)</f>
        <v>DA+3</v>
      </c>
      <c r="F85" s="103">
        <v>37.930999999999997</v>
      </c>
      <c r="G85" s="104">
        <v>46016</v>
      </c>
      <c r="H85" s="104">
        <v>46022</v>
      </c>
      <c r="I85" s="154" t="s">
        <v>728</v>
      </c>
      <c r="J85" s="154" t="s">
        <v>721</v>
      </c>
      <c r="K85" s="154" t="s">
        <v>648</v>
      </c>
      <c r="L85" s="154" t="str">
        <f>VLOOKUP(D85,'TS Gantry - AP47'!$C$8:$X$638,22,FALSE)</f>
        <v>RAJASAR BHATIYAN</v>
      </c>
      <c r="M85" s="154" t="str">
        <f>VLOOKUP(D85,'TS Gantry - AP47'!$C$8:$Y$638,23,FALSE)</f>
        <v>CHHATARGARH</v>
      </c>
      <c r="N85" s="154" t="str">
        <f>VLOOKUP(D85,'TS Gantry - AP47'!$C$8:$Z$638,24,FALSE)</f>
        <v>BIKANER</v>
      </c>
      <c r="O85" s="109"/>
      <c r="P85" s="109"/>
      <c r="Q85" s="124"/>
      <c r="R85" s="124"/>
      <c r="S85" s="109"/>
      <c r="T85" s="145"/>
      <c r="U85" s="118"/>
      <c r="V85" s="118"/>
      <c r="W85" s="118"/>
      <c r="X85" s="118"/>
      <c r="Y85" s="118"/>
      <c r="Z85" s="118"/>
      <c r="AA85" s="118"/>
    </row>
    <row r="86" spans="1:27" ht="15" customHeight="1" x14ac:dyDescent="0.25">
      <c r="A86" s="100">
        <f t="shared" si="2"/>
        <v>80</v>
      </c>
      <c r="B86" s="151" t="s">
        <v>692</v>
      </c>
      <c r="C86" s="151">
        <v>28</v>
      </c>
      <c r="D86" s="211" t="s">
        <v>304</v>
      </c>
      <c r="E86" s="109" t="str">
        <f>VLOOKUP(D86,'TS Gantry - AP47'!$C$8:$D$646,2,0)</f>
        <v>DB1+0</v>
      </c>
      <c r="F86" s="103">
        <v>55.451000000000001</v>
      </c>
      <c r="G86" s="104">
        <v>46007</v>
      </c>
      <c r="H86" s="104">
        <v>46024</v>
      </c>
      <c r="I86" s="154" t="s">
        <v>723</v>
      </c>
      <c r="J86" s="154" t="s">
        <v>729</v>
      </c>
      <c r="K86" s="154" t="s">
        <v>648</v>
      </c>
      <c r="L86" s="154" t="str">
        <f>VLOOKUP(D86,'TS Gantry - AP47'!$C$8:$X$638,22,FALSE)</f>
        <v>BINJHARWALI</v>
      </c>
      <c r="M86" s="154" t="str">
        <f>VLOOKUP(D86,'TS Gantry - AP47'!$C$8:$Y$638,23,FALSE)</f>
        <v>LUNKARANSAR</v>
      </c>
      <c r="N86" s="154" t="str">
        <f>VLOOKUP(D86,'TS Gantry - AP47'!$C$8:$Z$638,24,FALSE)</f>
        <v>BIKANER</v>
      </c>
      <c r="O86" s="109"/>
      <c r="P86" s="109"/>
      <c r="Q86" s="124"/>
      <c r="R86" s="124"/>
      <c r="S86" s="109"/>
      <c r="T86" s="145"/>
      <c r="U86" s="118"/>
      <c r="V86" s="118"/>
      <c r="W86" s="118"/>
      <c r="X86" s="118"/>
      <c r="Y86" s="118"/>
      <c r="Z86" s="118"/>
      <c r="AA86" s="118"/>
    </row>
    <row r="87" spans="1:27" ht="15.75" customHeight="1" x14ac:dyDescent="0.25">
      <c r="A87" s="100">
        <f t="shared" si="2"/>
        <v>81</v>
      </c>
      <c r="B87" s="151" t="s">
        <v>692</v>
      </c>
      <c r="C87" s="151">
        <v>29</v>
      </c>
      <c r="D87" s="211" t="s">
        <v>401</v>
      </c>
      <c r="E87" s="109" t="str">
        <f>VLOOKUP(D87,'TS Gantry - AP47'!$C$8:$D$646,2,0)</f>
        <v>DC1+6</v>
      </c>
      <c r="F87" s="249">
        <v>72.474000000000004</v>
      </c>
      <c r="G87" s="104">
        <v>46011</v>
      </c>
      <c r="H87" s="104">
        <v>46025</v>
      </c>
      <c r="I87" s="154" t="s">
        <v>719</v>
      </c>
      <c r="J87" s="154" t="s">
        <v>715</v>
      </c>
      <c r="K87" s="154" t="s">
        <v>648</v>
      </c>
      <c r="L87" s="154" t="str">
        <f>VLOOKUP(D87,'TS Gantry - AP47'!$C$8:$X$638,22,FALSE)</f>
        <v>KAKARICHCHHA</v>
      </c>
      <c r="M87" s="154" t="str">
        <f>VLOOKUP(D87,'TS Gantry - AP47'!$C$8:$Y$638,23,FALSE)</f>
        <v>LUNKARANSAR</v>
      </c>
      <c r="N87" s="154" t="str">
        <f>VLOOKUP(D87,'TS Gantry - AP47'!$C$8:$Z$638,24,FALSE)</f>
        <v>BIKANER</v>
      </c>
      <c r="O87" s="109"/>
      <c r="P87" s="109"/>
      <c r="Q87" s="124"/>
      <c r="R87" s="124"/>
      <c r="S87" s="109"/>
      <c r="T87" s="145"/>
      <c r="U87" s="118"/>
      <c r="V87" s="118"/>
      <c r="W87" s="118"/>
      <c r="X87" s="118"/>
      <c r="Y87" s="118"/>
      <c r="Z87" s="118"/>
      <c r="AA87" s="118"/>
    </row>
    <row r="88" spans="1:27" ht="15.75" customHeight="1" x14ac:dyDescent="0.25">
      <c r="A88" s="100">
        <f t="shared" si="2"/>
        <v>82</v>
      </c>
      <c r="B88" s="151" t="s">
        <v>692</v>
      </c>
      <c r="C88" s="151">
        <v>30</v>
      </c>
      <c r="D88" s="211" t="s">
        <v>588</v>
      </c>
      <c r="E88" s="109" t="str">
        <f>VLOOKUP(D88,'TS Gantry - AP47'!$C$8:$D$646,2,0)</f>
        <v>DA-3</v>
      </c>
      <c r="F88" s="103">
        <v>34.79</v>
      </c>
      <c r="G88" s="104">
        <v>46011</v>
      </c>
      <c r="H88" s="104">
        <v>46025</v>
      </c>
      <c r="I88" s="154" t="s">
        <v>730</v>
      </c>
      <c r="J88" s="154" t="s">
        <v>731</v>
      </c>
      <c r="K88" s="154" t="s">
        <v>648</v>
      </c>
      <c r="L88" s="154" t="str">
        <f>VLOOKUP(D88,'TS Gantry - AP47'!$C$8:$X$638,22,FALSE)</f>
        <v>MALSAR</v>
      </c>
      <c r="M88" s="154" t="str">
        <f>VLOOKUP(D88,'TS Gantry - AP47'!$C$8:$Y$638,23,FALSE)</f>
        <v>SARDARSHAHAR</v>
      </c>
      <c r="N88" s="154" t="str">
        <f>VLOOKUP(D88,'TS Gantry - AP47'!$C$8:$Z$638,24,FALSE)</f>
        <v>CHURU</v>
      </c>
      <c r="O88" s="109"/>
      <c r="P88" s="109"/>
      <c r="Q88" s="124"/>
      <c r="R88" s="124"/>
      <c r="S88" s="109"/>
      <c r="T88" s="145"/>
      <c r="U88" s="118"/>
      <c r="V88" s="118"/>
      <c r="W88" s="118"/>
      <c r="X88" s="118"/>
      <c r="Y88" s="118"/>
      <c r="Z88" s="118"/>
      <c r="AA88" s="118"/>
    </row>
    <row r="89" spans="1:27" ht="15.75" customHeight="1" x14ac:dyDescent="0.25">
      <c r="A89" s="100">
        <f t="shared" si="2"/>
        <v>83</v>
      </c>
      <c r="B89" s="151" t="s">
        <v>692</v>
      </c>
      <c r="C89" s="151">
        <v>31</v>
      </c>
      <c r="D89" s="211" t="s">
        <v>463</v>
      </c>
      <c r="E89" s="109" t="str">
        <f>VLOOKUP(D89,'TS Gantry - AP47'!$C$8:$D$646,2,0)</f>
        <v>DA+0</v>
      </c>
      <c r="F89" s="103">
        <v>36.159999999999997</v>
      </c>
      <c r="G89" s="104">
        <v>46020</v>
      </c>
      <c r="H89" s="104">
        <v>46025</v>
      </c>
      <c r="I89" s="154" t="s">
        <v>716</v>
      </c>
      <c r="J89" s="154" t="s">
        <v>700</v>
      </c>
      <c r="K89" s="154" t="s">
        <v>648</v>
      </c>
      <c r="L89" s="154" t="str">
        <f>VLOOKUP(D89,'TS Gantry - AP47'!$C$8:$X$638,22,FALSE)</f>
        <v>KALOO</v>
      </c>
      <c r="M89" s="154" t="str">
        <f>VLOOKUP(D89,'TS Gantry - AP47'!$C$8:$Y$638,23,FALSE)</f>
        <v>LUNKARANSAR</v>
      </c>
      <c r="N89" s="154" t="str">
        <f>VLOOKUP(D89,'TS Gantry - AP47'!$C$8:$Z$638,24,FALSE)</f>
        <v>BIKANER</v>
      </c>
      <c r="O89" s="109"/>
      <c r="P89" s="109"/>
      <c r="Q89" s="124"/>
      <c r="R89" s="124"/>
      <c r="S89" s="109"/>
      <c r="T89" s="145"/>
      <c r="U89" s="118"/>
      <c r="V89" s="118"/>
      <c r="W89" s="118"/>
      <c r="X89" s="118"/>
      <c r="Y89" s="118"/>
      <c r="Z89" s="118"/>
      <c r="AA89" s="118"/>
    </row>
    <row r="90" spans="1:27" ht="15.75" customHeight="1" x14ac:dyDescent="0.25">
      <c r="A90" s="213">
        <f t="shared" si="2"/>
        <v>84</v>
      </c>
      <c r="B90" s="185" t="s">
        <v>692</v>
      </c>
      <c r="C90" s="185">
        <v>32</v>
      </c>
      <c r="D90" s="247" t="s">
        <v>591</v>
      </c>
      <c r="E90" s="113" t="str">
        <f>VLOOKUP(D90,'TS Gantry - AP47'!$C$8:$D$646,2,0)</f>
        <v>DA+6</v>
      </c>
      <c r="F90" s="243">
        <v>43.804000000000002</v>
      </c>
      <c r="G90" s="166">
        <v>46013</v>
      </c>
      <c r="H90" s="166">
        <v>46026</v>
      </c>
      <c r="I90" s="228" t="s">
        <v>732</v>
      </c>
      <c r="J90" s="228" t="s">
        <v>665</v>
      </c>
      <c r="K90" s="228" t="s">
        <v>648</v>
      </c>
      <c r="L90" s="228" t="str">
        <f>VLOOKUP(D90,'TS Gantry - AP47'!$C$8:$X$638,22,FALSE)</f>
        <v>MALSAR</v>
      </c>
      <c r="M90" s="228" t="str">
        <f>VLOOKUP(D90,'TS Gantry - AP47'!$C$8:$Y$638,23,FALSE)</f>
        <v>SARDARSHAHAR</v>
      </c>
      <c r="N90" s="228" t="str">
        <f>VLOOKUP(D90,'TS Gantry - AP47'!$C$8:$Z$638,24,FALSE)</f>
        <v>CHURU</v>
      </c>
      <c r="O90" s="113"/>
      <c r="P90" s="113"/>
      <c r="Q90" s="148"/>
      <c r="R90" s="148"/>
      <c r="S90" s="113"/>
      <c r="T90" s="150"/>
      <c r="U90" s="118"/>
      <c r="V90" s="118"/>
      <c r="W90" s="118"/>
      <c r="X90" s="118"/>
      <c r="Y90" s="118"/>
      <c r="Z90" s="118"/>
      <c r="AA90" s="118"/>
    </row>
    <row r="91" spans="1:27" ht="15.75" customHeight="1" x14ac:dyDescent="0.25">
      <c r="A91" s="136">
        <f t="shared" si="2"/>
        <v>85</v>
      </c>
      <c r="B91" s="137" t="s">
        <v>635</v>
      </c>
      <c r="C91" s="137">
        <v>1</v>
      </c>
      <c r="D91" s="245" t="s">
        <v>359</v>
      </c>
      <c r="E91" s="137" t="str">
        <f>VLOOKUP(D91,'TS Gantry - AP47'!$C$8:$D$646,2,0)</f>
        <v>DA+3</v>
      </c>
      <c r="F91" s="246">
        <v>37.930999999999997</v>
      </c>
      <c r="G91" s="162">
        <v>46022</v>
      </c>
      <c r="H91" s="162">
        <v>46029</v>
      </c>
      <c r="I91" s="140" t="s">
        <v>720</v>
      </c>
      <c r="J91" s="140" t="s">
        <v>665</v>
      </c>
      <c r="K91" s="140" t="s">
        <v>648</v>
      </c>
      <c r="L91" s="140" t="str">
        <f>VLOOKUP(D91,'TS Gantry - AP47'!$C$8:$X$638,22,FALSE)</f>
        <v>SHARAH BOOCHAWAS</v>
      </c>
      <c r="M91" s="140" t="str">
        <f>VLOOKUP(D91,'TS Gantry - AP47'!$C$8:$Y$638,23,FALSE)</f>
        <v>LUNKARANSAR</v>
      </c>
      <c r="N91" s="140" t="str">
        <f>VLOOKUP(D91,'TS Gantry - AP47'!$C$8:$Z$638,24,FALSE)</f>
        <v>BIKANER</v>
      </c>
      <c r="O91" s="137"/>
      <c r="P91" s="137"/>
      <c r="Q91" s="139"/>
      <c r="R91" s="139"/>
      <c r="S91" s="137"/>
      <c r="T91" s="141"/>
      <c r="U91" s="118"/>
      <c r="V91" s="118"/>
      <c r="W91" s="118"/>
      <c r="X91" s="118"/>
      <c r="Y91" s="118"/>
      <c r="Z91" s="118"/>
      <c r="AA91" s="118"/>
    </row>
    <row r="92" spans="1:27" ht="15.75" customHeight="1" x14ac:dyDescent="0.25">
      <c r="A92" s="100">
        <f t="shared" si="2"/>
        <v>86</v>
      </c>
      <c r="B92" s="151" t="s">
        <v>635</v>
      </c>
      <c r="C92" s="151">
        <v>2</v>
      </c>
      <c r="D92" s="211" t="s">
        <v>473</v>
      </c>
      <c r="E92" s="109" t="str">
        <f>VLOOKUP(D92,'TS Gantry - AP47'!$C$8:$D$646,2,0)</f>
        <v>DA+0</v>
      </c>
      <c r="F92" s="103">
        <v>36.159999999999997</v>
      </c>
      <c r="G92" s="104">
        <v>46024</v>
      </c>
      <c r="H92" s="104">
        <v>46030</v>
      </c>
      <c r="I92" s="154" t="s">
        <v>716</v>
      </c>
      <c r="J92" s="154" t="s">
        <v>733</v>
      </c>
      <c r="K92" s="154" t="s">
        <v>648</v>
      </c>
      <c r="L92" s="154" t="str">
        <f>VLOOKUP(D92,'TS Gantry - AP47'!$C$8:$X$638,22,FALSE)</f>
        <v>GARABDESAR</v>
      </c>
      <c r="M92" s="154" t="str">
        <f>VLOOKUP(D92,'TS Gantry - AP47'!$C$8:$Y$638,23,FALSE)</f>
        <v>LUNKARANSAR</v>
      </c>
      <c r="N92" s="154" t="str">
        <f>VLOOKUP(D92,'TS Gantry - AP47'!$C$8:$Z$638,24,FALSE)</f>
        <v>BIKANER</v>
      </c>
      <c r="O92" s="109"/>
      <c r="P92" s="109"/>
      <c r="Q92" s="124"/>
      <c r="R92" s="124"/>
      <c r="S92" s="109"/>
      <c r="T92" s="145"/>
      <c r="U92" s="118"/>
      <c r="V92" s="118"/>
      <c r="W92" s="118"/>
      <c r="X92" s="118"/>
      <c r="Y92" s="118"/>
      <c r="Z92" s="118"/>
      <c r="AA92" s="118"/>
    </row>
    <row r="93" spans="1:27" ht="15.75" customHeight="1" x14ac:dyDescent="0.25">
      <c r="A93" s="100">
        <f t="shared" si="2"/>
        <v>87</v>
      </c>
      <c r="B93" s="151" t="s">
        <v>635</v>
      </c>
      <c r="C93" s="151">
        <v>3</v>
      </c>
      <c r="D93" s="250" t="s">
        <v>482</v>
      </c>
      <c r="E93" s="109" t="str">
        <f>VLOOKUP(D93,'TS Gantry - AP47'!$C$8:$D$646,2,0)</f>
        <v>DA+0</v>
      </c>
      <c r="F93" s="103">
        <v>36.159999999999997</v>
      </c>
      <c r="G93" s="104">
        <v>46022</v>
      </c>
      <c r="H93" s="104">
        <v>46031</v>
      </c>
      <c r="I93" s="154" t="s">
        <v>722</v>
      </c>
      <c r="J93" s="154" t="s">
        <v>717</v>
      </c>
      <c r="K93" s="154" t="s">
        <v>648</v>
      </c>
      <c r="L93" s="154" t="str">
        <f>VLOOKUP(D93,'TS Gantry - AP47'!$C$8:$X$638,22,FALSE)</f>
        <v>CHHATASAR</v>
      </c>
      <c r="M93" s="154" t="str">
        <f>VLOOKUP(D93,'TS Gantry - AP47'!$C$8:$Y$638,23,FALSE)</f>
        <v>LUNKARANSAR</v>
      </c>
      <c r="N93" s="154" t="str">
        <f>VLOOKUP(D93,'TS Gantry - AP47'!$C$8:$Z$638,24,FALSE)</f>
        <v>BIKANER</v>
      </c>
      <c r="O93" s="109"/>
      <c r="P93" s="109"/>
      <c r="Q93" s="124"/>
      <c r="R93" s="124"/>
      <c r="S93" s="109"/>
      <c r="T93" s="145"/>
      <c r="U93" s="118"/>
      <c r="V93" s="118"/>
      <c r="W93" s="118"/>
      <c r="X93" s="118"/>
      <c r="Y93" s="118"/>
      <c r="Z93" s="118"/>
      <c r="AA93" s="118"/>
    </row>
    <row r="94" spans="1:27" ht="15.75" customHeight="1" x14ac:dyDescent="0.25">
      <c r="A94" s="100">
        <f t="shared" si="2"/>
        <v>88</v>
      </c>
      <c r="B94" s="151" t="s">
        <v>635</v>
      </c>
      <c r="C94" s="251">
        <v>4</v>
      </c>
      <c r="D94" s="211" t="s">
        <v>522</v>
      </c>
      <c r="E94" s="193" t="str">
        <f>VLOOKUP(D94,'TS Gantry - AP47'!$C$8:$D$646,2,0)</f>
        <v>DB1+9</v>
      </c>
      <c r="F94" s="109">
        <v>66.775999999999996</v>
      </c>
      <c r="G94" s="104">
        <v>46021</v>
      </c>
      <c r="H94" s="104">
        <v>46034</v>
      </c>
      <c r="I94" s="154" t="s">
        <v>726</v>
      </c>
      <c r="J94" s="154" t="s">
        <v>714</v>
      </c>
      <c r="K94" s="154" t="s">
        <v>648</v>
      </c>
      <c r="L94" s="154" t="str">
        <f>VLOOKUP(D94,'TS Gantry - AP47'!$C$8:$X$638,22,FALSE)</f>
        <v>DHEERASAR</v>
      </c>
      <c r="M94" s="154" t="str">
        <f>VLOOKUP(D94,'TS Gantry - AP47'!$C$8:$Y$638,23,FALSE)</f>
        <v>SARDARSHAHAR</v>
      </c>
      <c r="N94" s="154" t="str">
        <f>VLOOKUP(D94,'TS Gantry - AP47'!$C$8:$Z$638,24,FALSE)</f>
        <v>CHURU</v>
      </c>
      <c r="O94" s="109"/>
      <c r="P94" s="109"/>
      <c r="Q94" s="124"/>
      <c r="R94" s="124"/>
      <c r="S94" s="109"/>
      <c r="T94" s="145"/>
      <c r="U94" s="118"/>
      <c r="V94" s="118"/>
      <c r="W94" s="118"/>
      <c r="X94" s="118"/>
      <c r="Y94" s="118"/>
      <c r="Z94" s="118"/>
      <c r="AA94" s="118"/>
    </row>
    <row r="95" spans="1:27" ht="15.75" customHeight="1" x14ac:dyDescent="0.25">
      <c r="A95" s="100">
        <f t="shared" si="2"/>
        <v>89</v>
      </c>
      <c r="B95" s="151" t="s">
        <v>635</v>
      </c>
      <c r="C95" s="151">
        <v>5</v>
      </c>
      <c r="D95" s="241" t="s">
        <v>314</v>
      </c>
      <c r="E95" s="109" t="str">
        <f>VLOOKUP(D95,'TS Gantry - AP47'!$C$8:$D$646,2,0)</f>
        <v>DA+6</v>
      </c>
      <c r="F95" s="103">
        <v>43.804000000000002</v>
      </c>
      <c r="G95" s="104">
        <v>46003</v>
      </c>
      <c r="H95" s="104">
        <v>46035</v>
      </c>
      <c r="I95" s="154" t="s">
        <v>723</v>
      </c>
      <c r="J95" s="154" t="s">
        <v>734</v>
      </c>
      <c r="K95" s="154" t="s">
        <v>648</v>
      </c>
      <c r="L95" s="154" t="str">
        <f>VLOOKUP(D95,'TS Gantry - AP47'!$C$8:$X$638,22,FALSE)</f>
        <v>SODHWALI</v>
      </c>
      <c r="M95" s="154" t="str">
        <f>VLOOKUP(D95,'TS Gantry - AP47'!$C$8:$Y$638,23,FALSE)</f>
        <v>LUNKARANSAR</v>
      </c>
      <c r="N95" s="154" t="str">
        <f>VLOOKUP(D95,'TS Gantry - AP47'!$C$8:$Z$638,24,FALSE)</f>
        <v>BIKANER</v>
      </c>
      <c r="O95" s="109"/>
      <c r="P95" s="109"/>
      <c r="Q95" s="124"/>
      <c r="R95" s="124"/>
      <c r="S95" s="109"/>
      <c r="T95" s="145"/>
      <c r="U95" s="118"/>
      <c r="V95" s="118"/>
      <c r="W95" s="118"/>
      <c r="X95" s="118"/>
      <c r="Y95" s="118"/>
      <c r="Z95" s="118"/>
      <c r="AA95" s="118"/>
    </row>
    <row r="96" spans="1:27" ht="15.75" customHeight="1" x14ac:dyDescent="0.25">
      <c r="A96" s="100">
        <f t="shared" si="2"/>
        <v>90</v>
      </c>
      <c r="B96" s="151" t="s">
        <v>635</v>
      </c>
      <c r="C96" s="151">
        <v>6</v>
      </c>
      <c r="D96" s="211" t="s">
        <v>408</v>
      </c>
      <c r="E96" s="109" t="str">
        <f>VLOOKUP(D96,'TS Gantry - AP47'!$C$8:$D$646,2,0)</f>
        <v>DA+9</v>
      </c>
      <c r="F96" s="103">
        <v>45.697000000000003</v>
      </c>
      <c r="G96" s="104">
        <v>46026</v>
      </c>
      <c r="H96" s="104">
        <v>46035</v>
      </c>
      <c r="I96" s="154" t="s">
        <v>719</v>
      </c>
      <c r="J96" s="154" t="s">
        <v>715</v>
      </c>
      <c r="K96" s="154" t="s">
        <v>648</v>
      </c>
      <c r="L96" s="154" t="str">
        <f>VLOOKUP(D96,'TS Gantry - AP47'!$C$8:$X$638,22,FALSE)</f>
        <v>LUNKARANSAR</v>
      </c>
      <c r="M96" s="154" t="str">
        <f>VLOOKUP(D96,'TS Gantry - AP47'!$C$8:$Y$638,23,FALSE)</f>
        <v>LUNKARANSAR</v>
      </c>
      <c r="N96" s="154" t="str">
        <f>VLOOKUP(D96,'TS Gantry - AP47'!$C$8:$Z$638,24,FALSE)</f>
        <v>BIKANER</v>
      </c>
      <c r="O96" s="109"/>
      <c r="P96" s="109"/>
      <c r="Q96" s="124"/>
      <c r="R96" s="124"/>
      <c r="S96" s="109"/>
      <c r="T96" s="145"/>
      <c r="U96" s="118"/>
      <c r="V96" s="118"/>
      <c r="W96" s="118"/>
      <c r="X96" s="118"/>
      <c r="Y96" s="118"/>
      <c r="Z96" s="118"/>
      <c r="AA96" s="118"/>
    </row>
    <row r="97" spans="1:27" ht="15.75" customHeight="1" x14ac:dyDescent="0.25">
      <c r="A97" s="100">
        <f t="shared" si="2"/>
        <v>91</v>
      </c>
      <c r="B97" s="151" t="s">
        <v>635</v>
      </c>
      <c r="C97" s="151">
        <v>7</v>
      </c>
      <c r="D97" s="211" t="s">
        <v>474</v>
      </c>
      <c r="E97" s="109" t="str">
        <f>VLOOKUP(D97,'TS Gantry - AP47'!$C$8:$D$646,2,0)</f>
        <v>DA+3</v>
      </c>
      <c r="F97" s="103">
        <v>37.930999999999997</v>
      </c>
      <c r="G97" s="104">
        <v>46031</v>
      </c>
      <c r="H97" s="104">
        <v>46035</v>
      </c>
      <c r="I97" s="154" t="s">
        <v>716</v>
      </c>
      <c r="J97" s="154" t="s">
        <v>733</v>
      </c>
      <c r="K97" s="154" t="s">
        <v>648</v>
      </c>
      <c r="L97" s="154" t="str">
        <f>VLOOKUP(D97,'TS Gantry - AP47'!$C$8:$X$638,22,FALSE)</f>
        <v>RAJPURA HUDAAN</v>
      </c>
      <c r="M97" s="154" t="str">
        <f>VLOOKUP(D97,'TS Gantry - AP47'!$C$8:$Y$638,23,FALSE)</f>
        <v>LUNKARANSAR</v>
      </c>
      <c r="N97" s="154" t="str">
        <f>VLOOKUP(D97,'TS Gantry - AP47'!$C$8:$Z$638,24,FALSE)</f>
        <v>BIKANER</v>
      </c>
      <c r="O97" s="109"/>
      <c r="P97" s="109"/>
      <c r="Q97" s="124"/>
      <c r="R97" s="124"/>
      <c r="S97" s="109"/>
      <c r="T97" s="145"/>
      <c r="U97" s="118"/>
      <c r="V97" s="118"/>
      <c r="W97" s="118"/>
      <c r="X97" s="118"/>
      <c r="Y97" s="118"/>
      <c r="Z97" s="118"/>
      <c r="AA97" s="118"/>
    </row>
    <row r="98" spans="1:27" ht="15.75" customHeight="1" x14ac:dyDescent="0.25">
      <c r="A98" s="100">
        <f t="shared" si="2"/>
        <v>92</v>
      </c>
      <c r="B98" s="151" t="s">
        <v>635</v>
      </c>
      <c r="C98" s="151">
        <v>8</v>
      </c>
      <c r="D98" s="211" t="s">
        <v>282</v>
      </c>
      <c r="E98" s="109" t="str">
        <f>VLOOKUP(D98,'TS Gantry - AP47'!$C$8:$D$646,2,0)</f>
        <v>DB1+0</v>
      </c>
      <c r="F98" s="103">
        <v>55.451000000000001</v>
      </c>
      <c r="G98" s="104">
        <v>46024</v>
      </c>
      <c r="H98" s="104">
        <v>46036</v>
      </c>
      <c r="I98" s="154" t="s">
        <v>728</v>
      </c>
      <c r="J98" s="154" t="s">
        <v>721</v>
      </c>
      <c r="K98" s="154" t="s">
        <v>648</v>
      </c>
      <c r="L98" s="154" t="str">
        <f>VLOOKUP(D98,'TS Gantry - AP47'!$C$8:$X$638,22,FALSE)</f>
        <v>RAJASAR BHATIYAN</v>
      </c>
      <c r="M98" s="154" t="str">
        <f>VLOOKUP(D98,'TS Gantry - AP47'!$C$8:$Y$638,23,FALSE)</f>
        <v>CHHATARGARH</v>
      </c>
      <c r="N98" s="154" t="str">
        <f>VLOOKUP(D98,'TS Gantry - AP47'!$C$8:$Z$638,24,FALSE)</f>
        <v>BIKANER</v>
      </c>
      <c r="O98" s="109"/>
      <c r="P98" s="109"/>
      <c r="Q98" s="124"/>
      <c r="R98" s="124"/>
      <c r="S98" s="109"/>
      <c r="T98" s="145"/>
      <c r="U98" s="118"/>
      <c r="V98" s="118"/>
      <c r="W98" s="118"/>
      <c r="X98" s="118"/>
      <c r="Y98" s="118"/>
      <c r="Z98" s="118"/>
      <c r="AA98" s="118"/>
    </row>
    <row r="99" spans="1:27" ht="15.75" customHeight="1" x14ac:dyDescent="0.25">
      <c r="A99" s="100">
        <f t="shared" si="2"/>
        <v>93</v>
      </c>
      <c r="B99" s="151" t="s">
        <v>635</v>
      </c>
      <c r="C99" s="151">
        <v>9</v>
      </c>
      <c r="D99" s="211" t="s">
        <v>590</v>
      </c>
      <c r="E99" s="109" t="str">
        <f>VLOOKUP(D99,'TS Gantry - AP47'!$C$8:$D$646,2,0)</f>
        <v>DA-3</v>
      </c>
      <c r="F99" s="103">
        <v>34.79</v>
      </c>
      <c r="G99" s="104">
        <v>46027</v>
      </c>
      <c r="H99" s="104">
        <v>46038</v>
      </c>
      <c r="I99" s="154" t="s">
        <v>732</v>
      </c>
      <c r="J99" s="154" t="s">
        <v>735</v>
      </c>
      <c r="K99" s="154" t="s">
        <v>648</v>
      </c>
      <c r="L99" s="154" t="str">
        <f>VLOOKUP(D99,'TS Gantry - AP47'!$C$8:$X$638,22,FALSE)</f>
        <v>MALSAR</v>
      </c>
      <c r="M99" s="154" t="str">
        <f>VLOOKUP(D99,'TS Gantry - AP47'!$C$8:$Y$638,23,FALSE)</f>
        <v>SARDARSHAHAR</v>
      </c>
      <c r="N99" s="154" t="str">
        <f>VLOOKUP(D99,'TS Gantry - AP47'!$C$8:$Z$638,24,FALSE)</f>
        <v>CHURU</v>
      </c>
      <c r="O99" s="109"/>
      <c r="P99" s="109"/>
      <c r="Q99" s="124"/>
      <c r="R99" s="124"/>
      <c r="S99" s="109"/>
      <c r="T99" s="145"/>
      <c r="U99" s="118"/>
      <c r="V99" s="118"/>
      <c r="W99" s="118"/>
      <c r="X99" s="118"/>
      <c r="Y99" s="118"/>
      <c r="Z99" s="118"/>
      <c r="AA99" s="118"/>
    </row>
    <row r="100" spans="1:27" ht="15.75" customHeight="1" x14ac:dyDescent="0.25">
      <c r="A100" s="100">
        <f t="shared" si="2"/>
        <v>94</v>
      </c>
      <c r="B100" s="151" t="s">
        <v>635</v>
      </c>
      <c r="C100" s="151">
        <v>10</v>
      </c>
      <c r="D100" s="211" t="s">
        <v>505</v>
      </c>
      <c r="E100" s="109" t="str">
        <f>VLOOKUP(D100,'TS Gantry - AP47'!$C$8:$D$646,2,0)</f>
        <v>DA-3</v>
      </c>
      <c r="F100" s="103">
        <v>34.79</v>
      </c>
      <c r="G100" s="104">
        <v>46028</v>
      </c>
      <c r="H100" s="104">
        <v>46038</v>
      </c>
      <c r="I100" s="154" t="s">
        <v>736</v>
      </c>
      <c r="J100" s="154" t="s">
        <v>667</v>
      </c>
      <c r="K100" s="154" t="s">
        <v>648</v>
      </c>
      <c r="L100" s="154" t="str">
        <f>VLOOKUP(D100,'TS Gantry - AP47'!$C$8:$X$638,22,FALSE)</f>
        <v>KAGASAR</v>
      </c>
      <c r="M100" s="154" t="str">
        <f>VLOOKUP(D100,'TS Gantry - AP47'!$C$8:$Y$638,23,FALSE)</f>
        <v>LUNKARANSAR</v>
      </c>
      <c r="N100" s="154" t="str">
        <f>VLOOKUP(D100,'TS Gantry - AP47'!$C$8:$Z$638,24,FALSE)</f>
        <v>BIKANER</v>
      </c>
      <c r="O100" s="109"/>
      <c r="P100" s="109"/>
      <c r="Q100" s="124"/>
      <c r="R100" s="124"/>
      <c r="S100" s="109"/>
      <c r="T100" s="145"/>
      <c r="U100" s="118"/>
      <c r="V100" s="118"/>
      <c r="W100" s="118"/>
      <c r="X100" s="118"/>
      <c r="Y100" s="118"/>
      <c r="Z100" s="118"/>
      <c r="AA100" s="118"/>
    </row>
    <row r="101" spans="1:27" ht="15.75" customHeight="1" x14ac:dyDescent="0.25">
      <c r="A101" s="100">
        <f t="shared" si="2"/>
        <v>95</v>
      </c>
      <c r="B101" s="151" t="s">
        <v>635</v>
      </c>
      <c r="C101" s="151">
        <v>11</v>
      </c>
      <c r="D101" s="211" t="s">
        <v>308</v>
      </c>
      <c r="E101" s="109" t="str">
        <f>VLOOKUP(D101,'TS Gantry - AP47'!$C$8:$D$646,2,0)</f>
        <v>DA+3</v>
      </c>
      <c r="F101" s="103">
        <v>37.930999999999997</v>
      </c>
      <c r="G101" s="104">
        <v>46020</v>
      </c>
      <c r="H101" s="104">
        <v>46039</v>
      </c>
      <c r="I101" s="154" t="s">
        <v>728</v>
      </c>
      <c r="J101" s="154" t="s">
        <v>721</v>
      </c>
      <c r="K101" s="154" t="s">
        <v>648</v>
      </c>
      <c r="L101" s="154" t="str">
        <f>VLOOKUP(D101,'TS Gantry - AP47'!$C$8:$X$638,22,FALSE)</f>
        <v>BINJHARWALI</v>
      </c>
      <c r="M101" s="154" t="str">
        <f>VLOOKUP(D101,'TS Gantry - AP47'!$C$8:$Y$638,23,FALSE)</f>
        <v>LUNKARANSAR</v>
      </c>
      <c r="N101" s="154" t="str">
        <f>VLOOKUP(D101,'TS Gantry - AP47'!$C$8:$Z$638,24,FALSE)</f>
        <v>BIKANER</v>
      </c>
      <c r="O101" s="109"/>
      <c r="P101" s="109"/>
      <c r="Q101" s="124"/>
      <c r="R101" s="124"/>
      <c r="S101" s="109"/>
      <c r="T101" s="145"/>
      <c r="U101" s="118"/>
      <c r="V101" s="118"/>
      <c r="W101" s="118"/>
      <c r="X101" s="118"/>
      <c r="Y101" s="118"/>
      <c r="Z101" s="118"/>
      <c r="AA101" s="118"/>
    </row>
    <row r="102" spans="1:27" ht="15.75" customHeight="1" x14ac:dyDescent="0.25">
      <c r="A102" s="100">
        <f t="shared" si="2"/>
        <v>96</v>
      </c>
      <c r="B102" s="151" t="s">
        <v>635</v>
      </c>
      <c r="C102" s="151">
        <v>12</v>
      </c>
      <c r="D102" s="211" t="s">
        <v>470</v>
      </c>
      <c r="E102" s="109" t="str">
        <f>VLOOKUP(D102,'TS Gantry - AP47'!$C$8:$D$646,2,0)</f>
        <v>DA+0</v>
      </c>
      <c r="F102" s="103">
        <v>36.159999999999997</v>
      </c>
      <c r="G102" s="104">
        <v>46035</v>
      </c>
      <c r="H102" s="104">
        <v>46039</v>
      </c>
      <c r="I102" s="154" t="s">
        <v>716</v>
      </c>
      <c r="J102" s="154" t="s">
        <v>733</v>
      </c>
      <c r="K102" s="154" t="s">
        <v>648</v>
      </c>
      <c r="L102" s="154" t="str">
        <f>VLOOKUP(D102,'TS Gantry - AP47'!$C$8:$X$638,22,FALSE)</f>
        <v>GARABDESAR</v>
      </c>
      <c r="M102" s="154" t="str">
        <f>VLOOKUP(D102,'TS Gantry - AP47'!$C$8:$Y$638,23,FALSE)</f>
        <v>LUNKARANSAR</v>
      </c>
      <c r="N102" s="154" t="str">
        <f>VLOOKUP(D102,'TS Gantry - AP47'!$C$8:$Z$638,24,FALSE)</f>
        <v>BIKANER</v>
      </c>
      <c r="O102" s="109"/>
      <c r="P102" s="109"/>
      <c r="Q102" s="124"/>
      <c r="R102" s="124"/>
      <c r="S102" s="109"/>
      <c r="T102" s="145"/>
      <c r="U102" s="118"/>
      <c r="V102" s="118"/>
      <c r="W102" s="118"/>
      <c r="X102" s="118"/>
      <c r="Y102" s="118"/>
      <c r="Z102" s="118"/>
      <c r="AA102" s="118"/>
    </row>
    <row r="103" spans="1:27" ht="15.75" customHeight="1" x14ac:dyDescent="0.25">
      <c r="A103" s="100">
        <f t="shared" si="2"/>
        <v>97</v>
      </c>
      <c r="B103" s="151" t="s">
        <v>635</v>
      </c>
      <c r="C103" s="151">
        <v>13</v>
      </c>
      <c r="D103" s="211" t="s">
        <v>507</v>
      </c>
      <c r="E103" s="109" t="str">
        <f>VLOOKUP(D103,'TS Gantry - AP47'!$C$8:$D$646,2,0)</f>
        <v>DA+6</v>
      </c>
      <c r="F103" s="103">
        <v>43.804000000000002</v>
      </c>
      <c r="G103" s="104">
        <v>46033</v>
      </c>
      <c r="H103" s="104">
        <v>46040</v>
      </c>
      <c r="I103" s="154" t="s">
        <v>736</v>
      </c>
      <c r="J103" s="154" t="s">
        <v>714</v>
      </c>
      <c r="K103" s="154" t="s">
        <v>648</v>
      </c>
      <c r="L103" s="154" t="str">
        <f>VLOOKUP(D103,'TS Gantry - AP47'!$C$8:$X$638,22,FALSE)</f>
        <v>KAGASAR</v>
      </c>
      <c r="M103" s="154" t="str">
        <f>VLOOKUP(D103,'TS Gantry - AP47'!$C$8:$Y$638,23,FALSE)</f>
        <v>LUNKARANSAR</v>
      </c>
      <c r="N103" s="154" t="str">
        <f>VLOOKUP(D103,'TS Gantry - AP47'!$C$8:$Z$638,24,FALSE)</f>
        <v>BIKANER</v>
      </c>
      <c r="O103" s="109"/>
      <c r="P103" s="109"/>
      <c r="Q103" s="124"/>
      <c r="R103" s="124"/>
      <c r="S103" s="109"/>
      <c r="T103" s="145"/>
      <c r="U103" s="118"/>
      <c r="V103" s="118"/>
      <c r="W103" s="118"/>
      <c r="X103" s="118"/>
      <c r="Y103" s="118"/>
      <c r="Z103" s="118"/>
      <c r="AA103" s="118"/>
    </row>
    <row r="104" spans="1:27" ht="15.75" customHeight="1" x14ac:dyDescent="0.25">
      <c r="A104" s="100">
        <f t="shared" si="2"/>
        <v>98</v>
      </c>
      <c r="B104" s="151" t="s">
        <v>635</v>
      </c>
      <c r="C104" s="151">
        <v>14</v>
      </c>
      <c r="D104" s="211" t="s">
        <v>327</v>
      </c>
      <c r="E104" s="109" t="str">
        <f>VLOOKUP(D104,'TS Gantry - AP47'!$C$8:$D$646,2,0)</f>
        <v>DA+0</v>
      </c>
      <c r="F104" s="103">
        <v>36.159999999999997</v>
      </c>
      <c r="G104" s="104">
        <v>45987</v>
      </c>
      <c r="H104" s="104">
        <v>46041</v>
      </c>
      <c r="I104" s="154" t="s">
        <v>723</v>
      </c>
      <c r="J104" s="154" t="s">
        <v>734</v>
      </c>
      <c r="K104" s="154" t="s">
        <v>648</v>
      </c>
      <c r="L104" s="154" t="str">
        <f>VLOOKUP(D104,'TS Gantry - AP47'!$C$8:$X$638,22,FALSE)</f>
        <v>DUDIWALI</v>
      </c>
      <c r="M104" s="154" t="str">
        <f>VLOOKUP(D104,'TS Gantry - AP47'!$C$8:$Y$638,23,FALSE)</f>
        <v>LUNKARANSAR</v>
      </c>
      <c r="N104" s="154" t="str">
        <f>VLOOKUP(D104,'TS Gantry - AP47'!$C$8:$Z$638,24,FALSE)</f>
        <v>BIKANER</v>
      </c>
      <c r="O104" s="109"/>
      <c r="P104" s="109"/>
      <c r="Q104" s="124"/>
      <c r="R104" s="124"/>
      <c r="S104" s="109"/>
      <c r="T104" s="145"/>
      <c r="U104" s="118"/>
      <c r="V104" s="118"/>
      <c r="W104" s="118"/>
      <c r="X104" s="118"/>
      <c r="Y104" s="118"/>
      <c r="Z104" s="118"/>
      <c r="AA104" s="118"/>
    </row>
    <row r="105" spans="1:27" ht="15.75" customHeight="1" x14ac:dyDescent="0.25">
      <c r="A105" s="100">
        <f t="shared" si="2"/>
        <v>99</v>
      </c>
      <c r="B105" s="151" t="s">
        <v>635</v>
      </c>
      <c r="C105" s="151">
        <v>15</v>
      </c>
      <c r="D105" s="211" t="s">
        <v>272</v>
      </c>
      <c r="E105" s="109" t="str">
        <f>VLOOKUP(D105,'TS Gantry - AP47'!$C$8:$D$646,2,0)</f>
        <v>DA-1.5</v>
      </c>
      <c r="F105" s="103">
        <v>35.601999999999997</v>
      </c>
      <c r="G105" s="104">
        <v>46037</v>
      </c>
      <c r="H105" s="104">
        <v>46041</v>
      </c>
      <c r="I105" s="154" t="s">
        <v>737</v>
      </c>
      <c r="J105" s="154" t="s">
        <v>724</v>
      </c>
      <c r="K105" s="154" t="s">
        <v>648</v>
      </c>
      <c r="L105" s="154" t="str">
        <f>VLOOKUP(D105,'TS Gantry - AP47'!$C$8:$X$638,22,FALSE)</f>
        <v>RAJASAR BHATIYAN</v>
      </c>
      <c r="M105" s="154" t="str">
        <f>VLOOKUP(D105,'TS Gantry - AP47'!$C$8:$Y$638,23,FALSE)</f>
        <v>CHHATARGARH</v>
      </c>
      <c r="N105" s="154" t="str">
        <f>VLOOKUP(D105,'TS Gantry - AP47'!$C$8:$Z$638,24,FALSE)</f>
        <v>BIKANER</v>
      </c>
      <c r="O105" s="109"/>
      <c r="P105" s="109"/>
      <c r="Q105" s="124"/>
      <c r="R105" s="124"/>
      <c r="S105" s="109"/>
      <c r="T105" s="145"/>
      <c r="U105" s="118"/>
      <c r="V105" s="118"/>
      <c r="W105" s="118"/>
      <c r="X105" s="118"/>
      <c r="Y105" s="118"/>
      <c r="Z105" s="118"/>
      <c r="AA105" s="118"/>
    </row>
    <row r="106" spans="1:27" ht="15.75" customHeight="1" x14ac:dyDescent="0.25">
      <c r="A106" s="100">
        <f t="shared" si="2"/>
        <v>100</v>
      </c>
      <c r="B106" s="151" t="s">
        <v>635</v>
      </c>
      <c r="C106" s="151">
        <v>16</v>
      </c>
      <c r="D106" s="211" t="s">
        <v>481</v>
      </c>
      <c r="E106" s="109" t="str">
        <f>VLOOKUP(D106,'TS Gantry - AP47'!$C$8:$D$646,2,0)</f>
        <v>DA+3</v>
      </c>
      <c r="F106" s="103">
        <v>37.930999999999997</v>
      </c>
      <c r="G106" s="104">
        <v>46033</v>
      </c>
      <c r="H106" s="104">
        <v>46042</v>
      </c>
      <c r="I106" s="154" t="s">
        <v>722</v>
      </c>
      <c r="J106" s="154" t="s">
        <v>717</v>
      </c>
      <c r="K106" s="154" t="s">
        <v>648</v>
      </c>
      <c r="L106" s="154" t="str">
        <f>VLOOKUP(D106,'TS Gantry - AP47'!$C$8:$X$638,22,FALSE)</f>
        <v>GARABDESAR</v>
      </c>
      <c r="M106" s="154" t="str">
        <f>VLOOKUP(D106,'TS Gantry - AP47'!$C$8:$Y$638,23,FALSE)</f>
        <v>LUNKARANSAR</v>
      </c>
      <c r="N106" s="154" t="str">
        <f>VLOOKUP(D106,'TS Gantry - AP47'!$C$8:$Z$638,24,FALSE)</f>
        <v>BIKANER</v>
      </c>
      <c r="O106" s="109"/>
      <c r="P106" s="109"/>
      <c r="Q106" s="124"/>
      <c r="R106" s="124"/>
      <c r="S106" s="109"/>
      <c r="T106" s="145"/>
      <c r="U106" s="118"/>
      <c r="V106" s="118"/>
      <c r="W106" s="118"/>
      <c r="X106" s="118"/>
      <c r="Y106" s="118"/>
      <c r="Z106" s="118"/>
      <c r="AA106" s="118"/>
    </row>
    <row r="107" spans="1:27" ht="15.75" customHeight="1" x14ac:dyDescent="0.25">
      <c r="A107" s="100">
        <f t="shared" si="2"/>
        <v>101</v>
      </c>
      <c r="B107" s="151" t="s">
        <v>635</v>
      </c>
      <c r="C107" s="151">
        <v>17</v>
      </c>
      <c r="D107" s="211" t="s">
        <v>409</v>
      </c>
      <c r="E107" s="109" t="str">
        <f>VLOOKUP(D107,'TS Gantry - AP47'!$C$8:$D$646,2,0)</f>
        <v>DA+0</v>
      </c>
      <c r="F107" s="103">
        <v>36.159999999999997</v>
      </c>
      <c r="G107" s="104">
        <v>46037</v>
      </c>
      <c r="H107" s="104">
        <v>46042</v>
      </c>
      <c r="I107" s="154" t="s">
        <v>719</v>
      </c>
      <c r="J107" s="154" t="s">
        <v>715</v>
      </c>
      <c r="K107" s="154" t="s">
        <v>648</v>
      </c>
      <c r="L107" s="154" t="str">
        <f>VLOOKUP(D107,'TS Gantry - AP47'!$C$8:$X$638,22,FALSE)</f>
        <v>LUNKARANSAR</v>
      </c>
      <c r="M107" s="154" t="str">
        <f>VLOOKUP(D107,'TS Gantry - AP47'!$C$8:$Y$638,23,FALSE)</f>
        <v>LUNKARANSAR</v>
      </c>
      <c r="N107" s="154" t="str">
        <f>VLOOKUP(D107,'TS Gantry - AP47'!$C$8:$Z$638,24,FALSE)</f>
        <v>BIKANER</v>
      </c>
      <c r="O107" s="109"/>
      <c r="P107" s="109"/>
      <c r="Q107" s="124"/>
      <c r="R107" s="124"/>
      <c r="S107" s="109"/>
      <c r="T107" s="145"/>
      <c r="U107" s="118"/>
      <c r="V107" s="118"/>
      <c r="W107" s="118"/>
      <c r="X107" s="118"/>
      <c r="Y107" s="118"/>
      <c r="Z107" s="118"/>
      <c r="AA107" s="118"/>
    </row>
    <row r="108" spans="1:27" ht="15.75" customHeight="1" x14ac:dyDescent="0.25">
      <c r="A108" s="100">
        <f t="shared" si="2"/>
        <v>102</v>
      </c>
      <c r="B108" s="151" t="s">
        <v>635</v>
      </c>
      <c r="C108" s="151">
        <v>18</v>
      </c>
      <c r="D108" s="211" t="s">
        <v>345</v>
      </c>
      <c r="E108" s="109" t="str">
        <f>VLOOKUP(D108,'TS Gantry - AP47'!$C$8:$D$646,2,0)</f>
        <v>DA+3</v>
      </c>
      <c r="F108" s="103">
        <f t="shared" ref="F108:F109" si="3">37.931/2</f>
        <v>18.965499999999999</v>
      </c>
      <c r="G108" s="104">
        <v>45999</v>
      </c>
      <c r="H108" s="104">
        <v>46001</v>
      </c>
      <c r="I108" s="154" t="s">
        <v>723</v>
      </c>
      <c r="J108" s="154" t="s">
        <v>734</v>
      </c>
      <c r="K108" s="154" t="s">
        <v>648</v>
      </c>
      <c r="L108" s="154" t="str">
        <f>VLOOKUP(D108,'TS Gantry - AP47'!$C$8:$X$638,22,FALSE)</f>
        <v>DHEERERAN</v>
      </c>
      <c r="M108" s="154" t="str">
        <f>VLOOKUP(D108,'TS Gantry - AP47'!$C$8:$Y$638,23,FALSE)</f>
        <v>LUNKARANSAR</v>
      </c>
      <c r="N108" s="154" t="str">
        <f>VLOOKUP(D108,'TS Gantry - AP47'!$C$8:$Z$638,24,FALSE)</f>
        <v>BIKANER</v>
      </c>
      <c r="O108" s="109"/>
      <c r="P108" s="109"/>
      <c r="Q108" s="124"/>
      <c r="R108" s="124"/>
      <c r="S108" s="109"/>
      <c r="T108" s="145"/>
      <c r="U108" s="118"/>
      <c r="V108" s="118"/>
      <c r="W108" s="118"/>
      <c r="X108" s="118"/>
      <c r="Y108" s="118"/>
      <c r="Z108" s="118"/>
      <c r="AA108" s="118"/>
    </row>
    <row r="109" spans="1:27" ht="15.75" customHeight="1" x14ac:dyDescent="0.25">
      <c r="A109" s="100">
        <v>102</v>
      </c>
      <c r="B109" s="151" t="s">
        <v>635</v>
      </c>
      <c r="C109" s="151">
        <v>18</v>
      </c>
      <c r="D109" s="211" t="s">
        <v>345</v>
      </c>
      <c r="E109" s="109" t="str">
        <f>VLOOKUP(D109,'TS Gantry - AP47'!$C$8:$D$646,2,0)</f>
        <v>DA+3</v>
      </c>
      <c r="F109" s="103">
        <f t="shared" si="3"/>
        <v>18.965499999999999</v>
      </c>
      <c r="G109" s="104">
        <v>46035</v>
      </c>
      <c r="H109" s="104">
        <v>46043</v>
      </c>
      <c r="I109" s="154" t="s">
        <v>738</v>
      </c>
      <c r="J109" s="154" t="s">
        <v>724</v>
      </c>
      <c r="K109" s="154" t="s">
        <v>648</v>
      </c>
      <c r="L109" s="154" t="str">
        <f>VLOOKUP(D109,'TS Gantry - AP47'!$C$8:$X$638,22,FALSE)</f>
        <v>DHEERERAN</v>
      </c>
      <c r="M109" s="154" t="str">
        <f>VLOOKUP(D109,'TS Gantry - AP47'!$C$8:$Y$638,23,FALSE)</f>
        <v>LUNKARANSAR</v>
      </c>
      <c r="N109" s="154" t="str">
        <f>VLOOKUP(D109,'TS Gantry - AP47'!$C$8:$Z$638,24,FALSE)</f>
        <v>BIKANER</v>
      </c>
      <c r="O109" s="109"/>
      <c r="P109" s="109"/>
      <c r="Q109" s="124"/>
      <c r="R109" s="124"/>
      <c r="S109" s="109"/>
      <c r="T109" s="145"/>
      <c r="U109" s="118"/>
      <c r="V109" s="118"/>
      <c r="W109" s="118"/>
      <c r="X109" s="118"/>
      <c r="Y109" s="118"/>
      <c r="Z109" s="118"/>
      <c r="AA109" s="118"/>
    </row>
    <row r="110" spans="1:27" ht="15.75" customHeight="1" x14ac:dyDescent="0.25">
      <c r="A110" s="100">
        <f t="shared" ref="A110:A164" si="4">A109+1</f>
        <v>103</v>
      </c>
      <c r="B110" s="151" t="s">
        <v>635</v>
      </c>
      <c r="C110" s="151">
        <v>19</v>
      </c>
      <c r="D110" s="211" t="s">
        <v>589</v>
      </c>
      <c r="E110" s="109" t="str">
        <f>VLOOKUP(D110,'TS Gantry - AP47'!$C$8:$D$646,2,0)</f>
        <v>DA+9</v>
      </c>
      <c r="F110" s="103">
        <v>45.697000000000003</v>
      </c>
      <c r="G110" s="104">
        <v>46026</v>
      </c>
      <c r="H110" s="104">
        <v>46043</v>
      </c>
      <c r="I110" s="154" t="s">
        <v>730</v>
      </c>
      <c r="J110" s="154" t="s">
        <v>731</v>
      </c>
      <c r="K110" s="154" t="s">
        <v>648</v>
      </c>
      <c r="L110" s="154" t="str">
        <f>VLOOKUP(D110,'TS Gantry - AP47'!$C$8:$X$638,22,FALSE)</f>
        <v>MALSAR</v>
      </c>
      <c r="M110" s="154" t="str">
        <f>VLOOKUP(D110,'TS Gantry - AP47'!$C$8:$Y$638,23,FALSE)</f>
        <v>SARDARSHAHAR</v>
      </c>
      <c r="N110" s="154" t="str">
        <f>VLOOKUP(D110,'TS Gantry - AP47'!$C$8:$Z$638,24,FALSE)</f>
        <v>CHURU</v>
      </c>
      <c r="O110" s="109"/>
      <c r="P110" s="109"/>
      <c r="Q110" s="124"/>
      <c r="R110" s="124"/>
      <c r="S110" s="109"/>
      <c r="T110" s="145"/>
      <c r="U110" s="118"/>
      <c r="V110" s="118"/>
      <c r="W110" s="118"/>
      <c r="X110" s="118"/>
      <c r="Y110" s="118"/>
      <c r="Z110" s="118"/>
      <c r="AA110" s="118"/>
    </row>
    <row r="111" spans="1:27" ht="15.75" customHeight="1" x14ac:dyDescent="0.25">
      <c r="A111" s="100">
        <f t="shared" si="4"/>
        <v>104</v>
      </c>
      <c r="B111" s="151" t="s">
        <v>635</v>
      </c>
      <c r="C111" s="151">
        <v>20</v>
      </c>
      <c r="D111" s="211" t="s">
        <v>273</v>
      </c>
      <c r="E111" s="109" t="str">
        <f>VLOOKUP(D111,'TS Gantry - AP47'!$C$8:$D$646,2,0)</f>
        <v>DA-1.5</v>
      </c>
      <c r="F111" s="103">
        <v>35.601999999999997</v>
      </c>
      <c r="G111" s="104">
        <v>46037</v>
      </c>
      <c r="H111" s="104">
        <v>46043</v>
      </c>
      <c r="I111" s="154" t="s">
        <v>739</v>
      </c>
      <c r="J111" s="154" t="s">
        <v>740</v>
      </c>
      <c r="K111" s="154" t="s">
        <v>648</v>
      </c>
      <c r="L111" s="154" t="str">
        <f>VLOOKUP(D111,'TS Gantry - AP47'!$C$8:$X$638,22,FALSE)</f>
        <v>RAJASAR BHATIYAN</v>
      </c>
      <c r="M111" s="154" t="str">
        <f>VLOOKUP(D111,'TS Gantry - AP47'!$C$8:$Y$638,23,FALSE)</f>
        <v>CHHATARGARH</v>
      </c>
      <c r="N111" s="154" t="str">
        <f>VLOOKUP(D111,'TS Gantry - AP47'!$C$8:$Z$638,24,FALSE)</f>
        <v>BIKANER</v>
      </c>
      <c r="O111" s="109"/>
      <c r="P111" s="109"/>
      <c r="Q111" s="124"/>
      <c r="R111" s="124"/>
      <c r="S111" s="109"/>
      <c r="T111" s="145"/>
      <c r="U111" s="118"/>
      <c r="V111" s="118"/>
      <c r="W111" s="118"/>
      <c r="X111" s="118"/>
      <c r="Y111" s="118"/>
      <c r="Z111" s="118"/>
      <c r="AA111" s="118"/>
    </row>
    <row r="112" spans="1:27" ht="15.75" customHeight="1" x14ac:dyDescent="0.25">
      <c r="A112" s="100">
        <f t="shared" si="4"/>
        <v>105</v>
      </c>
      <c r="B112" s="151" t="s">
        <v>635</v>
      </c>
      <c r="C112" s="151">
        <v>21</v>
      </c>
      <c r="D112" s="211" t="s">
        <v>466</v>
      </c>
      <c r="E112" s="109" t="str">
        <f>VLOOKUP(D112,'TS Gantry - AP47'!$C$8:$D$646,2,0)</f>
        <v>DA+0</v>
      </c>
      <c r="F112" s="103">
        <v>36.159999999999997</v>
      </c>
      <c r="G112" s="104">
        <v>46039</v>
      </c>
      <c r="H112" s="104">
        <v>46043</v>
      </c>
      <c r="I112" s="154" t="s">
        <v>716</v>
      </c>
      <c r="J112" s="154" t="s">
        <v>656</v>
      </c>
      <c r="K112" s="154" t="s">
        <v>648</v>
      </c>
      <c r="L112" s="154" t="str">
        <f>VLOOKUP(D112,'TS Gantry - AP47'!$C$8:$X$638,22,FALSE)</f>
        <v>KALOO</v>
      </c>
      <c r="M112" s="154" t="str">
        <f>VLOOKUP(D112,'TS Gantry - AP47'!$C$8:$Y$638,23,FALSE)</f>
        <v>LUNKARANSAR</v>
      </c>
      <c r="N112" s="154" t="str">
        <f>VLOOKUP(D112,'TS Gantry - AP47'!$C$8:$Z$638,24,FALSE)</f>
        <v>BIKANER</v>
      </c>
      <c r="O112" s="109"/>
      <c r="P112" s="109"/>
      <c r="Q112" s="124"/>
      <c r="R112" s="124"/>
      <c r="S112" s="109"/>
      <c r="T112" s="145"/>
      <c r="U112" s="118"/>
      <c r="V112" s="118"/>
      <c r="W112" s="118"/>
      <c r="X112" s="118"/>
      <c r="Y112" s="118"/>
      <c r="Z112" s="118"/>
      <c r="AA112" s="118"/>
    </row>
    <row r="113" spans="1:27" ht="15.75" customHeight="1" x14ac:dyDescent="0.25">
      <c r="A113" s="100">
        <f t="shared" si="4"/>
        <v>106</v>
      </c>
      <c r="B113" s="151" t="s">
        <v>635</v>
      </c>
      <c r="C113" s="151">
        <v>22</v>
      </c>
      <c r="D113" s="211" t="s">
        <v>520</v>
      </c>
      <c r="E113" s="109" t="str">
        <f>VLOOKUP(D113,'TS Gantry - AP47'!$C$8:$D$646,2,0)</f>
        <v>DA+6</v>
      </c>
      <c r="F113" s="103">
        <v>43.804000000000002</v>
      </c>
      <c r="G113" s="104">
        <v>46033</v>
      </c>
      <c r="H113" s="104">
        <v>46044</v>
      </c>
      <c r="I113" s="154" t="s">
        <v>726</v>
      </c>
      <c r="J113" s="154" t="s">
        <v>714</v>
      </c>
      <c r="K113" s="154" t="s">
        <v>648</v>
      </c>
      <c r="L113" s="154" t="str">
        <f>VLOOKUP(D113,'TS Gantry - AP47'!$C$8:$X$638,22,FALSE)</f>
        <v>KANWALASAR</v>
      </c>
      <c r="M113" s="154" t="str">
        <f>VLOOKUP(D113,'TS Gantry - AP47'!$C$8:$Y$638,23,FALSE)</f>
        <v>SARDARSHAHAR</v>
      </c>
      <c r="N113" s="154" t="str">
        <f>VLOOKUP(D113,'TS Gantry - AP47'!$C$8:$Z$638,24,FALSE)</f>
        <v>CHURU</v>
      </c>
      <c r="O113" s="109"/>
      <c r="P113" s="109"/>
      <c r="Q113" s="124"/>
      <c r="R113" s="124"/>
      <c r="S113" s="109"/>
      <c r="T113" s="145"/>
      <c r="U113" s="118"/>
      <c r="V113" s="118"/>
      <c r="W113" s="118"/>
      <c r="X113" s="118"/>
      <c r="Y113" s="118"/>
      <c r="Z113" s="118"/>
      <c r="AA113" s="118"/>
    </row>
    <row r="114" spans="1:27" ht="15.75" customHeight="1" x14ac:dyDescent="0.25">
      <c r="A114" s="100">
        <f t="shared" si="4"/>
        <v>107</v>
      </c>
      <c r="B114" s="151" t="s">
        <v>635</v>
      </c>
      <c r="C114" s="151">
        <v>23</v>
      </c>
      <c r="D114" s="211" t="s">
        <v>295</v>
      </c>
      <c r="E114" s="109" t="str">
        <f>VLOOKUP(D114,'TS Gantry - AP47'!$C$8:$D$646,2,0)</f>
        <v>DA+3</v>
      </c>
      <c r="F114" s="103">
        <v>37.930999999999997</v>
      </c>
      <c r="G114" s="104">
        <v>46037</v>
      </c>
      <c r="H114" s="104">
        <v>46046</v>
      </c>
      <c r="I114" s="154" t="s">
        <v>741</v>
      </c>
      <c r="J114" s="154" t="s">
        <v>727</v>
      </c>
      <c r="K114" s="154" t="s">
        <v>648</v>
      </c>
      <c r="L114" s="154" t="str">
        <f>VLOOKUP(D114,'TS Gantry - AP47'!$C$8:$X$638,22,FALSE)</f>
        <v>BINJHARWALI</v>
      </c>
      <c r="M114" s="154" t="str">
        <f>VLOOKUP(D114,'TS Gantry - AP47'!$C$8:$Y$638,23,FALSE)</f>
        <v>LUNKARANSAR</v>
      </c>
      <c r="N114" s="154" t="str">
        <f>VLOOKUP(D114,'TS Gantry - AP47'!$C$8:$Z$638,24,FALSE)</f>
        <v>BIKANER</v>
      </c>
      <c r="O114" s="109"/>
      <c r="P114" s="109"/>
      <c r="Q114" s="124"/>
      <c r="R114" s="124"/>
      <c r="S114" s="109"/>
      <c r="T114" s="145"/>
      <c r="U114" s="118"/>
      <c r="V114" s="118"/>
      <c r="W114" s="118"/>
      <c r="X114" s="118"/>
      <c r="Y114" s="118"/>
      <c r="Z114" s="118"/>
      <c r="AA114" s="118"/>
    </row>
    <row r="115" spans="1:27" ht="15" customHeight="1" x14ac:dyDescent="0.25">
      <c r="A115" s="100">
        <f t="shared" si="4"/>
        <v>108</v>
      </c>
      <c r="B115" s="151" t="s">
        <v>635</v>
      </c>
      <c r="C115" s="151">
        <v>24</v>
      </c>
      <c r="D115" s="211" t="s">
        <v>328</v>
      </c>
      <c r="E115" s="109" t="str">
        <f>VLOOKUP(D115,'TS Gantry - AP47'!$C$8:$D$646,2,0)</f>
        <v>DA+3</v>
      </c>
      <c r="F115" s="103">
        <v>37.930999999999997</v>
      </c>
      <c r="G115" s="104">
        <v>45984</v>
      </c>
      <c r="H115" s="104">
        <v>46049</v>
      </c>
      <c r="I115" s="154" t="s">
        <v>723</v>
      </c>
      <c r="J115" s="154" t="s">
        <v>742</v>
      </c>
      <c r="K115" s="154" t="s">
        <v>648</v>
      </c>
      <c r="L115" s="154" t="str">
        <f>VLOOKUP(D115,'TS Gantry - AP47'!$C$8:$X$638,22,FALSE)</f>
        <v>DOODIMU KLERA</v>
      </c>
      <c r="M115" s="154" t="str">
        <f>VLOOKUP(D115,'TS Gantry - AP47'!$C$8:$Y$638,23,FALSE)</f>
        <v>LUNKARANSAR</v>
      </c>
      <c r="N115" s="154" t="str">
        <f>VLOOKUP(D115,'TS Gantry - AP47'!$C$8:$Z$638,24,FALSE)</f>
        <v>BIKANER</v>
      </c>
      <c r="O115" s="109"/>
      <c r="P115" s="109"/>
      <c r="Q115" s="124"/>
      <c r="R115" s="124"/>
      <c r="S115" s="109"/>
      <c r="T115" s="145"/>
      <c r="U115" s="118"/>
      <c r="V115" s="118"/>
      <c r="W115" s="118"/>
      <c r="X115" s="118"/>
      <c r="Y115" s="118"/>
      <c r="Z115" s="118"/>
      <c r="AA115" s="118"/>
    </row>
    <row r="116" spans="1:27" ht="15.75" customHeight="1" x14ac:dyDescent="0.25">
      <c r="A116" s="100">
        <f t="shared" si="4"/>
        <v>109</v>
      </c>
      <c r="B116" s="151" t="s">
        <v>635</v>
      </c>
      <c r="C116" s="151">
        <v>25</v>
      </c>
      <c r="D116" s="211" t="s">
        <v>250</v>
      </c>
      <c r="E116" s="109" t="str">
        <f>VLOOKUP(D116,'TS Gantry - AP47'!$C$8:$D$646,2,0)</f>
        <v>DA+0</v>
      </c>
      <c r="F116" s="103">
        <v>36.159999999999997</v>
      </c>
      <c r="G116" s="104">
        <v>46032</v>
      </c>
      <c r="H116" s="104">
        <v>46049</v>
      </c>
      <c r="I116" s="154" t="s">
        <v>676</v>
      </c>
      <c r="J116" s="154" t="s">
        <v>718</v>
      </c>
      <c r="K116" s="154" t="s">
        <v>648</v>
      </c>
      <c r="L116" s="154" t="str">
        <f>VLOOKUP(D116,'TS Gantry - AP47'!$C$8:$X$638,22,FALSE)</f>
        <v>KELAN</v>
      </c>
      <c r="M116" s="154" t="str">
        <f>VLOOKUP(D116,'TS Gantry - AP47'!$C$8:$Y$638,23,FALSE)</f>
        <v>CHHATARGARH</v>
      </c>
      <c r="N116" s="154" t="str">
        <f>VLOOKUP(D116,'TS Gantry - AP47'!$C$8:$Z$638,24,FALSE)</f>
        <v>BIKANER</v>
      </c>
      <c r="O116" s="109"/>
      <c r="P116" s="109"/>
      <c r="Q116" s="124"/>
      <c r="R116" s="124"/>
      <c r="S116" s="109"/>
      <c r="T116" s="145"/>
      <c r="U116" s="118"/>
      <c r="V116" s="118"/>
      <c r="W116" s="118"/>
      <c r="X116" s="118"/>
      <c r="Y116" s="118"/>
      <c r="Z116" s="118"/>
      <c r="AA116" s="118"/>
    </row>
    <row r="117" spans="1:27" ht="15.75" customHeight="1" x14ac:dyDescent="0.25">
      <c r="A117" s="100">
        <f t="shared" si="4"/>
        <v>110</v>
      </c>
      <c r="B117" s="151" t="s">
        <v>635</v>
      </c>
      <c r="C117" s="151">
        <v>26</v>
      </c>
      <c r="D117" s="211" t="s">
        <v>375</v>
      </c>
      <c r="E117" s="109" t="str">
        <f>VLOOKUP(D117,'TS Gantry - AP47'!$C$8:$D$646,2,0)</f>
        <v>DC1+3</v>
      </c>
      <c r="F117" s="109">
        <v>65.872484</v>
      </c>
      <c r="G117" s="104">
        <v>46038</v>
      </c>
      <c r="H117" s="104">
        <v>46049</v>
      </c>
      <c r="I117" s="154" t="s">
        <v>720</v>
      </c>
      <c r="J117" s="154" t="s">
        <v>743</v>
      </c>
      <c r="K117" s="154" t="s">
        <v>648</v>
      </c>
      <c r="L117" s="154" t="str">
        <f>VLOOKUP(D117,'TS Gantry - AP47'!$C$8:$X$638,22,FALSE)</f>
        <v>HANSHERA</v>
      </c>
      <c r="M117" s="154" t="str">
        <f>VLOOKUP(D117,'TS Gantry - AP47'!$C$8:$Y$638,23,FALSE)</f>
        <v>LUNKARANSAR</v>
      </c>
      <c r="N117" s="154" t="str">
        <f>VLOOKUP(D117,'TS Gantry - AP47'!$C$8:$Z$638,24,FALSE)</f>
        <v>BIKANER</v>
      </c>
      <c r="O117" s="109"/>
      <c r="P117" s="109"/>
      <c r="Q117" s="124"/>
      <c r="R117" s="124"/>
      <c r="S117" s="109"/>
      <c r="T117" s="145"/>
      <c r="U117" s="118"/>
      <c r="V117" s="118"/>
      <c r="W117" s="118"/>
      <c r="X117" s="118"/>
      <c r="Y117" s="118"/>
      <c r="Z117" s="118"/>
      <c r="AA117" s="118"/>
    </row>
    <row r="118" spans="1:27" ht="15.75" customHeight="1" x14ac:dyDescent="0.25">
      <c r="A118" s="100">
        <f t="shared" si="4"/>
        <v>111</v>
      </c>
      <c r="B118" s="151" t="s">
        <v>635</v>
      </c>
      <c r="C118" s="151">
        <v>27</v>
      </c>
      <c r="D118" s="211" t="s">
        <v>309</v>
      </c>
      <c r="E118" s="109" t="str">
        <f>VLOOKUP(D118,'TS Gantry - AP47'!$C$8:$D$646,2,0)</f>
        <v>DA+6</v>
      </c>
      <c r="F118" s="103">
        <v>43.804000000000002</v>
      </c>
      <c r="G118" s="104">
        <v>46040</v>
      </c>
      <c r="H118" s="104">
        <v>46049</v>
      </c>
      <c r="I118" s="154" t="s">
        <v>728</v>
      </c>
      <c r="J118" s="154" t="s">
        <v>740</v>
      </c>
      <c r="K118" s="154" t="s">
        <v>648</v>
      </c>
      <c r="L118" s="154" t="str">
        <f>VLOOKUP(D118,'TS Gantry - AP47'!$C$8:$X$638,22,FALSE)</f>
        <v>SODHWALI</v>
      </c>
      <c r="M118" s="154" t="str">
        <f>VLOOKUP(D118,'TS Gantry - AP47'!$C$8:$Y$638,23,FALSE)</f>
        <v>LUNKARANSAR</v>
      </c>
      <c r="N118" s="154" t="str">
        <f>VLOOKUP(D118,'TS Gantry - AP47'!$C$8:$Z$638,24,FALSE)</f>
        <v>BIKANER</v>
      </c>
      <c r="O118" s="109"/>
      <c r="P118" s="109"/>
      <c r="Q118" s="124"/>
      <c r="R118" s="124"/>
      <c r="S118" s="109"/>
      <c r="T118" s="145"/>
      <c r="U118" s="118"/>
      <c r="V118" s="118"/>
      <c r="W118" s="118"/>
      <c r="X118" s="118"/>
      <c r="Y118" s="118"/>
      <c r="Z118" s="118"/>
      <c r="AA118" s="118"/>
    </row>
    <row r="119" spans="1:27" ht="15.75" customHeight="1" x14ac:dyDescent="0.25">
      <c r="A119" s="100">
        <f t="shared" si="4"/>
        <v>112</v>
      </c>
      <c r="B119" s="151" t="s">
        <v>635</v>
      </c>
      <c r="C119" s="151">
        <v>28</v>
      </c>
      <c r="D119" s="211" t="s">
        <v>508</v>
      </c>
      <c r="E119" s="109" t="str">
        <f>VLOOKUP(D119,'TS Gantry - AP47'!$C$8:$D$646,2,0)</f>
        <v>DA+6</v>
      </c>
      <c r="F119" s="103">
        <v>43.804000000000002</v>
      </c>
      <c r="G119" s="104">
        <v>46041</v>
      </c>
      <c r="H119" s="104">
        <v>46049</v>
      </c>
      <c r="I119" s="154" t="s">
        <v>736</v>
      </c>
      <c r="J119" s="154" t="s">
        <v>727</v>
      </c>
      <c r="K119" s="154" t="s">
        <v>648</v>
      </c>
      <c r="L119" s="154" t="str">
        <f>VLOOKUP(D119,'TS Gantry - AP47'!$C$8:$X$638,22,FALSE)</f>
        <v>KAGASAR</v>
      </c>
      <c r="M119" s="154" t="str">
        <f>VLOOKUP(D119,'TS Gantry - AP47'!$C$8:$Y$638,23,FALSE)</f>
        <v>LUNKARANSAR</v>
      </c>
      <c r="N119" s="154" t="str">
        <f>VLOOKUP(D119,'TS Gantry - AP47'!$C$8:$Z$638,24,FALSE)</f>
        <v>BIKANER</v>
      </c>
      <c r="O119" s="109"/>
      <c r="P119" s="109"/>
      <c r="Q119" s="124"/>
      <c r="R119" s="124"/>
      <c r="S119" s="109"/>
      <c r="T119" s="145"/>
      <c r="U119" s="118"/>
      <c r="V119" s="118"/>
      <c r="W119" s="118"/>
      <c r="X119" s="118"/>
      <c r="Y119" s="118"/>
      <c r="Z119" s="118"/>
      <c r="AA119" s="118"/>
    </row>
    <row r="120" spans="1:27" ht="15.75" customHeight="1" x14ac:dyDescent="0.25">
      <c r="A120" s="100">
        <f t="shared" si="4"/>
        <v>113</v>
      </c>
      <c r="B120" s="151" t="s">
        <v>635</v>
      </c>
      <c r="C120" s="151">
        <v>29</v>
      </c>
      <c r="D120" s="211" t="s">
        <v>271</v>
      </c>
      <c r="E120" s="109" t="str">
        <f>VLOOKUP(D120,'TS Gantry - AP47'!$C$8:$D$646,2,0)</f>
        <v>DA+0</v>
      </c>
      <c r="F120" s="103">
        <v>36.159999999999997</v>
      </c>
      <c r="G120" s="104">
        <v>46044</v>
      </c>
      <c r="H120" s="104">
        <v>46049</v>
      </c>
      <c r="I120" s="154" t="s">
        <v>737</v>
      </c>
      <c r="J120" s="154" t="s">
        <v>744</v>
      </c>
      <c r="K120" s="154" t="s">
        <v>648</v>
      </c>
      <c r="L120" s="154" t="str">
        <f>VLOOKUP(D120,'TS Gantry - AP47'!$C$8:$X$638,22,FALSE)</f>
        <v>RAJASAR BHATIYAN</v>
      </c>
      <c r="M120" s="154" t="str">
        <f>VLOOKUP(D120,'TS Gantry - AP47'!$C$8:$Y$638,23,FALSE)</f>
        <v>CHHATARGARH</v>
      </c>
      <c r="N120" s="154" t="str">
        <f>VLOOKUP(D120,'TS Gantry - AP47'!$C$8:$Z$638,24,FALSE)</f>
        <v>BIKANER</v>
      </c>
      <c r="O120" s="109"/>
      <c r="P120" s="109"/>
      <c r="Q120" s="124"/>
      <c r="R120" s="124"/>
      <c r="S120" s="109"/>
      <c r="T120" s="145"/>
      <c r="U120" s="118"/>
      <c r="V120" s="118"/>
      <c r="W120" s="118"/>
      <c r="X120" s="118"/>
      <c r="Y120" s="118"/>
      <c r="Z120" s="118"/>
      <c r="AA120" s="118"/>
    </row>
    <row r="121" spans="1:27" ht="15.75" customHeight="1" x14ac:dyDescent="0.25">
      <c r="A121" s="100">
        <f t="shared" si="4"/>
        <v>114</v>
      </c>
      <c r="B121" s="151" t="s">
        <v>635</v>
      </c>
      <c r="C121" s="151">
        <v>30</v>
      </c>
      <c r="D121" s="211" t="s">
        <v>388</v>
      </c>
      <c r="E121" s="109" t="str">
        <f>VLOOKUP(D121,'TS Gantry - AP47'!$C$8:$D$646,2,0)</f>
        <v>DA+3</v>
      </c>
      <c r="F121" s="103">
        <v>37.930999999999997</v>
      </c>
      <c r="G121" s="104">
        <v>46044</v>
      </c>
      <c r="H121" s="104">
        <v>46049</v>
      </c>
      <c r="I121" s="154" t="s">
        <v>719</v>
      </c>
      <c r="J121" s="154" t="s">
        <v>715</v>
      </c>
      <c r="K121" s="154" t="s">
        <v>648</v>
      </c>
      <c r="L121" s="154" t="str">
        <f>VLOOKUP(D121,'TS Gantry - AP47'!$C$8:$X$638,22,FALSE)</f>
        <v>SURANA</v>
      </c>
      <c r="M121" s="154" t="str">
        <f>VLOOKUP(D121,'TS Gantry - AP47'!$C$8:$Y$638,23,FALSE)</f>
        <v>LUNKARANSAR</v>
      </c>
      <c r="N121" s="154" t="str">
        <f>VLOOKUP(D121,'TS Gantry - AP47'!$C$8:$Z$638,24,FALSE)</f>
        <v>BIKANER</v>
      </c>
      <c r="O121" s="109"/>
      <c r="P121" s="109"/>
      <c r="Q121" s="124"/>
      <c r="R121" s="124"/>
      <c r="S121" s="109"/>
      <c r="T121" s="145"/>
      <c r="U121" s="118"/>
      <c r="V121" s="118"/>
      <c r="W121" s="118"/>
      <c r="X121" s="118"/>
      <c r="Y121" s="118"/>
      <c r="Z121" s="118"/>
      <c r="AA121" s="118"/>
    </row>
    <row r="122" spans="1:27" ht="15.75" customHeight="1" x14ac:dyDescent="0.25">
      <c r="A122" s="100">
        <f t="shared" si="4"/>
        <v>115</v>
      </c>
      <c r="B122" s="151" t="s">
        <v>635</v>
      </c>
      <c r="C122" s="151">
        <v>31</v>
      </c>
      <c r="D122" s="211" t="s">
        <v>467</v>
      </c>
      <c r="E122" s="109" t="str">
        <f>VLOOKUP(D122,'TS Gantry - AP47'!$C$8:$D$646,2,0)</f>
        <v>DA+0</v>
      </c>
      <c r="F122" s="103">
        <v>36.159999999999997</v>
      </c>
      <c r="G122" s="104">
        <v>46044</v>
      </c>
      <c r="H122" s="104">
        <v>46049</v>
      </c>
      <c r="I122" s="154" t="s">
        <v>716</v>
      </c>
      <c r="J122" s="154" t="s">
        <v>656</v>
      </c>
      <c r="K122" s="154" t="s">
        <v>648</v>
      </c>
      <c r="L122" s="154" t="str">
        <f>VLOOKUP(D122,'TS Gantry - AP47'!$C$8:$X$638,22,FALSE)</f>
        <v>KALOO</v>
      </c>
      <c r="M122" s="154" t="str">
        <f>VLOOKUP(D122,'TS Gantry - AP47'!$C$8:$Y$638,23,FALSE)</f>
        <v>LUNKARANSAR</v>
      </c>
      <c r="N122" s="154" t="str">
        <f>VLOOKUP(D122,'TS Gantry - AP47'!$C$8:$Z$638,24,FALSE)</f>
        <v>BIKANER</v>
      </c>
      <c r="O122" s="109"/>
      <c r="P122" s="109"/>
      <c r="Q122" s="124"/>
      <c r="R122" s="124"/>
      <c r="S122" s="109"/>
      <c r="T122" s="145"/>
      <c r="U122" s="118"/>
      <c r="V122" s="118"/>
      <c r="W122" s="118"/>
      <c r="X122" s="118"/>
      <c r="Y122" s="118"/>
      <c r="Z122" s="118"/>
      <c r="AA122" s="118"/>
    </row>
    <row r="123" spans="1:27" ht="15.75" customHeight="1" x14ac:dyDescent="0.25">
      <c r="A123" s="100">
        <f t="shared" si="4"/>
        <v>116</v>
      </c>
      <c r="B123" s="151" t="s">
        <v>635</v>
      </c>
      <c r="C123" s="151">
        <v>32</v>
      </c>
      <c r="D123" s="211" t="s">
        <v>324</v>
      </c>
      <c r="E123" s="109" t="str">
        <f>VLOOKUP(D123,'TS Gantry - AP47'!$C$8:$D$646,2,0)</f>
        <v>DA-1.5</v>
      </c>
      <c r="F123" s="103">
        <v>35.601999999999997</v>
      </c>
      <c r="G123" s="104">
        <v>46041</v>
      </c>
      <c r="H123" s="104">
        <v>46050</v>
      </c>
      <c r="I123" s="154" t="s">
        <v>745</v>
      </c>
      <c r="J123" s="154" t="s">
        <v>746</v>
      </c>
      <c r="K123" s="154" t="s">
        <v>648</v>
      </c>
      <c r="L123" s="154" t="str">
        <f>VLOOKUP(D123,'TS Gantry - AP47'!$C$8:$X$638,22,FALSE)</f>
        <v>DUDIWALI</v>
      </c>
      <c r="M123" s="154" t="str">
        <f>VLOOKUP(D123,'TS Gantry - AP47'!$C$8:$Y$638,23,FALSE)</f>
        <v>LUNKARANSAR</v>
      </c>
      <c r="N123" s="154" t="str">
        <f>VLOOKUP(D123,'TS Gantry - AP47'!$C$8:$Z$638,24,FALSE)</f>
        <v>BIKANER</v>
      </c>
      <c r="O123" s="109"/>
      <c r="P123" s="109"/>
      <c r="Q123" s="124"/>
      <c r="R123" s="124"/>
      <c r="S123" s="109"/>
      <c r="T123" s="145"/>
      <c r="U123" s="118"/>
      <c r="V123" s="118"/>
      <c r="W123" s="118"/>
      <c r="X123" s="118"/>
      <c r="Y123" s="118"/>
      <c r="Z123" s="118"/>
      <c r="AA123" s="118"/>
    </row>
    <row r="124" spans="1:27" ht="15.75" customHeight="1" x14ac:dyDescent="0.25">
      <c r="A124" s="100">
        <f t="shared" si="4"/>
        <v>117</v>
      </c>
      <c r="B124" s="151" t="s">
        <v>635</v>
      </c>
      <c r="C124" s="151">
        <v>33</v>
      </c>
      <c r="D124" s="211" t="s">
        <v>480</v>
      </c>
      <c r="E124" s="109" t="str">
        <f>VLOOKUP(D124,'TS Gantry - AP47'!$C$8:$D$646,2,0)</f>
        <v>DA+3</v>
      </c>
      <c r="F124" s="103">
        <v>37.930999999999997</v>
      </c>
      <c r="G124" s="104">
        <v>46044</v>
      </c>
      <c r="H124" s="104">
        <v>46050</v>
      </c>
      <c r="I124" s="154" t="s">
        <v>722</v>
      </c>
      <c r="J124" s="154" t="s">
        <v>717</v>
      </c>
      <c r="K124" s="154" t="s">
        <v>648</v>
      </c>
      <c r="L124" s="154" t="str">
        <f>VLOOKUP(D124,'TS Gantry - AP47'!$C$8:$X$638,22,FALSE)</f>
        <v>GARABDESAR</v>
      </c>
      <c r="M124" s="154" t="str">
        <f>VLOOKUP(D124,'TS Gantry - AP47'!$C$8:$Y$638,23,FALSE)</f>
        <v>LUNKARANSAR</v>
      </c>
      <c r="N124" s="154" t="str">
        <f>VLOOKUP(D124,'TS Gantry - AP47'!$C$8:$Z$638,24,FALSE)</f>
        <v>BIKANER</v>
      </c>
      <c r="O124" s="109"/>
      <c r="P124" s="109"/>
      <c r="Q124" s="124"/>
      <c r="R124" s="124"/>
      <c r="S124" s="109"/>
      <c r="T124" s="145"/>
      <c r="U124" s="118"/>
      <c r="V124" s="118"/>
      <c r="W124" s="118"/>
      <c r="X124" s="118"/>
      <c r="Y124" s="118"/>
      <c r="Z124" s="118"/>
      <c r="AA124" s="118"/>
    </row>
    <row r="125" spans="1:27" ht="15.75" customHeight="1" x14ac:dyDescent="0.25">
      <c r="A125" s="100">
        <f t="shared" si="4"/>
        <v>118</v>
      </c>
      <c r="B125" s="151" t="s">
        <v>635</v>
      </c>
      <c r="C125" s="151">
        <v>34</v>
      </c>
      <c r="D125" s="211" t="s">
        <v>531</v>
      </c>
      <c r="E125" s="109" t="str">
        <f>VLOOKUP(D125,'TS Gantry - AP47'!$C$8:$D$646,2,0)</f>
        <v>DA+3</v>
      </c>
      <c r="F125" s="103">
        <v>37.930999999999997</v>
      </c>
      <c r="G125" s="104">
        <v>46041</v>
      </c>
      <c r="H125" s="104">
        <v>46051</v>
      </c>
      <c r="I125" s="154" t="s">
        <v>747</v>
      </c>
      <c r="J125" s="154" t="s">
        <v>748</v>
      </c>
      <c r="K125" s="154" t="s">
        <v>648</v>
      </c>
      <c r="L125" s="154" t="str">
        <f>VLOOKUP(D125,'TS Gantry - AP47'!$C$8:$X$638,22,FALSE)</f>
        <v>MALSISAR</v>
      </c>
      <c r="M125" s="154" t="str">
        <f>VLOOKUP(D125,'TS Gantry - AP47'!$C$8:$Y$638,23,FALSE)</f>
        <v>SARDARSHAHAR</v>
      </c>
      <c r="N125" s="154" t="str">
        <f>VLOOKUP(D125,'TS Gantry - AP47'!$C$8:$Z$638,24,FALSE)</f>
        <v>CHURU</v>
      </c>
      <c r="O125" s="109"/>
      <c r="P125" s="109"/>
      <c r="Q125" s="124"/>
      <c r="R125" s="124"/>
      <c r="S125" s="109"/>
      <c r="T125" s="145"/>
      <c r="U125" s="118"/>
      <c r="V125" s="118"/>
      <c r="W125" s="118"/>
      <c r="X125" s="118"/>
      <c r="Y125" s="118"/>
      <c r="Z125" s="118"/>
      <c r="AA125" s="118"/>
    </row>
    <row r="126" spans="1:27" ht="15.75" customHeight="1" x14ac:dyDescent="0.25">
      <c r="A126" s="100">
        <f t="shared" si="4"/>
        <v>119</v>
      </c>
      <c r="B126" s="151" t="s">
        <v>635</v>
      </c>
      <c r="C126" s="151">
        <v>35</v>
      </c>
      <c r="D126" s="211" t="s">
        <v>269</v>
      </c>
      <c r="E126" s="109" t="str">
        <f>VLOOKUP(D126,'TS Gantry - AP47'!$C$8:$D$646,2,0)</f>
        <v>DA+3</v>
      </c>
      <c r="F126" s="103">
        <v>37.930999999999997</v>
      </c>
      <c r="G126" s="104">
        <v>46049</v>
      </c>
      <c r="H126" s="104">
        <v>46052</v>
      </c>
      <c r="I126" s="154" t="s">
        <v>737</v>
      </c>
      <c r="J126" s="154" t="s">
        <v>727</v>
      </c>
      <c r="K126" s="154" t="s">
        <v>648</v>
      </c>
      <c r="L126" s="154" t="str">
        <f>VLOOKUP(D126,'TS Gantry - AP47'!$C$8:$X$638,22,FALSE)</f>
        <v>RAJASAR BHATIYAN</v>
      </c>
      <c r="M126" s="154" t="str">
        <f>VLOOKUP(D126,'TS Gantry - AP47'!$C$8:$Y$638,23,FALSE)</f>
        <v>CHHATARGARH</v>
      </c>
      <c r="N126" s="154" t="str">
        <f>VLOOKUP(D126,'TS Gantry - AP47'!$C$8:$Z$638,24,FALSE)</f>
        <v>BIKANER</v>
      </c>
      <c r="O126" s="109"/>
      <c r="P126" s="109"/>
      <c r="Q126" s="124"/>
      <c r="R126" s="124"/>
      <c r="S126" s="109"/>
      <c r="T126" s="145"/>
      <c r="U126" s="118"/>
      <c r="V126" s="118"/>
      <c r="W126" s="118"/>
      <c r="X126" s="118"/>
      <c r="Y126" s="118"/>
      <c r="Z126" s="118"/>
      <c r="AA126" s="118"/>
    </row>
    <row r="127" spans="1:27" ht="15.75" customHeight="1" x14ac:dyDescent="0.25">
      <c r="A127" s="100">
        <f t="shared" si="4"/>
        <v>120</v>
      </c>
      <c r="B127" s="151" t="s">
        <v>635</v>
      </c>
      <c r="C127" s="151">
        <v>36</v>
      </c>
      <c r="D127" s="211" t="s">
        <v>274</v>
      </c>
      <c r="E127" s="109" t="str">
        <f>VLOOKUP(D127,'TS Gantry - AP47'!$C$8:$D$646,2,0)</f>
        <v>DB2+0</v>
      </c>
      <c r="F127" s="103">
        <v>59.500999999999998</v>
      </c>
      <c r="G127" s="104">
        <v>46044</v>
      </c>
      <c r="H127" s="104">
        <v>46053</v>
      </c>
      <c r="I127" s="154" t="s">
        <v>739</v>
      </c>
      <c r="J127" s="154" t="s">
        <v>740</v>
      </c>
      <c r="K127" s="154" t="s">
        <v>648</v>
      </c>
      <c r="L127" s="154" t="str">
        <f>VLOOKUP(D127,'TS Gantry - AP47'!$C$8:$X$638,22,FALSE)</f>
        <v>RAJASAR BHATIYAN</v>
      </c>
      <c r="M127" s="154" t="str">
        <f>VLOOKUP(D127,'TS Gantry - AP47'!$C$8:$Y$638,23,FALSE)</f>
        <v>CHHATARGARH</v>
      </c>
      <c r="N127" s="154" t="str">
        <f>VLOOKUP(D127,'TS Gantry - AP47'!$C$8:$Z$638,24,FALSE)</f>
        <v>BIKANER</v>
      </c>
      <c r="O127" s="109"/>
      <c r="P127" s="109"/>
      <c r="Q127" s="124"/>
      <c r="R127" s="124"/>
      <c r="S127" s="109"/>
      <c r="T127" s="145"/>
      <c r="U127" s="118"/>
      <c r="V127" s="118"/>
      <c r="W127" s="118"/>
      <c r="X127" s="118"/>
      <c r="Y127" s="118"/>
      <c r="Z127" s="118"/>
      <c r="AA127" s="118"/>
    </row>
    <row r="128" spans="1:27" ht="15.75" customHeight="1" x14ac:dyDescent="0.25">
      <c r="A128" s="100">
        <f t="shared" si="4"/>
        <v>121</v>
      </c>
      <c r="B128" s="151" t="s">
        <v>635</v>
      </c>
      <c r="C128" s="151">
        <v>37</v>
      </c>
      <c r="D128" s="211" t="s">
        <v>293</v>
      </c>
      <c r="E128" s="109" t="str">
        <f>VLOOKUP(D128,'TS Gantry - AP47'!$C$8:$D$646,2,0)</f>
        <v>DA+0</v>
      </c>
      <c r="F128" s="103">
        <v>36.159999999999997</v>
      </c>
      <c r="G128" s="104">
        <v>46047</v>
      </c>
      <c r="H128" s="104">
        <v>46053</v>
      </c>
      <c r="I128" s="154" t="s">
        <v>741</v>
      </c>
      <c r="J128" s="154" t="s">
        <v>724</v>
      </c>
      <c r="K128" s="154" t="s">
        <v>648</v>
      </c>
      <c r="L128" s="154" t="str">
        <f>VLOOKUP(D128,'TS Gantry - AP47'!$C$8:$X$638,22,FALSE)</f>
        <v>BINJHARWALI</v>
      </c>
      <c r="M128" s="154" t="str">
        <f>VLOOKUP(D128,'TS Gantry - AP47'!$C$8:$Y$638,23,FALSE)</f>
        <v>LUNKARANSAR</v>
      </c>
      <c r="N128" s="154" t="str">
        <f>VLOOKUP(D128,'TS Gantry - AP47'!$C$8:$Z$638,24,FALSE)</f>
        <v>BIKANER</v>
      </c>
      <c r="O128" s="109"/>
      <c r="P128" s="109"/>
      <c r="Q128" s="124"/>
      <c r="R128" s="124"/>
      <c r="S128" s="109"/>
      <c r="T128" s="145"/>
      <c r="U128" s="118"/>
      <c r="V128" s="118"/>
      <c r="W128" s="118"/>
      <c r="X128" s="118"/>
      <c r="Y128" s="118"/>
      <c r="Z128" s="118"/>
      <c r="AA128" s="118"/>
    </row>
    <row r="129" spans="1:27" ht="15.75" customHeight="1" x14ac:dyDescent="0.25">
      <c r="A129" s="100">
        <f t="shared" si="4"/>
        <v>122</v>
      </c>
      <c r="B129" s="151" t="s">
        <v>635</v>
      </c>
      <c r="C129" s="151">
        <v>38</v>
      </c>
      <c r="D129" s="211" t="s">
        <v>509</v>
      </c>
      <c r="E129" s="109" t="str">
        <f>VLOOKUP(D129,'TS Gantry - AP47'!$C$8:$D$646,2,0)</f>
        <v>DA+0</v>
      </c>
      <c r="F129" s="103">
        <v>36.159999999999997</v>
      </c>
      <c r="G129" s="104">
        <v>46049</v>
      </c>
      <c r="H129" s="104">
        <v>46053</v>
      </c>
      <c r="I129" s="154" t="s">
        <v>736</v>
      </c>
      <c r="J129" s="154" t="s">
        <v>733</v>
      </c>
      <c r="K129" s="154" t="s">
        <v>648</v>
      </c>
      <c r="L129" s="154" t="str">
        <f>VLOOKUP(D129,'TS Gantry - AP47'!$C$8:$X$638,22,FALSE)</f>
        <v>KAGASAR</v>
      </c>
      <c r="M129" s="154" t="str">
        <f>VLOOKUP(D129,'TS Gantry - AP47'!$C$8:$Y$638,23,FALSE)</f>
        <v>LUNKARANSAR</v>
      </c>
      <c r="N129" s="154" t="str">
        <f>VLOOKUP(D129,'TS Gantry - AP47'!$C$8:$Z$638,24,FALSE)</f>
        <v>BIKANER</v>
      </c>
      <c r="O129" s="109"/>
      <c r="P129" s="109"/>
      <c r="Q129" s="124"/>
      <c r="R129" s="124"/>
      <c r="S129" s="109"/>
      <c r="T129" s="145"/>
      <c r="U129" s="118"/>
      <c r="V129" s="118"/>
      <c r="W129" s="118"/>
      <c r="X129" s="118"/>
      <c r="Y129" s="118"/>
      <c r="Z129" s="118"/>
      <c r="AA129" s="118"/>
    </row>
    <row r="130" spans="1:27" ht="15.75" customHeight="1" x14ac:dyDescent="0.25">
      <c r="A130" s="100">
        <f t="shared" si="4"/>
        <v>123</v>
      </c>
      <c r="B130" s="151" t="s">
        <v>635</v>
      </c>
      <c r="C130" s="151">
        <v>39</v>
      </c>
      <c r="D130" s="211" t="s">
        <v>519</v>
      </c>
      <c r="E130" s="109" t="str">
        <f>VLOOKUP(D130,'TS Gantry - AP47'!$C$8:$D$646,2,0)</f>
        <v>DA+9</v>
      </c>
      <c r="F130" s="103">
        <v>45.697000000000003</v>
      </c>
      <c r="G130" s="104">
        <v>46044</v>
      </c>
      <c r="H130" s="104">
        <v>46053</v>
      </c>
      <c r="I130" s="154" t="s">
        <v>726</v>
      </c>
      <c r="J130" s="154" t="s">
        <v>714</v>
      </c>
      <c r="K130" s="154" t="s">
        <v>648</v>
      </c>
      <c r="L130" s="154" t="str">
        <f>VLOOKUP(D130,'TS Gantry - AP47'!$C$8:$X$638,22,FALSE)</f>
        <v>KANWALASAR</v>
      </c>
      <c r="M130" s="154" t="str">
        <f>VLOOKUP(D130,'TS Gantry - AP47'!$C$8:$Y$638,23,FALSE)</f>
        <v>SARDARSHAHAR</v>
      </c>
      <c r="N130" s="154" t="str">
        <f>VLOOKUP(D130,'TS Gantry - AP47'!$C$8:$Z$638,24,FALSE)</f>
        <v>CHURU</v>
      </c>
      <c r="O130" s="109"/>
      <c r="P130" s="109"/>
      <c r="Q130" s="124"/>
      <c r="R130" s="124"/>
      <c r="S130" s="109"/>
      <c r="T130" s="145"/>
      <c r="U130" s="118"/>
      <c r="V130" s="118"/>
      <c r="W130" s="118"/>
      <c r="X130" s="118"/>
      <c r="Y130" s="118"/>
      <c r="Z130" s="118"/>
      <c r="AA130" s="118"/>
    </row>
    <row r="131" spans="1:27" ht="15.75" customHeight="1" x14ac:dyDescent="0.25">
      <c r="A131" s="100">
        <f t="shared" si="4"/>
        <v>124</v>
      </c>
      <c r="B131" s="151" t="s">
        <v>635</v>
      </c>
      <c r="C131" s="151">
        <v>40</v>
      </c>
      <c r="D131" s="211" t="s">
        <v>586</v>
      </c>
      <c r="E131" s="109" t="str">
        <f>VLOOKUP(D131,'TS Gantry - AP47'!$C$8:$D$646,2,0)</f>
        <v>DA+6</v>
      </c>
      <c r="F131" s="103">
        <v>43.804000000000002</v>
      </c>
      <c r="G131" s="104">
        <v>46040</v>
      </c>
      <c r="H131" s="104">
        <v>46054</v>
      </c>
      <c r="I131" s="154" t="s">
        <v>732</v>
      </c>
      <c r="J131" s="154" t="s">
        <v>735</v>
      </c>
      <c r="K131" s="154" t="s">
        <v>648</v>
      </c>
      <c r="L131" s="154" t="str">
        <f>VLOOKUP(D131,'TS Gantry - AP47'!$C$8:$X$638,22,FALSE)</f>
        <v>MALSAR</v>
      </c>
      <c r="M131" s="154" t="str">
        <f>VLOOKUP(D131,'TS Gantry - AP47'!$C$8:$Y$638,23,FALSE)</f>
        <v>SARDARSHAHAR</v>
      </c>
      <c r="N131" s="154" t="str">
        <f>VLOOKUP(D131,'TS Gantry - AP47'!$C$8:$Z$638,24,FALSE)</f>
        <v>CHURU</v>
      </c>
      <c r="O131" s="109"/>
      <c r="P131" s="109"/>
      <c r="Q131" s="124"/>
      <c r="R131" s="124"/>
      <c r="S131" s="109"/>
      <c r="T131" s="145"/>
      <c r="U131" s="118"/>
      <c r="V131" s="118"/>
      <c r="W131" s="118"/>
      <c r="X131" s="118"/>
      <c r="Y131" s="118"/>
      <c r="Z131" s="118"/>
      <c r="AA131" s="118"/>
    </row>
    <row r="132" spans="1:27" ht="15.75" customHeight="1" x14ac:dyDescent="0.25">
      <c r="A132" s="100">
        <f t="shared" si="4"/>
        <v>125</v>
      </c>
      <c r="B132" s="151" t="s">
        <v>635</v>
      </c>
      <c r="C132" s="151">
        <v>41</v>
      </c>
      <c r="D132" s="211" t="s">
        <v>475</v>
      </c>
      <c r="E132" s="109" t="str">
        <f>VLOOKUP(D132,'TS Gantry - AP47'!$C$8:$D$646,2,0)</f>
        <v>DA+3</v>
      </c>
      <c r="F132" s="103">
        <v>37.930999999999997</v>
      </c>
      <c r="G132" s="104">
        <v>46049</v>
      </c>
      <c r="H132" s="104">
        <v>46054</v>
      </c>
      <c r="I132" s="154" t="s">
        <v>716</v>
      </c>
      <c r="J132" s="154" t="s">
        <v>656</v>
      </c>
      <c r="K132" s="154" t="s">
        <v>648</v>
      </c>
      <c r="L132" s="154" t="str">
        <f>VLOOKUP(D132,'TS Gantry - AP47'!$C$8:$X$638,22,FALSE)</f>
        <v>RAJPURA HUDAAN</v>
      </c>
      <c r="M132" s="154" t="str">
        <f>VLOOKUP(D132,'TS Gantry - AP47'!$C$8:$Y$638,23,FALSE)</f>
        <v>LUNKARANSAR</v>
      </c>
      <c r="N132" s="154" t="str">
        <f>VLOOKUP(D132,'TS Gantry - AP47'!$C$8:$Z$638,24,FALSE)</f>
        <v>BIKANER</v>
      </c>
      <c r="O132" s="109"/>
      <c r="P132" s="109"/>
      <c r="Q132" s="124"/>
      <c r="R132" s="124"/>
      <c r="S132" s="109"/>
      <c r="T132" s="145"/>
      <c r="U132" s="118"/>
      <c r="V132" s="118"/>
      <c r="W132" s="118"/>
      <c r="X132" s="118"/>
      <c r="Y132" s="118"/>
      <c r="Z132" s="118"/>
      <c r="AA132" s="118"/>
    </row>
    <row r="133" spans="1:27" ht="15.75" customHeight="1" x14ac:dyDescent="0.25">
      <c r="A133" s="100">
        <f t="shared" si="4"/>
        <v>126</v>
      </c>
      <c r="B133" s="151" t="s">
        <v>635</v>
      </c>
      <c r="C133" s="151">
        <v>42</v>
      </c>
      <c r="D133" s="211" t="s">
        <v>363</v>
      </c>
      <c r="E133" s="109" t="str">
        <f>VLOOKUP(D133,'TS Gantry - AP47'!$C$8:$D$646,2,0)</f>
        <v>DA+3</v>
      </c>
      <c r="F133" s="103">
        <v>37.930999999999997</v>
      </c>
      <c r="G133" s="104">
        <v>46049</v>
      </c>
      <c r="H133" s="104">
        <v>46055</v>
      </c>
      <c r="I133" s="154" t="s">
        <v>720</v>
      </c>
      <c r="J133" s="154" t="s">
        <v>665</v>
      </c>
      <c r="K133" s="154" t="s">
        <v>648</v>
      </c>
      <c r="L133" s="154" t="str">
        <f>VLOOKUP(D133,'TS Gantry - AP47'!$C$8:$X$638,22,FALSE)</f>
        <v>SHARAH BOOCHAWAS</v>
      </c>
      <c r="M133" s="154" t="str">
        <f>VLOOKUP(D133,'TS Gantry - AP47'!$C$8:$Y$638,23,FALSE)</f>
        <v>LUNKARANSAR</v>
      </c>
      <c r="N133" s="154" t="str">
        <f>VLOOKUP(D133,'TS Gantry - AP47'!$C$8:$Z$638,24,FALSE)</f>
        <v>BIKANER</v>
      </c>
      <c r="O133" s="109"/>
      <c r="P133" s="109"/>
      <c r="Q133" s="124"/>
      <c r="R133" s="124"/>
      <c r="S133" s="109"/>
      <c r="T133" s="145"/>
      <c r="U133" s="118"/>
      <c r="V133" s="118"/>
      <c r="W133" s="118"/>
      <c r="X133" s="118"/>
      <c r="Y133" s="118"/>
      <c r="Z133" s="118"/>
      <c r="AA133" s="118"/>
    </row>
    <row r="134" spans="1:27" ht="15.75" customHeight="1" x14ac:dyDescent="0.25">
      <c r="A134" s="213">
        <f t="shared" si="4"/>
        <v>127</v>
      </c>
      <c r="B134" s="185" t="s">
        <v>635</v>
      </c>
      <c r="C134" s="185">
        <v>43</v>
      </c>
      <c r="D134" s="247" t="s">
        <v>310</v>
      </c>
      <c r="E134" s="113" t="str">
        <f>VLOOKUP(D134,'TS Gantry - AP47'!$C$8:$D$646,2,0)</f>
        <v>DA+3</v>
      </c>
      <c r="F134" s="243">
        <v>37.930999999999997</v>
      </c>
      <c r="G134" s="166">
        <v>46051</v>
      </c>
      <c r="H134" s="166">
        <v>46055</v>
      </c>
      <c r="I134" s="228" t="s">
        <v>728</v>
      </c>
      <c r="J134" s="228" t="s">
        <v>743</v>
      </c>
      <c r="K134" s="228" t="s">
        <v>648</v>
      </c>
      <c r="L134" s="228" t="str">
        <f>VLOOKUP(D134,'TS Gantry - AP47'!$C$8:$X$638,22,FALSE)</f>
        <v>SODHWALI</v>
      </c>
      <c r="M134" s="228" t="str">
        <f>VLOOKUP(D134,'TS Gantry - AP47'!$C$8:$Y$638,23,FALSE)</f>
        <v>LUNKARANSAR</v>
      </c>
      <c r="N134" s="228" t="str">
        <f>VLOOKUP(D134,'TS Gantry - AP47'!$C$8:$Z$638,24,FALSE)</f>
        <v>BIKANER</v>
      </c>
      <c r="O134" s="113"/>
      <c r="P134" s="113"/>
      <c r="Q134" s="148"/>
      <c r="R134" s="148"/>
      <c r="S134" s="113"/>
      <c r="T134" s="150"/>
      <c r="U134" s="118"/>
      <c r="V134" s="118"/>
      <c r="W134" s="118"/>
      <c r="X134" s="118"/>
      <c r="Y134" s="118"/>
      <c r="Z134" s="118"/>
      <c r="AA134" s="118"/>
    </row>
    <row r="135" spans="1:27" ht="15.75" customHeight="1" x14ac:dyDescent="0.25">
      <c r="A135" s="151">
        <f t="shared" si="4"/>
        <v>128</v>
      </c>
      <c r="B135" s="151" t="s">
        <v>696</v>
      </c>
      <c r="C135" s="151">
        <v>1</v>
      </c>
      <c r="D135" s="211" t="s">
        <v>479</v>
      </c>
      <c r="E135" s="109" t="str">
        <f>VLOOKUP(D135,'TS Gantry - AP47'!$C$8:$D$646,2,0)</f>
        <v>DA+0</v>
      </c>
      <c r="F135" s="103">
        <v>36.159999999999997</v>
      </c>
      <c r="G135" s="104">
        <v>46050</v>
      </c>
      <c r="H135" s="104">
        <v>46057</v>
      </c>
      <c r="I135" s="154" t="s">
        <v>722</v>
      </c>
      <c r="J135" s="154" t="s">
        <v>717</v>
      </c>
      <c r="K135" s="154" t="s">
        <v>648</v>
      </c>
      <c r="L135" s="154" t="str">
        <f>VLOOKUP(D135,'TS Gantry - AP47'!$C$8:$X$638,22,FALSE)</f>
        <v>GARABDESAR</v>
      </c>
      <c r="M135" s="154" t="str">
        <f>VLOOKUP(D135,'TS Gantry - AP47'!$C$8:$Y$638,23,FALSE)</f>
        <v>LUNKARANSAR</v>
      </c>
      <c r="N135" s="154" t="str">
        <f>VLOOKUP(D135,'TS Gantry - AP47'!$C$8:$Z$638,24,FALSE)</f>
        <v>BIKANER</v>
      </c>
      <c r="O135" s="109"/>
      <c r="P135" s="109"/>
      <c r="Q135" s="124"/>
      <c r="R135" s="124"/>
      <c r="S135" s="109"/>
      <c r="T135" s="144"/>
      <c r="U135" s="118"/>
      <c r="V135" s="118"/>
      <c r="W135" s="118"/>
      <c r="X135" s="118"/>
      <c r="Y135" s="118"/>
      <c r="Z135" s="118"/>
      <c r="AA135" s="118"/>
    </row>
    <row r="136" spans="1:27" ht="15.75" customHeight="1" x14ac:dyDescent="0.25">
      <c r="A136" s="151">
        <f t="shared" si="4"/>
        <v>129</v>
      </c>
      <c r="B136" s="151" t="s">
        <v>696</v>
      </c>
      <c r="C136" s="151">
        <v>2</v>
      </c>
      <c r="D136" s="211" t="s">
        <v>579</v>
      </c>
      <c r="E136" s="109" t="str">
        <f>VLOOKUP(D136,'TS Gantry - AP47'!$C$8:$D$646,2,0)</f>
        <v>DA+3</v>
      </c>
      <c r="F136" s="103">
        <v>37.930999999999997</v>
      </c>
      <c r="G136" s="104">
        <v>46051</v>
      </c>
      <c r="H136" s="104">
        <v>46057</v>
      </c>
      <c r="I136" s="154" t="s">
        <v>719</v>
      </c>
      <c r="J136" s="154" t="s">
        <v>749</v>
      </c>
      <c r="K136" s="154" t="s">
        <v>648</v>
      </c>
      <c r="L136" s="154" t="str">
        <f>VLOOKUP(D136,'TS Gantry - AP47'!$C$8:$X$638,22,FALSE)</f>
        <v>MALAKSAR</v>
      </c>
      <c r="M136" s="154" t="str">
        <f>VLOOKUP(D136,'TS Gantry - AP47'!$C$8:$Y$638,23,FALSE)</f>
        <v>SARDARSHAHAR</v>
      </c>
      <c r="N136" s="154" t="str">
        <f>VLOOKUP(D136,'TS Gantry - AP47'!$C$8:$Z$638,24,FALSE)</f>
        <v>CHURU</v>
      </c>
      <c r="O136" s="109"/>
      <c r="P136" s="109"/>
      <c r="Q136" s="124"/>
      <c r="R136" s="124"/>
      <c r="S136" s="109"/>
      <c r="T136" s="144"/>
      <c r="U136" s="118"/>
      <c r="V136" s="118"/>
      <c r="W136" s="118"/>
      <c r="X136" s="118"/>
      <c r="Y136" s="118"/>
      <c r="Z136" s="118"/>
      <c r="AA136" s="118"/>
    </row>
    <row r="137" spans="1:27" ht="15.75" customHeight="1" x14ac:dyDescent="0.25">
      <c r="A137" s="151">
        <f t="shared" si="4"/>
        <v>130</v>
      </c>
      <c r="B137" s="151" t="s">
        <v>696</v>
      </c>
      <c r="C137" s="151">
        <v>3</v>
      </c>
      <c r="D137" s="211" t="s">
        <v>268</v>
      </c>
      <c r="E137" s="109" t="str">
        <f>VLOOKUP(D137,'TS Gantry - AP47'!$C$8:$D$646,2,0)</f>
        <v>DA+3</v>
      </c>
      <c r="F137" s="103">
        <v>37.930999999999997</v>
      </c>
      <c r="G137" s="104">
        <v>46053</v>
      </c>
      <c r="H137" s="104">
        <v>46057</v>
      </c>
      <c r="I137" s="154" t="s">
        <v>737</v>
      </c>
      <c r="J137" s="154" t="s">
        <v>727</v>
      </c>
      <c r="K137" s="154" t="s">
        <v>648</v>
      </c>
      <c r="L137" s="154" t="str">
        <f>VLOOKUP(D137,'TS Gantry - AP47'!$C$8:$X$638,22,FALSE)</f>
        <v>AMBARAN</v>
      </c>
      <c r="M137" s="154" t="str">
        <f>VLOOKUP(D137,'TS Gantry - AP47'!$C$8:$Y$638,23,FALSE)</f>
        <v>CHHATARGARH</v>
      </c>
      <c r="N137" s="154" t="str">
        <f>VLOOKUP(D137,'TS Gantry - AP47'!$C$8:$Z$638,24,FALSE)</f>
        <v>BIKANER</v>
      </c>
      <c r="O137" s="109"/>
      <c r="P137" s="109"/>
      <c r="Q137" s="124"/>
      <c r="R137" s="124"/>
      <c r="S137" s="109"/>
      <c r="T137" s="144"/>
      <c r="U137" s="118"/>
      <c r="V137" s="118"/>
      <c r="W137" s="118"/>
      <c r="X137" s="118"/>
      <c r="Y137" s="118"/>
      <c r="Z137" s="118"/>
      <c r="AA137" s="118"/>
    </row>
    <row r="138" spans="1:27" ht="15.75" customHeight="1" x14ac:dyDescent="0.25">
      <c r="A138" s="151">
        <f t="shared" si="4"/>
        <v>131</v>
      </c>
      <c r="B138" s="151" t="s">
        <v>696</v>
      </c>
      <c r="C138" s="151">
        <v>4</v>
      </c>
      <c r="D138" s="211" t="s">
        <v>322</v>
      </c>
      <c r="E138" s="109" t="str">
        <f>VLOOKUP(D138,'TS Gantry - AP47'!$C$8:$D$646,2,0)</f>
        <v>DA-1.5</v>
      </c>
      <c r="F138" s="103">
        <v>35.601999999999997</v>
      </c>
      <c r="G138" s="104">
        <v>46051</v>
      </c>
      <c r="H138" s="104">
        <v>46058</v>
      </c>
      <c r="I138" s="154" t="s">
        <v>745</v>
      </c>
      <c r="J138" s="154" t="s">
        <v>750</v>
      </c>
      <c r="K138" s="154" t="s">
        <v>648</v>
      </c>
      <c r="L138" s="154" t="str">
        <f>VLOOKUP(D138,'TS Gantry - AP47'!$C$8:$X$638,22,FALSE)</f>
        <v>DUDIWALI</v>
      </c>
      <c r="M138" s="154" t="str">
        <f>VLOOKUP(D138,'TS Gantry - AP47'!$C$8:$Y$638,23,FALSE)</f>
        <v>LUNKARANSAR</v>
      </c>
      <c r="N138" s="154" t="str">
        <f>VLOOKUP(D138,'TS Gantry - AP47'!$C$8:$Z$638,24,FALSE)</f>
        <v>BIKANER</v>
      </c>
      <c r="O138" s="109"/>
      <c r="P138" s="109"/>
      <c r="Q138" s="124"/>
      <c r="R138" s="124"/>
      <c r="S138" s="109"/>
      <c r="T138" s="144"/>
      <c r="U138" s="118"/>
      <c r="V138" s="118"/>
      <c r="W138" s="118"/>
      <c r="X138" s="118"/>
      <c r="Y138" s="118"/>
      <c r="Z138" s="118"/>
      <c r="AA138" s="118"/>
    </row>
    <row r="139" spans="1:27" ht="15.75" customHeight="1" x14ac:dyDescent="0.25">
      <c r="A139" s="151">
        <f t="shared" si="4"/>
        <v>132</v>
      </c>
      <c r="B139" s="151" t="s">
        <v>696</v>
      </c>
      <c r="C139" s="151">
        <v>5</v>
      </c>
      <c r="D139" s="211" t="s">
        <v>249</v>
      </c>
      <c r="E139" s="109" t="str">
        <f>VLOOKUP(D139,'TS Gantry - AP47'!$C$8:$D$646,2,0)</f>
        <v>DA+9</v>
      </c>
      <c r="F139" s="103">
        <v>45.697000000000003</v>
      </c>
      <c r="G139" s="104">
        <v>46049</v>
      </c>
      <c r="H139" s="104">
        <v>46059</v>
      </c>
      <c r="I139" s="154" t="s">
        <v>676</v>
      </c>
      <c r="J139" s="154" t="s">
        <v>718</v>
      </c>
      <c r="K139" s="154" t="s">
        <v>648</v>
      </c>
      <c r="L139" s="154" t="str">
        <f>VLOOKUP(D139,'TS Gantry - AP47'!$C$8:$X$638,22,FALSE)</f>
        <v>KELAN</v>
      </c>
      <c r="M139" s="154" t="str">
        <f>VLOOKUP(D139,'TS Gantry - AP47'!$C$8:$Y$638,23,FALSE)</f>
        <v>CHHATARGARH</v>
      </c>
      <c r="N139" s="154" t="str">
        <f>VLOOKUP(D139,'TS Gantry - AP47'!$C$8:$Z$638,24,FALSE)</f>
        <v>BIKANER</v>
      </c>
      <c r="O139" s="109"/>
      <c r="P139" s="109"/>
      <c r="Q139" s="124"/>
      <c r="R139" s="124"/>
      <c r="S139" s="109"/>
      <c r="T139" s="144"/>
      <c r="U139" s="118"/>
      <c r="V139" s="118"/>
      <c r="W139" s="118"/>
      <c r="X139" s="118"/>
      <c r="Y139" s="118"/>
      <c r="Z139" s="118"/>
      <c r="AA139" s="118"/>
    </row>
    <row r="140" spans="1:27" ht="15.75" customHeight="1" x14ac:dyDescent="0.25">
      <c r="A140" s="151">
        <f t="shared" si="4"/>
        <v>133</v>
      </c>
      <c r="B140" s="151" t="s">
        <v>696</v>
      </c>
      <c r="C140" s="151">
        <v>6</v>
      </c>
      <c r="D140" s="211" t="s">
        <v>436</v>
      </c>
      <c r="E140" s="109" t="str">
        <f>VLOOKUP(D140,'TS Gantry - AP47'!$C$8:$D$646,2,0)</f>
        <v>DA+0</v>
      </c>
      <c r="F140" s="103">
        <v>36.159999999999997</v>
      </c>
      <c r="G140" s="104">
        <v>46055</v>
      </c>
      <c r="H140" s="104">
        <v>46059</v>
      </c>
      <c r="I140" s="154" t="s">
        <v>716</v>
      </c>
      <c r="J140" s="154" t="s">
        <v>656</v>
      </c>
      <c r="K140" s="154" t="s">
        <v>648</v>
      </c>
      <c r="L140" s="154" t="str">
        <f>VLOOKUP(D140,'TS Gantry - AP47'!$C$8:$X$638,22,FALSE)</f>
        <v>UCHHRANGDESAR</v>
      </c>
      <c r="M140" s="154" t="str">
        <f>VLOOKUP(D140,'TS Gantry - AP47'!$C$8:$Y$638,23,FALSE)</f>
        <v>LUNKARANSAR</v>
      </c>
      <c r="N140" s="154" t="str">
        <f>VLOOKUP(D140,'TS Gantry - AP47'!$C$8:$Z$638,24,FALSE)</f>
        <v>BIKANER</v>
      </c>
      <c r="O140" s="109"/>
      <c r="P140" s="109"/>
      <c r="Q140" s="124"/>
      <c r="R140" s="124"/>
      <c r="S140" s="109"/>
      <c r="T140" s="144"/>
      <c r="U140" s="118"/>
      <c r="V140" s="118"/>
      <c r="W140" s="118"/>
      <c r="X140" s="118"/>
      <c r="Y140" s="118"/>
      <c r="Z140" s="118"/>
      <c r="AA140" s="118"/>
    </row>
    <row r="141" spans="1:27" ht="15.75" customHeight="1" x14ac:dyDescent="0.25">
      <c r="A141" s="151">
        <f t="shared" si="4"/>
        <v>134</v>
      </c>
      <c r="B141" s="151" t="s">
        <v>696</v>
      </c>
      <c r="C141" s="151">
        <v>7</v>
      </c>
      <c r="D141" s="211" t="s">
        <v>518</v>
      </c>
      <c r="E141" s="109" t="str">
        <f>VLOOKUP(D141,'TS Gantry - AP47'!$C$8:$D$646,2,0)</f>
        <v>DA+3</v>
      </c>
      <c r="F141" s="103">
        <v>37.930999999999997</v>
      </c>
      <c r="G141" s="104">
        <v>46054</v>
      </c>
      <c r="H141" s="104">
        <v>46059</v>
      </c>
      <c r="I141" s="154" t="s">
        <v>726</v>
      </c>
      <c r="J141" s="154" t="s">
        <v>714</v>
      </c>
      <c r="K141" s="154" t="s">
        <v>648</v>
      </c>
      <c r="L141" s="154" t="str">
        <f>VLOOKUP(D141,'TS Gantry - AP47'!$C$8:$X$638,22,FALSE)</f>
        <v>KANWALASAR</v>
      </c>
      <c r="M141" s="154" t="str">
        <f>VLOOKUP(D141,'TS Gantry - AP47'!$C$8:$Y$638,23,FALSE)</f>
        <v>SARDARSHAHAR</v>
      </c>
      <c r="N141" s="154" t="str">
        <f>VLOOKUP(D141,'TS Gantry - AP47'!$C$8:$Z$638,24,FALSE)</f>
        <v>CHURU</v>
      </c>
      <c r="O141" s="109"/>
      <c r="P141" s="109"/>
      <c r="Q141" s="124"/>
      <c r="R141" s="124"/>
      <c r="S141" s="109"/>
      <c r="T141" s="144"/>
      <c r="U141" s="118"/>
      <c r="V141" s="118"/>
      <c r="W141" s="118"/>
      <c r="X141" s="118"/>
      <c r="Y141" s="118"/>
      <c r="Z141" s="118"/>
      <c r="AA141" s="118"/>
    </row>
    <row r="142" spans="1:27" ht="15.75" customHeight="1" x14ac:dyDescent="0.25">
      <c r="A142" s="151">
        <f t="shared" si="4"/>
        <v>135</v>
      </c>
      <c r="B142" s="151" t="s">
        <v>696</v>
      </c>
      <c r="C142" s="151">
        <v>8</v>
      </c>
      <c r="D142" s="211" t="s">
        <v>510</v>
      </c>
      <c r="E142" s="109" t="str">
        <f>VLOOKUP(D142,'TS Gantry - AP47'!$C$8:$D$646,2,0)</f>
        <v>DA+6</v>
      </c>
      <c r="F142" s="103">
        <v>43.804000000000002</v>
      </c>
      <c r="G142" s="104">
        <v>46054</v>
      </c>
      <c r="H142" s="104">
        <v>46060</v>
      </c>
      <c r="I142" s="154" t="s">
        <v>736</v>
      </c>
      <c r="J142" s="154" t="s">
        <v>733</v>
      </c>
      <c r="K142" s="154" t="s">
        <v>648</v>
      </c>
      <c r="L142" s="154" t="str">
        <f>VLOOKUP(D142,'TS Gantry - AP47'!$C$8:$X$638,22,FALSE)</f>
        <v>KAGASAR</v>
      </c>
      <c r="M142" s="154" t="str">
        <f>VLOOKUP(D142,'TS Gantry - AP47'!$C$8:$Y$638,23,FALSE)</f>
        <v>LUNKARANSAR</v>
      </c>
      <c r="N142" s="154" t="str">
        <f>VLOOKUP(D142,'TS Gantry - AP47'!$C$8:$Z$638,24,FALSE)</f>
        <v>BIKANER</v>
      </c>
      <c r="O142" s="109"/>
      <c r="P142" s="109"/>
      <c r="Q142" s="124"/>
      <c r="R142" s="124"/>
      <c r="S142" s="109"/>
      <c r="T142" s="144"/>
      <c r="U142" s="118"/>
      <c r="V142" s="118"/>
      <c r="W142" s="118"/>
      <c r="X142" s="118"/>
      <c r="Y142" s="118"/>
      <c r="Z142" s="118"/>
      <c r="AA142" s="118"/>
    </row>
    <row r="143" spans="1:27" ht="15.75" customHeight="1" x14ac:dyDescent="0.25">
      <c r="A143" s="151">
        <f t="shared" si="4"/>
        <v>136</v>
      </c>
      <c r="B143" s="151" t="s">
        <v>696</v>
      </c>
      <c r="C143" s="151">
        <v>9</v>
      </c>
      <c r="D143" s="211" t="s">
        <v>279</v>
      </c>
      <c r="E143" s="109" t="str">
        <f>VLOOKUP(D143,'TS Gantry - AP47'!$C$8:$D$646,2,0)</f>
        <v>DA+9</v>
      </c>
      <c r="F143" s="103">
        <v>45.697000000000003</v>
      </c>
      <c r="G143" s="104">
        <v>46054</v>
      </c>
      <c r="H143" s="104">
        <v>46061</v>
      </c>
      <c r="I143" s="154" t="s">
        <v>739</v>
      </c>
      <c r="J143" s="154" t="s">
        <v>721</v>
      </c>
      <c r="K143" s="154" t="s">
        <v>648</v>
      </c>
      <c r="L143" s="154" t="str">
        <f>VLOOKUP(D143,'TS Gantry - AP47'!$C$8:$X$638,22,FALSE)</f>
        <v>RAJASAR BHATIYAN</v>
      </c>
      <c r="M143" s="154" t="str">
        <f>VLOOKUP(D143,'TS Gantry - AP47'!$C$8:$Y$638,23,FALSE)</f>
        <v>CHHATARGARH</v>
      </c>
      <c r="N143" s="154" t="str">
        <f>VLOOKUP(D143,'TS Gantry - AP47'!$C$8:$Z$638,24,FALSE)</f>
        <v>BIKANER</v>
      </c>
      <c r="O143" s="109"/>
      <c r="P143" s="109"/>
      <c r="Q143" s="124"/>
      <c r="R143" s="124"/>
      <c r="S143" s="109"/>
      <c r="T143" s="144"/>
      <c r="U143" s="118"/>
      <c r="V143" s="118"/>
      <c r="W143" s="118"/>
      <c r="X143" s="118"/>
      <c r="Y143" s="118"/>
      <c r="Z143" s="118"/>
      <c r="AA143" s="118"/>
    </row>
    <row r="144" spans="1:27" ht="15.75" customHeight="1" x14ac:dyDescent="0.25">
      <c r="A144" s="151">
        <f t="shared" si="4"/>
        <v>137</v>
      </c>
      <c r="B144" s="151" t="s">
        <v>696</v>
      </c>
      <c r="C144" s="151">
        <v>10</v>
      </c>
      <c r="D144" s="211" t="s">
        <v>312</v>
      </c>
      <c r="E144" s="109" t="str">
        <f>VLOOKUP(D144,'TS Gantry - AP47'!$C$8:$D$646,2,0)</f>
        <v>DB1+3</v>
      </c>
      <c r="F144" s="252">
        <v>57.963000000000001</v>
      </c>
      <c r="G144" s="104">
        <v>46056</v>
      </c>
      <c r="H144" s="104">
        <v>46061</v>
      </c>
      <c r="I144" s="154" t="s">
        <v>728</v>
      </c>
      <c r="J144" s="154" t="s">
        <v>743</v>
      </c>
      <c r="K144" s="154" t="s">
        <v>648</v>
      </c>
      <c r="L144" s="154" t="str">
        <f>VLOOKUP(D144,'TS Gantry - AP47'!$C$8:$X$638,22,FALSE)</f>
        <v>SODHWALI</v>
      </c>
      <c r="M144" s="154" t="str">
        <f>VLOOKUP(D144,'TS Gantry - AP47'!$C$8:$Y$638,23,FALSE)</f>
        <v>LUNKARANSAR</v>
      </c>
      <c r="N144" s="154" t="str">
        <f>VLOOKUP(D144,'TS Gantry - AP47'!$C$8:$Z$638,24,FALSE)</f>
        <v>BIKANER</v>
      </c>
      <c r="O144" s="109"/>
      <c r="P144" s="109"/>
      <c r="Q144" s="124"/>
      <c r="R144" s="124"/>
      <c r="S144" s="109"/>
      <c r="T144" s="144"/>
      <c r="U144" s="118"/>
      <c r="V144" s="118"/>
      <c r="W144" s="118"/>
      <c r="X144" s="118"/>
      <c r="Y144" s="118"/>
      <c r="Z144" s="118"/>
      <c r="AA144" s="118"/>
    </row>
    <row r="145" spans="1:27" ht="15.75" customHeight="1" x14ac:dyDescent="0.25">
      <c r="A145" s="151">
        <f t="shared" si="4"/>
        <v>138</v>
      </c>
      <c r="B145" s="151" t="s">
        <v>696</v>
      </c>
      <c r="C145" s="151">
        <v>11</v>
      </c>
      <c r="D145" s="211" t="s">
        <v>334</v>
      </c>
      <c r="E145" s="109" t="str">
        <f>VLOOKUP(D145,'TS Gantry - AP47'!$C$8:$D$646,2,0)</f>
        <v>DA+3</v>
      </c>
      <c r="F145" s="103">
        <v>37.930999999999997</v>
      </c>
      <c r="G145" s="104">
        <v>46057</v>
      </c>
      <c r="H145" s="104">
        <v>46062</v>
      </c>
      <c r="I145" s="154" t="s">
        <v>720</v>
      </c>
      <c r="J145" s="154" t="s">
        <v>665</v>
      </c>
      <c r="K145" s="154" t="s">
        <v>648</v>
      </c>
      <c r="L145" s="154" t="str">
        <f>VLOOKUP(D145,'TS Gantry - AP47'!$C$8:$X$638,22,FALSE)</f>
        <v>SADHERAN</v>
      </c>
      <c r="M145" s="154" t="str">
        <f>VLOOKUP(D145,'TS Gantry - AP47'!$C$8:$Y$638,23,FALSE)</f>
        <v>LUNKARANSAR</v>
      </c>
      <c r="N145" s="154" t="str">
        <f>VLOOKUP(D145,'TS Gantry - AP47'!$C$8:$Z$638,24,FALSE)</f>
        <v>BIKANER</v>
      </c>
      <c r="O145" s="109"/>
      <c r="P145" s="109"/>
      <c r="Q145" s="124"/>
      <c r="R145" s="124"/>
      <c r="S145" s="109"/>
      <c r="T145" s="144"/>
      <c r="U145" s="118"/>
      <c r="V145" s="118"/>
      <c r="W145" s="118"/>
      <c r="X145" s="118"/>
      <c r="Y145" s="118"/>
      <c r="Z145" s="118"/>
      <c r="AA145" s="118"/>
    </row>
    <row r="146" spans="1:27" ht="15.75" customHeight="1" x14ac:dyDescent="0.25">
      <c r="A146" s="151">
        <f t="shared" si="4"/>
        <v>139</v>
      </c>
      <c r="B146" s="151" t="s">
        <v>696</v>
      </c>
      <c r="C146" s="151">
        <v>12</v>
      </c>
      <c r="D146" s="211" t="s">
        <v>291</v>
      </c>
      <c r="E146" s="109" t="str">
        <f>VLOOKUP(D146,'TS Gantry - AP47'!$C$8:$D$646,2,0)</f>
        <v>DB1+0</v>
      </c>
      <c r="F146" s="103">
        <v>55.451000000000001</v>
      </c>
      <c r="G146" s="104">
        <v>46054</v>
      </c>
      <c r="H146" s="104">
        <v>46063</v>
      </c>
      <c r="I146" s="154" t="s">
        <v>741</v>
      </c>
      <c r="J146" s="154" t="s">
        <v>727</v>
      </c>
      <c r="K146" s="154" t="s">
        <v>648</v>
      </c>
      <c r="L146" s="154" t="str">
        <f>VLOOKUP(D146,'TS Gantry - AP47'!$C$8:$X$638,22,FALSE)</f>
        <v>BINJHARWALI</v>
      </c>
      <c r="M146" s="154" t="str">
        <f>VLOOKUP(D146,'TS Gantry - AP47'!$C$8:$Y$638,23,FALSE)</f>
        <v>LUNKARANSAR</v>
      </c>
      <c r="N146" s="154" t="str">
        <f>VLOOKUP(D146,'TS Gantry - AP47'!$C$8:$Z$638,24,FALSE)</f>
        <v>BIKANER</v>
      </c>
      <c r="O146" s="109"/>
      <c r="P146" s="109"/>
      <c r="Q146" s="124"/>
      <c r="R146" s="124"/>
      <c r="S146" s="109"/>
      <c r="T146" s="144"/>
      <c r="U146" s="118"/>
      <c r="V146" s="118"/>
      <c r="W146" s="118"/>
      <c r="X146" s="118"/>
      <c r="Y146" s="118"/>
      <c r="Z146" s="118"/>
      <c r="AA146" s="118"/>
    </row>
    <row r="147" spans="1:27" ht="15.75" customHeight="1" x14ac:dyDescent="0.25">
      <c r="A147" s="151">
        <f t="shared" si="4"/>
        <v>140</v>
      </c>
      <c r="B147" s="151" t="s">
        <v>696</v>
      </c>
      <c r="C147" s="151">
        <v>13</v>
      </c>
      <c r="D147" s="211" t="s">
        <v>577</v>
      </c>
      <c r="E147" s="109" t="str">
        <f>VLOOKUP(D147,'TS Gantry - AP47'!$C$8:$D$646,2,0)</f>
        <v>DA+9</v>
      </c>
      <c r="F147" s="103">
        <v>45.697000000000003</v>
      </c>
      <c r="G147" s="104">
        <v>46059</v>
      </c>
      <c r="H147" s="104">
        <v>46064</v>
      </c>
      <c r="I147" s="154" t="s">
        <v>719</v>
      </c>
      <c r="J147" s="154" t="s">
        <v>731</v>
      </c>
      <c r="K147" s="154" t="s">
        <v>648</v>
      </c>
      <c r="L147" s="154" t="str">
        <f>VLOOKUP(D147,'TS Gantry - AP47'!$C$8:$X$638,22,FALSE)</f>
        <v>MALAKSAR</v>
      </c>
      <c r="M147" s="154" t="str">
        <f>VLOOKUP(D147,'TS Gantry - AP47'!$C$8:$Y$638,23,FALSE)</f>
        <v>SARDARSHAHAR</v>
      </c>
      <c r="N147" s="154" t="str">
        <f>VLOOKUP(D147,'TS Gantry - AP47'!$C$8:$Z$638,24,FALSE)</f>
        <v>CHURU</v>
      </c>
      <c r="O147" s="109"/>
      <c r="P147" s="109"/>
      <c r="Q147" s="124"/>
      <c r="R147" s="124"/>
      <c r="S147" s="109"/>
      <c r="T147" s="232"/>
      <c r="U147" s="118"/>
      <c r="V147" s="118"/>
      <c r="W147" s="118"/>
      <c r="X147" s="118"/>
      <c r="Y147" s="118"/>
      <c r="Z147" s="118"/>
      <c r="AA147" s="118"/>
    </row>
    <row r="148" spans="1:27" ht="15.75" customHeight="1" x14ac:dyDescent="0.25">
      <c r="A148" s="151">
        <f t="shared" si="4"/>
        <v>141</v>
      </c>
      <c r="B148" s="151" t="s">
        <v>696</v>
      </c>
      <c r="C148" s="151">
        <v>14</v>
      </c>
      <c r="D148" s="211" t="s">
        <v>419</v>
      </c>
      <c r="E148" s="109" t="str">
        <f>VLOOKUP(D148,'TS Gantry - AP47'!$C$8:$D$646,2,0)</f>
        <v>DA+3</v>
      </c>
      <c r="F148" s="103">
        <v>37.930999999999997</v>
      </c>
      <c r="G148" s="104">
        <v>46060</v>
      </c>
      <c r="H148" s="104">
        <v>46064</v>
      </c>
      <c r="I148" s="154" t="s">
        <v>751</v>
      </c>
      <c r="J148" s="154" t="s">
        <v>656</v>
      </c>
      <c r="K148" s="154" t="s">
        <v>648</v>
      </c>
      <c r="L148" s="154" t="str">
        <f>VLOOKUP(D148,'TS Gantry - AP47'!$C$8:$X$638,22,FALSE)</f>
        <v>LUNKARANSAR</v>
      </c>
      <c r="M148" s="154" t="str">
        <f>VLOOKUP(D148,'TS Gantry - AP47'!$C$8:$Y$638,23,FALSE)</f>
        <v>LUNKARANSAR</v>
      </c>
      <c r="N148" s="154" t="str">
        <f>VLOOKUP(D148,'TS Gantry - AP47'!$C$8:$Z$638,24,FALSE)</f>
        <v>BIKANER</v>
      </c>
      <c r="O148" s="109"/>
      <c r="P148" s="109"/>
      <c r="Q148" s="124"/>
      <c r="R148" s="124"/>
      <c r="S148" s="109"/>
      <c r="T148" s="232"/>
      <c r="U148" s="118"/>
      <c r="V148" s="118"/>
      <c r="W148" s="118"/>
      <c r="X148" s="118"/>
      <c r="Y148" s="118"/>
      <c r="Z148" s="118"/>
      <c r="AA148" s="118"/>
    </row>
    <row r="149" spans="1:27" ht="15.75" customHeight="1" x14ac:dyDescent="0.25">
      <c r="A149" s="151">
        <f t="shared" si="4"/>
        <v>142</v>
      </c>
      <c r="B149" s="151" t="s">
        <v>696</v>
      </c>
      <c r="C149" s="151">
        <v>15</v>
      </c>
      <c r="D149" s="211" t="s">
        <v>491</v>
      </c>
      <c r="E149" s="109" t="str">
        <f>VLOOKUP(D149,'TS Gantry - AP47'!$C$8:$D$646,2,0)</f>
        <v>DA+6</v>
      </c>
      <c r="F149" s="103">
        <v>43.804000000000002</v>
      </c>
      <c r="G149" s="104">
        <v>46059</v>
      </c>
      <c r="H149" s="104">
        <v>46065</v>
      </c>
      <c r="I149" s="154" t="s">
        <v>752</v>
      </c>
      <c r="J149" s="154" t="s">
        <v>717</v>
      </c>
      <c r="K149" s="154" t="s">
        <v>648</v>
      </c>
      <c r="L149" s="154" t="str">
        <f>VLOOKUP(D149,'TS Gantry - AP47'!$C$8:$X$638,22,FALSE)</f>
        <v>CHHATASAR</v>
      </c>
      <c r="M149" s="154" t="str">
        <f>VLOOKUP(D149,'TS Gantry - AP47'!$C$8:$Y$638,23,FALSE)</f>
        <v>LUNKARANSAR</v>
      </c>
      <c r="N149" s="154" t="str">
        <f>VLOOKUP(D149,'TS Gantry - AP47'!$C$8:$Z$638,24,FALSE)</f>
        <v>BIKANER</v>
      </c>
      <c r="O149" s="109"/>
      <c r="P149" s="109"/>
      <c r="Q149" s="124"/>
      <c r="R149" s="124"/>
      <c r="S149" s="109"/>
      <c r="T149" s="232"/>
      <c r="U149" s="118"/>
      <c r="V149" s="118"/>
      <c r="W149" s="118"/>
      <c r="X149" s="118"/>
      <c r="Y149" s="118"/>
      <c r="Z149" s="118"/>
      <c r="AA149" s="118"/>
    </row>
    <row r="150" spans="1:27" ht="15.75" customHeight="1" x14ac:dyDescent="0.25">
      <c r="A150" s="151">
        <f t="shared" si="4"/>
        <v>143</v>
      </c>
      <c r="B150" s="151" t="s">
        <v>696</v>
      </c>
      <c r="C150" s="151">
        <v>16</v>
      </c>
      <c r="D150" s="211" t="s">
        <v>517</v>
      </c>
      <c r="E150" s="109" t="str">
        <f>VLOOKUP(D150,'TS Gantry - AP47'!$C$8:$D$646,2,0)</f>
        <v>DA+0</v>
      </c>
      <c r="F150" s="103">
        <v>36.159999999999997</v>
      </c>
      <c r="G150" s="104">
        <v>46060</v>
      </c>
      <c r="H150" s="104">
        <v>46065</v>
      </c>
      <c r="I150" s="154" t="s">
        <v>753</v>
      </c>
      <c r="J150" s="154" t="s">
        <v>700</v>
      </c>
      <c r="K150" s="154" t="s">
        <v>648</v>
      </c>
      <c r="L150" s="154" t="str">
        <f>VLOOKUP(D150,'TS Gantry - AP47'!$C$8:$X$638,22,FALSE)</f>
        <v>KANWALASAR</v>
      </c>
      <c r="M150" s="154" t="str">
        <f>VLOOKUP(D150,'TS Gantry - AP47'!$C$8:$Y$638,23,FALSE)</f>
        <v>SARDARSHAHAR</v>
      </c>
      <c r="N150" s="154" t="str">
        <f>VLOOKUP(D150,'TS Gantry - AP47'!$C$8:$Z$638,24,FALSE)</f>
        <v>CHURU</v>
      </c>
      <c r="O150" s="109"/>
      <c r="P150" s="109"/>
      <c r="Q150" s="124"/>
      <c r="R150" s="124"/>
      <c r="S150" s="109"/>
      <c r="T150" s="232"/>
      <c r="U150" s="118"/>
      <c r="V150" s="118"/>
      <c r="W150" s="118"/>
      <c r="X150" s="118"/>
      <c r="Y150" s="118"/>
      <c r="Z150" s="118"/>
      <c r="AA150" s="118"/>
    </row>
    <row r="151" spans="1:27" ht="15.75" customHeight="1" x14ac:dyDescent="0.25">
      <c r="A151" s="151">
        <f t="shared" si="4"/>
        <v>144</v>
      </c>
      <c r="B151" s="151" t="s">
        <v>696</v>
      </c>
      <c r="C151" s="151">
        <v>17</v>
      </c>
      <c r="D151" s="211" t="s">
        <v>316</v>
      </c>
      <c r="E151" s="109" t="str">
        <f>VLOOKUP(D151,'TS Gantry - AP47'!$C$8:$D$646,2,0)</f>
        <v>DA+6</v>
      </c>
      <c r="F151" s="103">
        <v>43.804000000000002</v>
      </c>
      <c r="G151" s="104">
        <v>46059</v>
      </c>
      <c r="H151" s="104">
        <v>46066</v>
      </c>
      <c r="I151" s="154" t="s">
        <v>745</v>
      </c>
      <c r="J151" s="154" t="s">
        <v>746</v>
      </c>
      <c r="K151" s="154" t="s">
        <v>648</v>
      </c>
      <c r="L151" s="154" t="str">
        <f>VLOOKUP(D151,'TS Gantry - AP47'!$C$8:$X$638,22,FALSE)</f>
        <v>SODHWALI</v>
      </c>
      <c r="M151" s="154" t="str">
        <f>VLOOKUP(D151,'TS Gantry - AP47'!$C$8:$Y$638,23,FALSE)</f>
        <v>LUNKARANSAR</v>
      </c>
      <c r="N151" s="154" t="str">
        <f>VLOOKUP(D151,'TS Gantry - AP47'!$C$8:$Z$638,24,FALSE)</f>
        <v>BIKANER</v>
      </c>
      <c r="O151" s="109"/>
      <c r="P151" s="109"/>
      <c r="Q151" s="124"/>
      <c r="R151" s="124"/>
      <c r="S151" s="109"/>
      <c r="T151" s="232"/>
      <c r="U151" s="118"/>
      <c r="V151" s="118"/>
      <c r="W151" s="118"/>
      <c r="X151" s="118"/>
      <c r="Y151" s="118"/>
      <c r="Z151" s="118"/>
      <c r="AA151" s="118"/>
    </row>
    <row r="152" spans="1:27" ht="15.75" customHeight="1" x14ac:dyDescent="0.25">
      <c r="A152" s="151">
        <f t="shared" si="4"/>
        <v>145</v>
      </c>
      <c r="B152" s="151" t="s">
        <v>696</v>
      </c>
      <c r="C152" s="151">
        <v>18</v>
      </c>
      <c r="D152" s="253" t="s">
        <v>506</v>
      </c>
      <c r="E152" s="109" t="str">
        <f>VLOOKUP(D152,'TS Gantry - AP47'!$C$8:$D$646,2,0)</f>
        <v>DA+0</v>
      </c>
      <c r="F152" s="103">
        <v>36.159999999999997</v>
      </c>
      <c r="G152" s="104">
        <v>46061</v>
      </c>
      <c r="H152" s="104">
        <v>46066</v>
      </c>
      <c r="I152" s="154" t="s">
        <v>736</v>
      </c>
      <c r="J152" s="154" t="s">
        <v>748</v>
      </c>
      <c r="K152" s="154" t="s">
        <v>648</v>
      </c>
      <c r="L152" s="154" t="str">
        <f>VLOOKUP(D152,'TS Gantry - AP47'!$C$8:$X$638,22,FALSE)</f>
        <v>KAGASAR</v>
      </c>
      <c r="M152" s="154" t="str">
        <f>VLOOKUP(D152,'TS Gantry - AP47'!$C$8:$Y$638,23,FALSE)</f>
        <v>LUNKARANSAR</v>
      </c>
      <c r="N152" s="154" t="str">
        <f>VLOOKUP(D152,'TS Gantry - AP47'!$C$8:$Z$638,24,FALSE)</f>
        <v>BIKANER</v>
      </c>
      <c r="O152" s="109"/>
      <c r="P152" s="109"/>
      <c r="Q152" s="124"/>
      <c r="R152" s="124"/>
      <c r="S152" s="109"/>
      <c r="T152" s="232"/>
      <c r="U152" s="118"/>
      <c r="V152" s="118"/>
      <c r="W152" s="118"/>
      <c r="X152" s="118"/>
      <c r="Y152" s="118"/>
      <c r="Z152" s="118"/>
      <c r="AA152" s="118"/>
    </row>
    <row r="153" spans="1:27" ht="15.75" customHeight="1" x14ac:dyDescent="0.25">
      <c r="A153" s="151">
        <f t="shared" si="4"/>
        <v>146</v>
      </c>
      <c r="B153" s="151" t="s">
        <v>696</v>
      </c>
      <c r="C153" s="151">
        <v>19</v>
      </c>
      <c r="D153" s="211" t="s">
        <v>311</v>
      </c>
      <c r="E153" s="109" t="str">
        <f>VLOOKUP(D153,'TS Gantry - AP47'!$C$8:$D$646,2,0)</f>
        <v>DA+9</v>
      </c>
      <c r="F153" s="103">
        <v>45.697000000000003</v>
      </c>
      <c r="G153" s="104">
        <v>46062</v>
      </c>
      <c r="H153" s="104">
        <v>46066</v>
      </c>
      <c r="I153" s="154" t="s">
        <v>754</v>
      </c>
      <c r="J153" s="154" t="s">
        <v>743</v>
      </c>
      <c r="K153" s="154" t="s">
        <v>648</v>
      </c>
      <c r="L153" s="154" t="str">
        <f>VLOOKUP(D153,'TS Gantry - AP47'!$C$8:$X$638,22,FALSE)</f>
        <v>SODHWALI</v>
      </c>
      <c r="M153" s="154" t="str">
        <f>VLOOKUP(D153,'TS Gantry - AP47'!$C$8:$Y$638,23,FALSE)</f>
        <v>LUNKARANSAR</v>
      </c>
      <c r="N153" s="154" t="str">
        <f>VLOOKUP(D153,'TS Gantry - AP47'!$C$8:$Z$638,24,FALSE)</f>
        <v>BIKANER</v>
      </c>
      <c r="O153" s="109"/>
      <c r="P153" s="109"/>
      <c r="Q153" s="124"/>
      <c r="R153" s="124"/>
      <c r="S153" s="109"/>
      <c r="T153" s="232"/>
      <c r="U153" s="118"/>
      <c r="V153" s="118"/>
      <c r="W153" s="118"/>
      <c r="X153" s="118"/>
      <c r="Y153" s="118"/>
      <c r="Z153" s="118"/>
      <c r="AA153" s="118"/>
    </row>
    <row r="154" spans="1:27" ht="15.75" customHeight="1" x14ac:dyDescent="0.25">
      <c r="A154" s="151">
        <f t="shared" si="4"/>
        <v>147</v>
      </c>
      <c r="B154" s="151" t="s">
        <v>696</v>
      </c>
      <c r="C154" s="151">
        <v>20</v>
      </c>
      <c r="D154" s="211" t="s">
        <v>267</v>
      </c>
      <c r="E154" s="109" t="str">
        <f>VLOOKUP(D154,'TS Gantry - AP47'!$C$8:$D$646,2,0)</f>
        <v>DA+6</v>
      </c>
      <c r="F154" s="103">
        <v>43.804000000000002</v>
      </c>
      <c r="G154" s="104">
        <v>46058</v>
      </c>
      <c r="H154" s="104">
        <v>46067</v>
      </c>
      <c r="I154" s="154" t="s">
        <v>747</v>
      </c>
      <c r="J154" s="154" t="s">
        <v>724</v>
      </c>
      <c r="K154" s="154" t="s">
        <v>648</v>
      </c>
      <c r="L154" s="154" t="str">
        <f>VLOOKUP(D154,'TS Gantry - AP47'!$C$8:$X$638,22,FALSE)</f>
        <v>AMBARAN</v>
      </c>
      <c r="M154" s="154" t="str">
        <f>VLOOKUP(D154,'TS Gantry - AP47'!$C$8:$Y$638,23,FALSE)</f>
        <v>CHHATARGARH</v>
      </c>
      <c r="N154" s="154" t="str">
        <f>VLOOKUP(D154,'TS Gantry - AP47'!$C$8:$Z$638,24,FALSE)</f>
        <v>BIKANER</v>
      </c>
      <c r="O154" s="109"/>
      <c r="P154" s="109"/>
      <c r="Q154" s="124"/>
      <c r="R154" s="124"/>
      <c r="S154" s="109"/>
      <c r="T154" s="144"/>
      <c r="U154" s="118"/>
      <c r="V154" s="118"/>
      <c r="W154" s="118"/>
      <c r="X154" s="118"/>
      <c r="Y154" s="118"/>
      <c r="Z154" s="118"/>
      <c r="AA154" s="118"/>
    </row>
    <row r="155" spans="1:27" ht="15.75" customHeight="1" x14ac:dyDescent="0.25">
      <c r="A155" s="151">
        <f t="shared" si="4"/>
        <v>148</v>
      </c>
      <c r="B155" s="151" t="s">
        <v>696</v>
      </c>
      <c r="C155" s="151">
        <v>21</v>
      </c>
      <c r="D155" s="211" t="s">
        <v>420</v>
      </c>
      <c r="E155" s="109" t="str">
        <f>VLOOKUP(D155,'TS Gantry - AP47'!$C$8:$D$646,2,0)</f>
        <v>DA+0</v>
      </c>
      <c r="F155" s="103">
        <v>36.159999999999997</v>
      </c>
      <c r="G155" s="104">
        <v>46065</v>
      </c>
      <c r="H155" s="104">
        <v>46067</v>
      </c>
      <c r="I155" s="154" t="s">
        <v>751</v>
      </c>
      <c r="J155" s="154" t="s">
        <v>715</v>
      </c>
      <c r="K155" s="154" t="s">
        <v>648</v>
      </c>
      <c r="L155" s="154" t="str">
        <f>VLOOKUP(D155,'TS Gantry - AP47'!$C$8:$X$638,22,FALSE)</f>
        <v>DHANI BHOPALARAM</v>
      </c>
      <c r="M155" s="154" t="str">
        <f>VLOOKUP(D155,'TS Gantry - AP47'!$C$8:$Y$638,23,FALSE)</f>
        <v>LUNKARANSAR</v>
      </c>
      <c r="N155" s="154" t="str">
        <f>VLOOKUP(D155,'TS Gantry - AP47'!$C$8:$Z$638,24,FALSE)</f>
        <v>BIKANER</v>
      </c>
      <c r="O155" s="109"/>
      <c r="P155" s="109"/>
      <c r="Q155" s="124"/>
      <c r="R155" s="124"/>
      <c r="S155" s="109"/>
      <c r="T155" s="232"/>
      <c r="U155" s="118"/>
      <c r="V155" s="118"/>
      <c r="W155" s="118"/>
      <c r="X155" s="118"/>
      <c r="Y155" s="118"/>
      <c r="Z155" s="118"/>
      <c r="AA155" s="118"/>
    </row>
    <row r="156" spans="1:27" ht="15.75" customHeight="1" x14ac:dyDescent="0.25">
      <c r="A156" s="151">
        <f t="shared" si="4"/>
        <v>149</v>
      </c>
      <c r="B156" s="151" t="s">
        <v>696</v>
      </c>
      <c r="C156" s="151">
        <v>22</v>
      </c>
      <c r="D156" s="211" t="s">
        <v>284</v>
      </c>
      <c r="E156" s="109" t="str">
        <f>VLOOKUP(D156,'TS Gantry - AP47'!$C$8:$D$646,2,0)</f>
        <v>DA+9</v>
      </c>
      <c r="F156" s="103">
        <v>45.697000000000003</v>
      </c>
      <c r="G156" s="104">
        <v>46062</v>
      </c>
      <c r="H156" s="104">
        <v>46068</v>
      </c>
      <c r="I156" s="154" t="s">
        <v>728</v>
      </c>
      <c r="J156" s="154" t="s">
        <v>721</v>
      </c>
      <c r="K156" s="154" t="s">
        <v>648</v>
      </c>
      <c r="L156" s="154" t="str">
        <f>VLOOKUP(D156,'TS Gantry - AP47'!$C$8:$X$638,22,FALSE)</f>
        <v>RAJASAR BHATIYAN</v>
      </c>
      <c r="M156" s="154" t="str">
        <f>VLOOKUP(D156,'TS Gantry - AP47'!$C$8:$Y$638,23,FALSE)</f>
        <v>CHHATARGARH</v>
      </c>
      <c r="N156" s="154" t="str">
        <f>VLOOKUP(D156,'TS Gantry - AP47'!$C$8:$Z$638,24,FALSE)</f>
        <v>BIKANER</v>
      </c>
      <c r="O156" s="109"/>
      <c r="P156" s="109"/>
      <c r="Q156" s="124"/>
      <c r="R156" s="124"/>
      <c r="S156" s="109"/>
      <c r="T156" s="232"/>
      <c r="U156" s="118"/>
      <c r="V156" s="118"/>
      <c r="W156" s="118"/>
      <c r="X156" s="118"/>
      <c r="Y156" s="118"/>
      <c r="Z156" s="118"/>
      <c r="AA156" s="118"/>
    </row>
    <row r="157" spans="1:27" ht="15.75" customHeight="1" x14ac:dyDescent="0.25">
      <c r="A157" s="151">
        <f t="shared" si="4"/>
        <v>150</v>
      </c>
      <c r="B157" s="151" t="s">
        <v>696</v>
      </c>
      <c r="C157" s="151">
        <v>23</v>
      </c>
      <c r="D157" s="211" t="s">
        <v>387</v>
      </c>
      <c r="E157" s="109" t="str">
        <f>VLOOKUP(D157,'TS Gantry - AP47'!$C$8:$D$646,2,0)</f>
        <v>DA+6</v>
      </c>
      <c r="F157" s="103">
        <v>43.804000000000002</v>
      </c>
      <c r="G157" s="104">
        <v>46063</v>
      </c>
      <c r="H157" s="104">
        <v>46069</v>
      </c>
      <c r="I157" s="154" t="s">
        <v>720</v>
      </c>
      <c r="J157" s="154" t="s">
        <v>665</v>
      </c>
      <c r="K157" s="154" t="s">
        <v>648</v>
      </c>
      <c r="L157" s="154" t="str">
        <f>VLOOKUP(D157,'TS Gantry - AP47'!$C$8:$X$638,22,FALSE)</f>
        <v>SURANA</v>
      </c>
      <c r="M157" s="154" t="str">
        <f>VLOOKUP(D157,'TS Gantry - AP47'!$C$8:$Y$638,23,FALSE)</f>
        <v>LUNKARANSAR</v>
      </c>
      <c r="N157" s="154" t="str">
        <f>VLOOKUP(D157,'TS Gantry - AP47'!$C$8:$Z$638,24,FALSE)</f>
        <v>BIKANER</v>
      </c>
      <c r="O157" s="109"/>
      <c r="P157" s="109"/>
      <c r="Q157" s="124"/>
      <c r="R157" s="124"/>
      <c r="S157" s="109"/>
      <c r="T157" s="232"/>
      <c r="U157" s="118"/>
      <c r="V157" s="118"/>
      <c r="W157" s="118"/>
      <c r="X157" s="118"/>
      <c r="Y157" s="118"/>
      <c r="Z157" s="118"/>
      <c r="AA157" s="118"/>
    </row>
    <row r="158" spans="1:27" ht="15.75" customHeight="1" x14ac:dyDescent="0.25">
      <c r="A158" s="151">
        <f t="shared" si="4"/>
        <v>151</v>
      </c>
      <c r="B158" s="151" t="s">
        <v>696</v>
      </c>
      <c r="C158" s="151">
        <v>24</v>
      </c>
      <c r="D158" s="253" t="s">
        <v>294</v>
      </c>
      <c r="E158" s="109" t="str">
        <f>VLOOKUP(D158,'TS Gantry - AP47'!$C$8:$D$646,2,0)</f>
        <v>DA+3</v>
      </c>
      <c r="F158" s="103">
        <v>37.930999999999997</v>
      </c>
      <c r="G158" s="104">
        <v>46064</v>
      </c>
      <c r="H158" s="104">
        <v>46069</v>
      </c>
      <c r="I158" s="154" t="s">
        <v>741</v>
      </c>
      <c r="J158" s="154" t="s">
        <v>727</v>
      </c>
      <c r="K158" s="154" t="s">
        <v>648</v>
      </c>
      <c r="L158" s="154" t="str">
        <f>VLOOKUP(D158,'TS Gantry - AP47'!$C$8:$X$638,22,FALSE)</f>
        <v>BINJHARWALI</v>
      </c>
      <c r="M158" s="154" t="str">
        <f>VLOOKUP(D158,'TS Gantry - AP47'!$C$8:$Y$638,23,FALSE)</f>
        <v>LUNKARANSAR</v>
      </c>
      <c r="N158" s="154" t="str">
        <f>VLOOKUP(D158,'TS Gantry - AP47'!$C$8:$Z$638,24,FALSE)</f>
        <v>BIKANER</v>
      </c>
      <c r="O158" s="109"/>
      <c r="P158" s="109"/>
      <c r="Q158" s="124"/>
      <c r="R158" s="124"/>
      <c r="S158" s="109"/>
      <c r="T158" s="232"/>
      <c r="U158" s="118"/>
      <c r="V158" s="118"/>
      <c r="W158" s="118"/>
      <c r="X158" s="118"/>
      <c r="Y158" s="118"/>
      <c r="Z158" s="118"/>
      <c r="AA158" s="118"/>
    </row>
    <row r="159" spans="1:27" ht="15.75" customHeight="1" x14ac:dyDescent="0.25">
      <c r="A159" s="151">
        <f t="shared" si="4"/>
        <v>152</v>
      </c>
      <c r="B159" s="151" t="s">
        <v>696</v>
      </c>
      <c r="C159" s="151">
        <v>25</v>
      </c>
      <c r="D159" s="211" t="s">
        <v>578</v>
      </c>
      <c r="E159" s="109" t="str">
        <f>VLOOKUP(D159,'TS Gantry - AP47'!$C$8:$D$646,2,0)</f>
        <v>DA+3</v>
      </c>
      <c r="F159" s="103">
        <v>37.930999999999997</v>
      </c>
      <c r="G159" s="104">
        <v>46065</v>
      </c>
      <c r="H159" s="104">
        <v>46069</v>
      </c>
      <c r="I159" s="154" t="s">
        <v>719</v>
      </c>
      <c r="J159" s="154" t="s">
        <v>731</v>
      </c>
      <c r="K159" s="154" t="s">
        <v>648</v>
      </c>
      <c r="L159" s="154" t="str">
        <f>VLOOKUP(D159,'TS Gantry - AP47'!$C$8:$X$638,22,FALSE)</f>
        <v>MALAKSAR</v>
      </c>
      <c r="M159" s="154" t="str">
        <f>VLOOKUP(D159,'TS Gantry - AP47'!$C$8:$Y$638,23,FALSE)</f>
        <v>SARDARSHAHAR</v>
      </c>
      <c r="N159" s="154" t="str">
        <f>VLOOKUP(D159,'TS Gantry - AP47'!$C$8:$Z$638,24,FALSE)</f>
        <v>CHURU</v>
      </c>
      <c r="O159" s="109"/>
      <c r="P159" s="109"/>
      <c r="Q159" s="124"/>
      <c r="R159" s="124"/>
      <c r="S159" s="109"/>
      <c r="T159" s="232"/>
      <c r="U159" s="118"/>
      <c r="V159" s="118"/>
      <c r="W159" s="118"/>
      <c r="X159" s="118"/>
      <c r="Y159" s="118"/>
      <c r="Z159" s="118"/>
      <c r="AA159" s="118"/>
    </row>
    <row r="160" spans="1:27" ht="15.75" customHeight="1" x14ac:dyDescent="0.25">
      <c r="A160" s="151">
        <f t="shared" si="4"/>
        <v>153</v>
      </c>
      <c r="B160" s="151" t="s">
        <v>696</v>
      </c>
      <c r="C160" s="151">
        <v>26</v>
      </c>
      <c r="D160" s="211" t="s">
        <v>489</v>
      </c>
      <c r="E160" s="109" t="str">
        <f>VLOOKUP(D160,'TS Gantry - AP47'!$C$8:$D$646,2,0)</f>
        <v>DA+0</v>
      </c>
      <c r="F160" s="103">
        <v>36.159999999999997</v>
      </c>
      <c r="G160" s="104">
        <v>46066</v>
      </c>
      <c r="H160" s="104">
        <v>46072</v>
      </c>
      <c r="I160" s="154" t="s">
        <v>752</v>
      </c>
      <c r="J160" s="154" t="s">
        <v>717</v>
      </c>
      <c r="K160" s="154" t="s">
        <v>648</v>
      </c>
      <c r="L160" s="154" t="str">
        <f>VLOOKUP(D160,'TS Gantry - AP47'!$C$8:$X$638,22,FALSE)</f>
        <v>CHHATASAR</v>
      </c>
      <c r="M160" s="154" t="str">
        <f>VLOOKUP(D160,'TS Gantry - AP47'!$C$8:$Y$638,23,FALSE)</f>
        <v>LUNKARANSAR</v>
      </c>
      <c r="N160" s="154" t="str">
        <f>VLOOKUP(D160,'TS Gantry - AP47'!$C$8:$Z$638,24,FALSE)</f>
        <v>BIKANER</v>
      </c>
      <c r="O160" s="109"/>
      <c r="P160" s="109"/>
      <c r="Q160" s="124"/>
      <c r="R160" s="124"/>
      <c r="S160" s="109"/>
      <c r="T160" s="232"/>
      <c r="U160" s="118"/>
      <c r="V160" s="118"/>
      <c r="W160" s="118"/>
      <c r="X160" s="118"/>
      <c r="Y160" s="118"/>
      <c r="Z160" s="118"/>
      <c r="AA160" s="118"/>
    </row>
    <row r="161" spans="1:27" ht="15.75" customHeight="1" x14ac:dyDescent="0.25">
      <c r="A161" s="151">
        <f t="shared" si="4"/>
        <v>154</v>
      </c>
      <c r="B161" s="151" t="s">
        <v>696</v>
      </c>
      <c r="C161" s="151">
        <v>27</v>
      </c>
      <c r="D161" s="211" t="s">
        <v>516</v>
      </c>
      <c r="E161" s="109" t="str">
        <f>VLOOKUP(D161,'TS Gantry - AP47'!$C$8:$D$646,2,0)</f>
        <v>DA+6</v>
      </c>
      <c r="F161" s="103">
        <v>43.804000000000002</v>
      </c>
      <c r="G161" s="104">
        <v>46066</v>
      </c>
      <c r="H161" s="104">
        <v>46073</v>
      </c>
      <c r="I161" s="154" t="s">
        <v>753</v>
      </c>
      <c r="J161" s="154" t="s">
        <v>714</v>
      </c>
      <c r="K161" s="154" t="s">
        <v>648</v>
      </c>
      <c r="L161" s="154" t="str">
        <f>VLOOKUP(D161,'TS Gantry - AP47'!$C$8:$X$638,22,FALSE)</f>
        <v>KAGASAR</v>
      </c>
      <c r="M161" s="154" t="str">
        <f>VLOOKUP(D161,'TS Gantry - AP47'!$C$8:$Y$638,23,FALSE)</f>
        <v>LUNKARANSAR</v>
      </c>
      <c r="N161" s="154" t="str">
        <f>VLOOKUP(D161,'TS Gantry - AP47'!$C$8:$Z$638,24,FALSE)</f>
        <v>BIKANER</v>
      </c>
      <c r="O161" s="109"/>
      <c r="P161" s="109"/>
      <c r="Q161" s="124"/>
      <c r="R161" s="124"/>
      <c r="S161" s="109"/>
      <c r="T161" s="232"/>
      <c r="U161" s="118"/>
      <c r="V161" s="118"/>
      <c r="W161" s="118"/>
      <c r="X161" s="118"/>
      <c r="Y161" s="118"/>
      <c r="Z161" s="118"/>
      <c r="AA161" s="118"/>
    </row>
    <row r="162" spans="1:27" ht="15.75" customHeight="1" x14ac:dyDescent="0.25">
      <c r="A162" s="151">
        <f t="shared" si="4"/>
        <v>155</v>
      </c>
      <c r="B162" s="151" t="s">
        <v>696</v>
      </c>
      <c r="C162" s="151">
        <v>28</v>
      </c>
      <c r="D162" s="211" t="s">
        <v>313</v>
      </c>
      <c r="E162" s="109" t="str">
        <f>VLOOKUP(D162,'TS Gantry - AP47'!$C$8:$D$646,2,0)</f>
        <v>DA+0</v>
      </c>
      <c r="F162" s="103">
        <v>36.159999999999997</v>
      </c>
      <c r="G162" s="104">
        <v>46067</v>
      </c>
      <c r="H162" s="104">
        <v>46073</v>
      </c>
      <c r="I162" s="154" t="s">
        <v>754</v>
      </c>
      <c r="J162" s="154" t="s">
        <v>743</v>
      </c>
      <c r="K162" s="154" t="s">
        <v>648</v>
      </c>
      <c r="L162" s="154" t="str">
        <f>VLOOKUP(D162,'TS Gantry - AP47'!$C$8:$X$638,22,FALSE)</f>
        <v>SODHWALI</v>
      </c>
      <c r="M162" s="154" t="str">
        <f>VLOOKUP(D162,'TS Gantry - AP47'!$C$8:$Y$638,23,FALSE)</f>
        <v>LUNKARANSAR</v>
      </c>
      <c r="N162" s="154" t="str">
        <f>VLOOKUP(D162,'TS Gantry - AP47'!$C$8:$Z$638,24,FALSE)</f>
        <v>BIKANER</v>
      </c>
      <c r="O162" s="109"/>
      <c r="P162" s="109"/>
      <c r="Q162" s="124"/>
      <c r="R162" s="124"/>
      <c r="S162" s="109"/>
      <c r="T162" s="232"/>
      <c r="U162" s="118"/>
      <c r="V162" s="118"/>
      <c r="W162" s="118"/>
      <c r="X162" s="118"/>
      <c r="Y162" s="118"/>
      <c r="Z162" s="118"/>
      <c r="AA162" s="118"/>
    </row>
    <row r="163" spans="1:27" ht="15.75" customHeight="1" x14ac:dyDescent="0.25">
      <c r="A163" s="151">
        <f t="shared" si="4"/>
        <v>156</v>
      </c>
      <c r="B163" s="151" t="s">
        <v>696</v>
      </c>
      <c r="C163" s="151">
        <v>29</v>
      </c>
      <c r="D163" s="211" t="s">
        <v>285</v>
      </c>
      <c r="E163" s="109" t="str">
        <f>VLOOKUP(D163,'TS Gantry - AP47'!$C$8:$D$646,2,0)</f>
        <v>DA+3</v>
      </c>
      <c r="F163" s="103">
        <v>37.930999999999997</v>
      </c>
      <c r="G163" s="104">
        <v>46069</v>
      </c>
      <c r="H163" s="104">
        <v>46075</v>
      </c>
      <c r="I163" s="154" t="s">
        <v>728</v>
      </c>
      <c r="J163" s="154" t="s">
        <v>721</v>
      </c>
      <c r="K163" s="154" t="s">
        <v>648</v>
      </c>
      <c r="L163" s="154" t="str">
        <f>VLOOKUP(D163,'TS Gantry - AP47'!$C$8:$X$638,22,FALSE)</f>
        <v>RAJASAR BHATIYAN</v>
      </c>
      <c r="M163" s="154" t="str">
        <f>VLOOKUP(D163,'TS Gantry - AP47'!$C$8:$Y$638,23,FALSE)</f>
        <v>CHHATARGARH</v>
      </c>
      <c r="N163" s="154" t="str">
        <f>VLOOKUP(D163,'TS Gantry - AP47'!$C$8:$Z$638,24,FALSE)</f>
        <v>BIKANER</v>
      </c>
      <c r="O163" s="109"/>
      <c r="P163" s="109"/>
      <c r="Q163" s="124"/>
      <c r="R163" s="124"/>
      <c r="S163" s="109"/>
      <c r="T163" s="232"/>
      <c r="U163" s="118"/>
      <c r="V163" s="118"/>
      <c r="W163" s="118"/>
      <c r="X163" s="118"/>
      <c r="Y163" s="118"/>
      <c r="Z163" s="118"/>
      <c r="AA163" s="118"/>
    </row>
    <row r="164" spans="1:27" ht="15.75" customHeight="1" x14ac:dyDescent="0.25">
      <c r="A164" s="151">
        <f t="shared" si="4"/>
        <v>157</v>
      </c>
      <c r="B164" s="151" t="s">
        <v>696</v>
      </c>
      <c r="C164" s="151">
        <v>30</v>
      </c>
      <c r="D164" s="211" t="s">
        <v>246</v>
      </c>
      <c r="E164" s="109" t="str">
        <f>VLOOKUP(D164,'TS Gantry - AP47'!$C$8:$D$646,2,0)</f>
        <v>DA+9</v>
      </c>
      <c r="F164" s="109"/>
      <c r="G164" s="104">
        <v>46060</v>
      </c>
      <c r="H164" s="104">
        <v>46071</v>
      </c>
      <c r="I164" s="154" t="s">
        <v>676</v>
      </c>
      <c r="J164" s="154" t="s">
        <v>718</v>
      </c>
      <c r="K164" s="154" t="s">
        <v>648</v>
      </c>
      <c r="L164" s="154" t="str">
        <f>VLOOKUP(D164,'TS Gantry - AP47'!$C$8:$X$638,22,FALSE)</f>
        <v>KELAN</v>
      </c>
      <c r="M164" s="154" t="str">
        <f>VLOOKUP(D164,'TS Gantry - AP47'!$C$8:$Y$638,23,FALSE)</f>
        <v>CHHATARGARH</v>
      </c>
      <c r="N164" s="154" t="str">
        <f>VLOOKUP(D164,'TS Gantry - AP47'!$C$8:$Z$638,24,FALSE)</f>
        <v>BIKANER</v>
      </c>
      <c r="O164" s="109"/>
      <c r="P164" s="109"/>
      <c r="Q164" s="124"/>
      <c r="R164" s="124"/>
      <c r="S164" s="109"/>
      <c r="T164" s="232"/>
      <c r="U164" s="118"/>
      <c r="V164" s="118"/>
      <c r="W164" s="118"/>
      <c r="X164" s="118"/>
      <c r="Y164" s="118"/>
      <c r="Z164" s="118"/>
      <c r="AA164" s="118"/>
    </row>
    <row r="165" spans="1:27" ht="15.75" customHeight="1" x14ac:dyDescent="0.25">
      <c r="A165" s="151">
        <v>157</v>
      </c>
      <c r="B165" s="151" t="s">
        <v>696</v>
      </c>
      <c r="C165" s="151">
        <v>30</v>
      </c>
      <c r="D165" s="211" t="s">
        <v>246</v>
      </c>
      <c r="E165" s="109" t="str">
        <f>VLOOKUP(D165,'TS Gantry - AP47'!$C$8:$D$646,2,0)</f>
        <v>DA+9</v>
      </c>
      <c r="F165" s="109"/>
      <c r="G165" s="104">
        <v>46074</v>
      </c>
      <c r="H165" s="104">
        <v>46076</v>
      </c>
      <c r="I165" s="154" t="s">
        <v>741</v>
      </c>
      <c r="J165" s="154" t="s">
        <v>727</v>
      </c>
      <c r="K165" s="154" t="s">
        <v>648</v>
      </c>
      <c r="L165" s="154" t="str">
        <f>VLOOKUP(D165,'TS Gantry - AP47'!$C$8:$X$638,22,FALSE)</f>
        <v>KELAN</v>
      </c>
      <c r="M165" s="154" t="str">
        <f>VLOOKUP(D165,'TS Gantry - AP47'!$C$8:$Y$638,23,FALSE)</f>
        <v>CHHATARGARH</v>
      </c>
      <c r="N165" s="154" t="str">
        <f>VLOOKUP(D165,'TS Gantry - AP47'!$C$8:$Z$638,24,FALSE)</f>
        <v>BIKANER</v>
      </c>
      <c r="O165" s="109"/>
      <c r="P165" s="109"/>
      <c r="Q165" s="124"/>
      <c r="R165" s="124"/>
      <c r="S165" s="109"/>
      <c r="T165" s="232"/>
      <c r="U165" s="118"/>
      <c r="V165" s="118"/>
      <c r="W165" s="118"/>
      <c r="X165" s="118"/>
      <c r="Y165" s="118"/>
      <c r="Z165" s="118"/>
      <c r="AA165" s="118"/>
    </row>
    <row r="166" spans="1:27" ht="15.75" customHeight="1" x14ac:dyDescent="0.25">
      <c r="A166" s="151">
        <f t="shared" ref="A166:A229" si="5">A165+1</f>
        <v>158</v>
      </c>
      <c r="B166" s="151" t="s">
        <v>696</v>
      </c>
      <c r="C166" s="151">
        <v>31</v>
      </c>
      <c r="D166" s="211" t="s">
        <v>433</v>
      </c>
      <c r="E166" s="109" t="str">
        <f>VLOOKUP(D166,'TS Gantry - AP47'!$C$8:$D$646,2,0)</f>
        <v>DB2+0</v>
      </c>
      <c r="F166" s="103">
        <v>59.500999999999998</v>
      </c>
      <c r="G166" s="104">
        <v>46068</v>
      </c>
      <c r="H166" s="104">
        <v>46076</v>
      </c>
      <c r="I166" s="154" t="s">
        <v>751</v>
      </c>
      <c r="J166" s="154" t="s">
        <v>733</v>
      </c>
      <c r="K166" s="154" t="s">
        <v>648</v>
      </c>
      <c r="L166" s="154" t="str">
        <f>VLOOKUP(D166,'TS Gantry - AP47'!$C$8:$X$638,22,FALSE)</f>
        <v>UCHHRANGDESAR</v>
      </c>
      <c r="M166" s="154" t="str">
        <f>VLOOKUP(D166,'TS Gantry - AP47'!$C$8:$Y$638,23,FALSE)</f>
        <v>LUNKARANSAR</v>
      </c>
      <c r="N166" s="154" t="str">
        <f>VLOOKUP(D166,'TS Gantry - AP47'!$C$8:$Z$638,24,FALSE)</f>
        <v>BIKANER</v>
      </c>
      <c r="O166" s="109"/>
      <c r="P166" s="109"/>
      <c r="Q166" s="124"/>
      <c r="R166" s="124"/>
      <c r="S166" s="109"/>
      <c r="T166" s="232"/>
      <c r="U166" s="118"/>
      <c r="V166" s="118"/>
      <c r="W166" s="118"/>
      <c r="X166" s="118"/>
      <c r="Y166" s="118"/>
      <c r="Z166" s="118"/>
      <c r="AA166" s="118"/>
    </row>
    <row r="167" spans="1:27" ht="15.75" customHeight="1" x14ac:dyDescent="0.25">
      <c r="A167" s="151">
        <f t="shared" si="5"/>
        <v>159</v>
      </c>
      <c r="B167" s="151" t="s">
        <v>696</v>
      </c>
      <c r="C167" s="151">
        <v>32</v>
      </c>
      <c r="D167" s="211" t="s">
        <v>265</v>
      </c>
      <c r="E167" s="109" t="str">
        <f>VLOOKUP(D167,'TS Gantry - AP47'!$C$8:$D$646,2,0)</f>
        <v>DA+9</v>
      </c>
      <c r="F167" s="103">
        <v>45.697000000000003</v>
      </c>
      <c r="G167" s="104">
        <v>46068</v>
      </c>
      <c r="H167" s="104">
        <v>46077</v>
      </c>
      <c r="I167" s="154" t="s">
        <v>747</v>
      </c>
      <c r="J167" s="154" t="s">
        <v>724</v>
      </c>
      <c r="K167" s="154" t="s">
        <v>648</v>
      </c>
      <c r="L167" s="154" t="str">
        <f>VLOOKUP(D167,'TS Gantry - AP47'!$C$8:$X$638,22,FALSE)</f>
        <v>AMBARAN</v>
      </c>
      <c r="M167" s="154" t="str">
        <f>VLOOKUP(D167,'TS Gantry - AP47'!$C$8:$Y$638,23,FALSE)</f>
        <v>CHHATARGARH</v>
      </c>
      <c r="N167" s="154" t="str">
        <f>VLOOKUP(D167,'TS Gantry - AP47'!$C$8:$Z$638,24,FALSE)</f>
        <v>BIKANER</v>
      </c>
      <c r="O167" s="109"/>
      <c r="P167" s="109"/>
      <c r="Q167" s="124"/>
      <c r="R167" s="124"/>
      <c r="S167" s="109"/>
      <c r="T167" s="232"/>
      <c r="U167" s="118"/>
      <c r="V167" s="118"/>
      <c r="W167" s="118"/>
      <c r="X167" s="118"/>
      <c r="Y167" s="118"/>
      <c r="Z167" s="118"/>
      <c r="AA167" s="118"/>
    </row>
    <row r="168" spans="1:27" ht="15.75" customHeight="1" x14ac:dyDescent="0.25">
      <c r="A168" s="151">
        <f t="shared" si="5"/>
        <v>160</v>
      </c>
      <c r="B168" s="151" t="s">
        <v>696</v>
      </c>
      <c r="C168" s="151">
        <v>33</v>
      </c>
      <c r="D168" s="250" t="s">
        <v>317</v>
      </c>
      <c r="E168" s="109" t="str">
        <f>VLOOKUP(D168,'TS Gantry - AP47'!$C$8:$D$646,2,0)</f>
        <v>DB1+3</v>
      </c>
      <c r="F168" s="252">
        <v>57.963000000000001</v>
      </c>
      <c r="G168" s="104">
        <v>46067</v>
      </c>
      <c r="H168" s="104">
        <v>46078</v>
      </c>
      <c r="I168" s="154" t="s">
        <v>745</v>
      </c>
      <c r="J168" s="154" t="s">
        <v>746</v>
      </c>
      <c r="K168" s="154" t="s">
        <v>648</v>
      </c>
      <c r="L168" s="154" t="str">
        <f>VLOOKUP(D168,'TS Gantry - AP47'!$C$8:$X$638,22,FALSE)</f>
        <v>SODHWALI</v>
      </c>
      <c r="M168" s="154" t="str">
        <f>VLOOKUP(D168,'TS Gantry - AP47'!$C$8:$Y$638,23,FALSE)</f>
        <v>LUNKARANSAR</v>
      </c>
      <c r="N168" s="154" t="str">
        <f>VLOOKUP(D168,'TS Gantry - AP47'!$C$8:$Z$638,24,FALSE)</f>
        <v>BIKANER</v>
      </c>
      <c r="O168" s="109"/>
      <c r="P168" s="109"/>
      <c r="Q168" s="124"/>
      <c r="R168" s="124"/>
      <c r="S168" s="109"/>
      <c r="T168" s="232"/>
      <c r="U168" s="118"/>
      <c r="V168" s="118"/>
      <c r="W168" s="118"/>
      <c r="X168" s="118"/>
      <c r="Y168" s="118"/>
      <c r="Z168" s="118"/>
      <c r="AA168" s="118"/>
    </row>
    <row r="169" spans="1:27" ht="15.75" customHeight="1" x14ac:dyDescent="0.25">
      <c r="A169" s="151">
        <f t="shared" si="5"/>
        <v>161</v>
      </c>
      <c r="B169" s="151" t="s">
        <v>696</v>
      </c>
      <c r="C169" s="151">
        <v>34</v>
      </c>
      <c r="D169" s="211" t="s">
        <v>560</v>
      </c>
      <c r="E169" s="193" t="str">
        <f>VLOOKUP(D169,'TS Gantry - AP47'!$C$8:$D$646,2,0)</f>
        <v>DB1+9</v>
      </c>
      <c r="F169" s="109">
        <v>66.775999999999996</v>
      </c>
      <c r="G169" s="104">
        <v>46070</v>
      </c>
      <c r="H169" s="104">
        <v>46078</v>
      </c>
      <c r="I169" s="154" t="s">
        <v>719</v>
      </c>
      <c r="J169" s="154" t="s">
        <v>665</v>
      </c>
      <c r="K169" s="154" t="s">
        <v>648</v>
      </c>
      <c r="L169" s="154" t="str">
        <f>VLOOKUP(D169,'TS Gantry - AP47'!$C$8:$X$638,22,FALSE)</f>
        <v>NAHARSARA</v>
      </c>
      <c r="M169" s="154" t="str">
        <f>VLOOKUP(D169,'TS Gantry - AP47'!$C$8:$Y$638,23,FALSE)</f>
        <v>SARDARSHAHAR</v>
      </c>
      <c r="N169" s="154" t="str">
        <f>VLOOKUP(D169,'TS Gantry - AP47'!$C$8:$Z$638,24,FALSE)</f>
        <v>CHURU</v>
      </c>
      <c r="O169" s="109"/>
      <c r="P169" s="109"/>
      <c r="Q169" s="124"/>
      <c r="R169" s="124"/>
      <c r="S169" s="109"/>
      <c r="T169" s="232"/>
      <c r="U169" s="118"/>
      <c r="V169" s="118"/>
      <c r="W169" s="118"/>
      <c r="X169" s="118"/>
      <c r="Y169" s="118"/>
      <c r="Z169" s="118"/>
      <c r="AA169" s="118"/>
    </row>
    <row r="170" spans="1:27" ht="15.75" customHeight="1" x14ac:dyDescent="0.25">
      <c r="A170" s="151">
        <f t="shared" si="5"/>
        <v>162</v>
      </c>
      <c r="B170" s="151" t="s">
        <v>696</v>
      </c>
      <c r="C170" s="151">
        <v>35</v>
      </c>
      <c r="D170" s="241" t="s">
        <v>286</v>
      </c>
      <c r="E170" s="193" t="str">
        <f>VLOOKUP(D170,'TS Gantry - AP47'!$C$8:$D$646,2,0)</f>
        <v>DA-1.5</v>
      </c>
      <c r="F170" s="103">
        <v>35.601999999999997</v>
      </c>
      <c r="G170" s="104">
        <v>46075</v>
      </c>
      <c r="H170" s="104">
        <v>46078</v>
      </c>
      <c r="I170" s="154" t="s">
        <v>728</v>
      </c>
      <c r="J170" s="154" t="s">
        <v>755</v>
      </c>
      <c r="K170" s="154" t="s">
        <v>648</v>
      </c>
      <c r="L170" s="154" t="str">
        <f>VLOOKUP(D170,'TS Gantry - AP47'!$C$8:$X$638,22,FALSE)</f>
        <v>MAKADASAR</v>
      </c>
      <c r="M170" s="154" t="str">
        <f>VLOOKUP(D170,'TS Gantry - AP47'!$C$8:$Y$638,23,FALSE)</f>
        <v>CHHATARGARH</v>
      </c>
      <c r="N170" s="154" t="str">
        <f>VLOOKUP(D170,'TS Gantry - AP47'!$C$8:$Z$638,24,FALSE)</f>
        <v>BIKANER</v>
      </c>
      <c r="O170" s="109"/>
      <c r="P170" s="109"/>
      <c r="Q170" s="124"/>
      <c r="R170" s="124"/>
      <c r="S170" s="109"/>
      <c r="T170" s="232"/>
      <c r="U170" s="118"/>
      <c r="V170" s="118"/>
      <c r="W170" s="118"/>
      <c r="X170" s="118"/>
      <c r="Y170" s="118"/>
      <c r="Z170" s="118"/>
      <c r="AA170" s="118"/>
    </row>
    <row r="171" spans="1:27" ht="15.75" customHeight="1" x14ac:dyDescent="0.25">
      <c r="A171" s="151">
        <f t="shared" si="5"/>
        <v>163</v>
      </c>
      <c r="B171" s="151" t="s">
        <v>696</v>
      </c>
      <c r="C171" s="151">
        <v>36</v>
      </c>
      <c r="D171" s="211" t="s">
        <v>569</v>
      </c>
      <c r="E171" s="109" t="str">
        <f>VLOOKUP(D171,'TS Gantry - AP47'!$C$8:$D$646,2,0)</f>
        <v>DA+9</v>
      </c>
      <c r="F171" s="103">
        <v>45.697000000000003</v>
      </c>
      <c r="G171" s="104">
        <v>46072</v>
      </c>
      <c r="H171" s="104">
        <v>46079</v>
      </c>
      <c r="I171" s="154" t="s">
        <v>720</v>
      </c>
      <c r="J171" s="154" t="s">
        <v>731</v>
      </c>
      <c r="K171" s="154" t="s">
        <v>648</v>
      </c>
      <c r="L171" s="154" t="str">
        <f>VLOOKUP(D171,'TS Gantry - AP47'!$C$8:$X$638,22,FALSE)</f>
        <v>MALAKSAR</v>
      </c>
      <c r="M171" s="154" t="str">
        <f>VLOOKUP(D171,'TS Gantry - AP47'!$C$8:$Y$638,23,FALSE)</f>
        <v>SARDARSHAHAR</v>
      </c>
      <c r="N171" s="154" t="str">
        <f>VLOOKUP(D171,'TS Gantry - AP47'!$C$8:$Z$638,24,FALSE)</f>
        <v>CHURU</v>
      </c>
      <c r="O171" s="109"/>
      <c r="P171" s="109"/>
      <c r="Q171" s="124"/>
      <c r="R171" s="124"/>
      <c r="S171" s="109"/>
      <c r="T171" s="232"/>
      <c r="U171" s="118"/>
      <c r="V171" s="118"/>
      <c r="W171" s="118"/>
      <c r="X171" s="118"/>
      <c r="Y171" s="118"/>
      <c r="Z171" s="118"/>
      <c r="AA171" s="118"/>
    </row>
    <row r="172" spans="1:27" ht="15.75" customHeight="1" x14ac:dyDescent="0.25">
      <c r="A172" s="151">
        <f t="shared" si="5"/>
        <v>164</v>
      </c>
      <c r="B172" s="151" t="s">
        <v>696</v>
      </c>
      <c r="C172" s="151">
        <v>37</v>
      </c>
      <c r="D172" s="211" t="s">
        <v>418</v>
      </c>
      <c r="E172" s="109" t="str">
        <f>VLOOKUP(D172,'TS Gantry - AP47'!$C$8:$D$646,2,0)</f>
        <v>DA-1.5</v>
      </c>
      <c r="F172" s="103">
        <v>35.601999999999997</v>
      </c>
      <c r="G172" s="104">
        <v>46077</v>
      </c>
      <c r="H172" s="104">
        <v>46079</v>
      </c>
      <c r="I172" s="154" t="s">
        <v>751</v>
      </c>
      <c r="J172" s="154" t="s">
        <v>665</v>
      </c>
      <c r="K172" s="154" t="s">
        <v>648</v>
      </c>
      <c r="L172" s="154" t="str">
        <f>VLOOKUP(D172,'TS Gantry - AP47'!$C$8:$X$638,22,FALSE)</f>
        <v>LUNKARANSAR</v>
      </c>
      <c r="M172" s="154" t="str">
        <f>VLOOKUP(D172,'TS Gantry - AP47'!$C$8:$Y$638,23,FALSE)</f>
        <v>LUNKARANSAR</v>
      </c>
      <c r="N172" s="154" t="str">
        <f>VLOOKUP(D172,'TS Gantry - AP47'!$C$8:$Z$638,24,FALSE)</f>
        <v>BIKANER</v>
      </c>
      <c r="O172" s="109"/>
      <c r="P172" s="109"/>
      <c r="Q172" s="124"/>
      <c r="R172" s="124"/>
      <c r="S172" s="109"/>
      <c r="T172" s="232"/>
      <c r="U172" s="118"/>
      <c r="V172" s="118"/>
      <c r="W172" s="118"/>
      <c r="X172" s="118"/>
      <c r="Y172" s="118"/>
      <c r="Z172" s="118"/>
      <c r="AA172" s="118"/>
    </row>
    <row r="173" spans="1:27" ht="15.75" customHeight="1" x14ac:dyDescent="0.25">
      <c r="A173" s="151">
        <f t="shared" si="5"/>
        <v>165</v>
      </c>
      <c r="B173" s="151" t="s">
        <v>696</v>
      </c>
      <c r="C173" s="151">
        <v>38</v>
      </c>
      <c r="D173" s="211" t="s">
        <v>236</v>
      </c>
      <c r="E173" s="109" t="str">
        <f>VLOOKUP(D173,'TS Gantry - AP47'!$C$8:$D$646,2,0)</f>
        <v>DA-1.5</v>
      </c>
      <c r="F173" s="103">
        <v>35.601999999999997</v>
      </c>
      <c r="G173" s="104">
        <v>46076</v>
      </c>
      <c r="H173" s="104">
        <v>46081</v>
      </c>
      <c r="I173" s="154" t="s">
        <v>741</v>
      </c>
      <c r="J173" s="154" t="s">
        <v>727</v>
      </c>
      <c r="K173" s="154" t="s">
        <v>648</v>
      </c>
      <c r="L173" s="154" t="str">
        <f>VLOOKUP(D173,'TS Gantry - AP47'!$C$8:$X$638,22,FALSE)</f>
        <v>KELAN</v>
      </c>
      <c r="M173" s="154" t="str">
        <f>VLOOKUP(D173,'TS Gantry - AP47'!$C$8:$Y$638,23,FALSE)</f>
        <v>CHHATARGARH</v>
      </c>
      <c r="N173" s="154" t="str">
        <f>VLOOKUP(D173,'TS Gantry - AP47'!$C$8:$Z$638,24,FALSE)</f>
        <v>BIKANER</v>
      </c>
      <c r="O173" s="109"/>
      <c r="P173" s="109"/>
      <c r="Q173" s="124"/>
      <c r="R173" s="124"/>
      <c r="S173" s="109"/>
      <c r="T173" s="232"/>
      <c r="U173" s="118"/>
      <c r="V173" s="118"/>
      <c r="W173" s="118"/>
      <c r="X173" s="118"/>
      <c r="Y173" s="118"/>
      <c r="Z173" s="118"/>
      <c r="AA173" s="118"/>
    </row>
    <row r="174" spans="1:27" ht="15.75" customHeight="1" x14ac:dyDescent="0.25">
      <c r="A174" s="151">
        <f t="shared" si="5"/>
        <v>166</v>
      </c>
      <c r="B174" s="151" t="s">
        <v>696</v>
      </c>
      <c r="C174" s="151">
        <v>39</v>
      </c>
      <c r="D174" s="211" t="s">
        <v>292</v>
      </c>
      <c r="E174" s="109" t="str">
        <f>VLOOKUP(D174,'TS Gantry - AP47'!$C$8:$D$646,2,0)</f>
        <v>DA+6</v>
      </c>
      <c r="F174" s="103">
        <v>43.804000000000002</v>
      </c>
      <c r="G174" s="104">
        <v>46079</v>
      </c>
      <c r="H174" s="104">
        <v>46081</v>
      </c>
      <c r="I174" s="154" t="s">
        <v>725</v>
      </c>
      <c r="J174" s="154" t="s">
        <v>755</v>
      </c>
      <c r="K174" s="154" t="s">
        <v>648</v>
      </c>
      <c r="L174" s="154" t="str">
        <f>VLOOKUP(D174,'TS Gantry - AP47'!$C$8:$X$638,22,FALSE)</f>
        <v>BINJHARWALI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09"/>
      <c r="P174" s="109"/>
      <c r="Q174" s="124"/>
      <c r="R174" s="124"/>
      <c r="S174" s="109"/>
      <c r="T174" s="232"/>
      <c r="U174" s="118"/>
      <c r="V174" s="118"/>
      <c r="W174" s="118"/>
      <c r="X174" s="118"/>
      <c r="Y174" s="118"/>
      <c r="Z174" s="118"/>
      <c r="AA174" s="118"/>
    </row>
    <row r="175" spans="1:27" ht="15.75" customHeight="1" x14ac:dyDescent="0.25">
      <c r="A175" s="185">
        <f t="shared" si="5"/>
        <v>167</v>
      </c>
      <c r="B175" s="185" t="s">
        <v>696</v>
      </c>
      <c r="C175" s="185">
        <v>40</v>
      </c>
      <c r="D175" s="247" t="s">
        <v>511</v>
      </c>
      <c r="E175" s="113" t="str">
        <f>VLOOKUP(D175,'TS Gantry - AP47'!$C$8:$D$646,2,0)</f>
        <v>DB1+0</v>
      </c>
      <c r="F175" s="243">
        <v>55.451000000000001</v>
      </c>
      <c r="G175" s="166">
        <v>46074</v>
      </c>
      <c r="H175" s="166">
        <v>46082</v>
      </c>
      <c r="I175" s="228" t="s">
        <v>753</v>
      </c>
      <c r="J175" s="228" t="s">
        <v>756</v>
      </c>
      <c r="K175" s="228" t="s">
        <v>648</v>
      </c>
      <c r="L175" s="228" t="str">
        <f>VLOOKUP(D175,'TS Gantry - AP47'!$C$8:$X$638,22,FALSE)</f>
        <v>KAGASAR</v>
      </c>
      <c r="M175" s="228" t="str">
        <f>VLOOKUP(D175,'TS Gantry - AP47'!$C$8:$Y$638,23,FALSE)</f>
        <v>LUNKARANSAR</v>
      </c>
      <c r="N175" s="228" t="str">
        <f>VLOOKUP(D175,'TS Gantry - AP47'!$C$8:$Z$638,24,FALSE)</f>
        <v>BIKANER</v>
      </c>
      <c r="O175" s="113"/>
      <c r="P175" s="113"/>
      <c r="Q175" s="148"/>
      <c r="R175" s="148"/>
      <c r="S175" s="113"/>
      <c r="T175" s="254"/>
      <c r="U175" s="206"/>
      <c r="V175" s="206"/>
      <c r="W175" s="206"/>
      <c r="X175" s="206"/>
      <c r="Y175" s="206"/>
      <c r="Z175" s="206"/>
      <c r="AA175" s="206"/>
    </row>
    <row r="176" spans="1:27" ht="15.75" customHeight="1" x14ac:dyDescent="0.25">
      <c r="A176" s="151">
        <f t="shared" si="5"/>
        <v>168</v>
      </c>
      <c r="B176" s="151" t="s">
        <v>697</v>
      </c>
      <c r="C176" s="151">
        <v>1</v>
      </c>
      <c r="D176" s="255" t="s">
        <v>561</v>
      </c>
      <c r="E176" s="151" t="str">
        <f>VLOOKUP(D176,'TS Gantry - AP47'!$C$8:$D$646,2,0)</f>
        <v>DA+9</v>
      </c>
      <c r="F176" s="242">
        <v>45.697000000000003</v>
      </c>
      <c r="G176" s="189">
        <v>46078</v>
      </c>
      <c r="H176" s="256">
        <v>46083</v>
      </c>
      <c r="I176" s="154" t="s">
        <v>719</v>
      </c>
      <c r="J176" s="154" t="s">
        <v>665</v>
      </c>
      <c r="K176" s="154" t="s">
        <v>648</v>
      </c>
      <c r="L176" s="154" t="str">
        <f>VLOOKUP(D176,'TS Gantry - AP47'!$C$8:$X$638,22,FALSE)</f>
        <v>NAHARSARA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3"/>
      <c r="R176" s="153"/>
      <c r="S176" s="151"/>
      <c r="T176" s="257"/>
      <c r="U176" s="118"/>
      <c r="V176" s="118"/>
      <c r="W176" s="118"/>
      <c r="X176" s="118"/>
      <c r="Y176" s="118"/>
      <c r="Z176" s="118"/>
      <c r="AA176" s="118"/>
    </row>
    <row r="177" spans="1:27" ht="15.75" customHeight="1" x14ac:dyDescent="0.25">
      <c r="A177" s="151">
        <f t="shared" si="5"/>
        <v>169</v>
      </c>
      <c r="B177" s="151" t="s">
        <v>697</v>
      </c>
      <c r="C177" s="151">
        <v>2</v>
      </c>
      <c r="D177" s="253" t="s">
        <v>266</v>
      </c>
      <c r="E177" s="109" t="s">
        <v>237</v>
      </c>
      <c r="F177" s="103">
        <v>35.601999999999997</v>
      </c>
      <c r="G177" s="104">
        <v>46078</v>
      </c>
      <c r="H177" s="86">
        <v>46086</v>
      </c>
      <c r="I177" s="154" t="s">
        <v>747</v>
      </c>
      <c r="J177" s="154" t="s">
        <v>744</v>
      </c>
      <c r="K177" s="154" t="s">
        <v>648</v>
      </c>
      <c r="L177" s="154" t="s">
        <v>757</v>
      </c>
      <c r="M177" s="154" t="s">
        <v>758</v>
      </c>
      <c r="N177" s="154" t="s">
        <v>759</v>
      </c>
      <c r="O177" s="109"/>
      <c r="P177" s="109"/>
      <c r="Q177" s="124"/>
      <c r="R177" s="124"/>
      <c r="S177" s="109"/>
      <c r="T177" s="232"/>
      <c r="U177" s="118"/>
      <c r="V177" s="118"/>
      <c r="W177" s="118"/>
      <c r="X177" s="118"/>
      <c r="Y177" s="118"/>
      <c r="Z177" s="118"/>
      <c r="AA177" s="118"/>
    </row>
    <row r="178" spans="1:27" ht="15.75" customHeight="1" x14ac:dyDescent="0.25">
      <c r="A178" s="151">
        <f t="shared" si="5"/>
        <v>170</v>
      </c>
      <c r="B178" s="151" t="s">
        <v>697</v>
      </c>
      <c r="C178" s="151">
        <v>3</v>
      </c>
      <c r="D178" s="211" t="s">
        <v>545</v>
      </c>
      <c r="E178" s="109" t="s">
        <v>257</v>
      </c>
      <c r="F178" s="103">
        <v>37.930999999999997</v>
      </c>
      <c r="G178" s="104">
        <v>46080</v>
      </c>
      <c r="H178" s="86">
        <v>46086</v>
      </c>
      <c r="I178" s="154" t="s">
        <v>751</v>
      </c>
      <c r="J178" s="154" t="s">
        <v>729</v>
      </c>
      <c r="K178" s="154" t="s">
        <v>648</v>
      </c>
      <c r="L178" s="154" t="s">
        <v>760</v>
      </c>
      <c r="M178" s="154" t="s">
        <v>761</v>
      </c>
      <c r="N178" s="154" t="s">
        <v>762</v>
      </c>
      <c r="O178" s="109"/>
      <c r="P178" s="109"/>
      <c r="Q178" s="124"/>
      <c r="R178" s="124"/>
      <c r="S178" s="109"/>
      <c r="T178" s="232"/>
      <c r="U178" s="118"/>
      <c r="V178" s="118"/>
      <c r="W178" s="118"/>
      <c r="X178" s="118"/>
      <c r="Y178" s="118"/>
      <c r="Z178" s="118"/>
      <c r="AA178" s="118"/>
    </row>
    <row r="179" spans="1:27" ht="15.75" customHeight="1" x14ac:dyDescent="0.25">
      <c r="A179" s="151">
        <f t="shared" si="5"/>
        <v>171</v>
      </c>
      <c r="B179" s="151" t="s">
        <v>697</v>
      </c>
      <c r="C179" s="151">
        <v>4</v>
      </c>
      <c r="D179" s="211" t="s">
        <v>485</v>
      </c>
      <c r="E179" s="109" t="s">
        <v>283</v>
      </c>
      <c r="F179" s="103">
        <v>55.451000000000001</v>
      </c>
      <c r="G179" s="104">
        <v>46074</v>
      </c>
      <c r="H179" s="104">
        <v>46087</v>
      </c>
      <c r="I179" s="154" t="s">
        <v>752</v>
      </c>
      <c r="J179" s="154" t="s">
        <v>748</v>
      </c>
      <c r="K179" s="154" t="s">
        <v>648</v>
      </c>
      <c r="L179" s="154" t="s">
        <v>763</v>
      </c>
      <c r="M179" s="154" t="s">
        <v>764</v>
      </c>
      <c r="N179" s="154" t="s">
        <v>759</v>
      </c>
      <c r="O179" s="109"/>
      <c r="P179" s="109"/>
      <c r="Q179" s="124"/>
      <c r="R179" s="124"/>
      <c r="S179" s="109"/>
      <c r="T179" s="232"/>
      <c r="U179" s="118"/>
      <c r="V179" s="118"/>
      <c r="W179" s="118"/>
      <c r="X179" s="118"/>
      <c r="Y179" s="118"/>
      <c r="Z179" s="118"/>
      <c r="AA179" s="118"/>
    </row>
    <row r="180" spans="1:27" ht="15.75" customHeight="1" x14ac:dyDescent="0.25">
      <c r="A180" s="151">
        <f t="shared" si="5"/>
        <v>172</v>
      </c>
      <c r="B180" s="151" t="s">
        <v>697</v>
      </c>
      <c r="C180" s="151">
        <v>5</v>
      </c>
      <c r="D180" s="211" t="s">
        <v>568</v>
      </c>
      <c r="E180" s="109" t="s">
        <v>257</v>
      </c>
      <c r="F180" s="103">
        <v>37.930999999999997</v>
      </c>
      <c r="G180" s="104">
        <v>46080</v>
      </c>
      <c r="H180" s="104">
        <v>46087</v>
      </c>
      <c r="I180" s="154" t="s">
        <v>720</v>
      </c>
      <c r="J180" s="154" t="s">
        <v>731</v>
      </c>
      <c r="K180" s="154" t="s">
        <v>648</v>
      </c>
      <c r="L180" s="154" t="s">
        <v>765</v>
      </c>
      <c r="M180" s="154" t="s">
        <v>761</v>
      </c>
      <c r="N180" s="154" t="s">
        <v>762</v>
      </c>
      <c r="O180" s="109"/>
      <c r="P180" s="109"/>
      <c r="Q180" s="124"/>
      <c r="R180" s="124"/>
      <c r="S180" s="109"/>
      <c r="T180" s="232"/>
      <c r="U180" s="118"/>
      <c r="V180" s="118"/>
      <c r="W180" s="118"/>
      <c r="X180" s="118"/>
      <c r="Y180" s="118"/>
      <c r="Z180" s="118"/>
      <c r="AA180" s="118"/>
    </row>
    <row r="181" spans="1:27" ht="15.75" customHeight="1" x14ac:dyDescent="0.25">
      <c r="A181" s="151">
        <f t="shared" si="5"/>
        <v>173</v>
      </c>
      <c r="B181" s="151" t="s">
        <v>697</v>
      </c>
      <c r="C181" s="151">
        <v>6</v>
      </c>
      <c r="D181" s="258" t="s">
        <v>315</v>
      </c>
      <c r="E181" s="109" t="str">
        <f>VLOOKUP(D181,'TS Gantry - AP47'!$C$8:$D$646,2,0)</f>
        <v>DA+3</v>
      </c>
      <c r="F181" s="103">
        <v>37.930999999999997</v>
      </c>
      <c r="G181" s="104">
        <v>46079</v>
      </c>
      <c r="H181" s="104">
        <v>46088</v>
      </c>
      <c r="I181" s="154" t="s">
        <v>745</v>
      </c>
      <c r="J181" s="154" t="s">
        <v>750</v>
      </c>
      <c r="K181" s="154" t="s">
        <v>648</v>
      </c>
      <c r="L181" s="154" t="str">
        <f>VLOOKUP(D181,'TS Gantry - AP47'!$C$8:$X$638,22,FALSE)</f>
        <v>SODHWALI</v>
      </c>
      <c r="M181" s="154" t="str">
        <f>VLOOKUP(D181,'TS Gantry - AP47'!$C$8:$Y$638,23,FALSE)</f>
        <v>LUNKARANSAR</v>
      </c>
      <c r="N181" s="154" t="str">
        <f>VLOOKUP(D181,'TS Gantry - AP47'!$C$8:$Z$638,24,FALSE)</f>
        <v>BIKANER</v>
      </c>
      <c r="O181" s="109"/>
      <c r="P181" s="109"/>
      <c r="Q181" s="124"/>
      <c r="R181" s="124"/>
      <c r="S181" s="109"/>
      <c r="T181" s="232"/>
      <c r="U181" s="118"/>
      <c r="V181" s="118"/>
      <c r="W181" s="118"/>
      <c r="X181" s="118"/>
      <c r="Y181" s="118"/>
      <c r="Z181" s="118"/>
      <c r="AA181" s="118"/>
    </row>
    <row r="182" spans="1:27" ht="15.75" customHeight="1" x14ac:dyDescent="0.25">
      <c r="A182" s="151">
        <f t="shared" si="5"/>
        <v>174</v>
      </c>
      <c r="B182" s="151" t="s">
        <v>697</v>
      </c>
      <c r="C182" s="151">
        <v>7</v>
      </c>
      <c r="D182" s="211" t="s">
        <v>238</v>
      </c>
      <c r="E182" s="109" t="str">
        <f>VLOOKUP(D182,'TS Gantry - AP47'!$C$8:$D$646,2,0)</f>
        <v>DA-1.5</v>
      </c>
      <c r="F182" s="103">
        <v>35.601999999999997</v>
      </c>
      <c r="G182" s="104">
        <v>46082</v>
      </c>
      <c r="H182" s="104">
        <v>46090</v>
      </c>
      <c r="I182" s="154" t="s">
        <v>741</v>
      </c>
      <c r="J182" s="154" t="s">
        <v>718</v>
      </c>
      <c r="K182" s="154" t="s">
        <v>648</v>
      </c>
      <c r="L182" s="154" t="str">
        <f>VLOOKUP(D182,'TS Gantry - AP47'!$C$8:$X$638,22,FALSE)</f>
        <v>KELAN</v>
      </c>
      <c r="M182" s="154" t="str">
        <f>VLOOKUP(D182,'TS Gantry - AP47'!$C$8:$Y$638,23,FALSE)</f>
        <v>CHHATARGARH</v>
      </c>
      <c r="N182" s="154" t="str">
        <f>VLOOKUP(D182,'TS Gantry - AP47'!$C$8:$Z$638,24,FALSE)</f>
        <v>BIKANER</v>
      </c>
      <c r="O182" s="151"/>
      <c r="P182" s="151"/>
      <c r="Q182" s="153"/>
      <c r="R182" s="153"/>
      <c r="S182" s="151"/>
      <c r="T182" s="257"/>
      <c r="U182" s="118"/>
      <c r="V182" s="118"/>
      <c r="W182" s="118"/>
      <c r="X182" s="118"/>
      <c r="Y182" s="118"/>
      <c r="Z182" s="118"/>
      <c r="AA182" s="118"/>
    </row>
    <row r="183" spans="1:27" ht="15.75" customHeight="1" x14ac:dyDescent="0.25">
      <c r="A183" s="151">
        <f t="shared" si="5"/>
        <v>175</v>
      </c>
      <c r="B183" s="151" t="s">
        <v>697</v>
      </c>
      <c r="C183" s="151">
        <v>8</v>
      </c>
      <c r="D183" s="211" t="s">
        <v>289</v>
      </c>
      <c r="E183" s="109" t="str">
        <f>VLOOKUP(D183,'TS Gantry - AP47'!$C$8:$D$646,2,0)</f>
        <v>DA+0</v>
      </c>
      <c r="F183" s="103">
        <v>36.159999999999997</v>
      </c>
      <c r="G183" s="104">
        <v>46088</v>
      </c>
      <c r="H183" s="104">
        <v>46090</v>
      </c>
      <c r="I183" s="154" t="s">
        <v>725</v>
      </c>
      <c r="J183" s="154" t="s">
        <v>743</v>
      </c>
      <c r="K183" s="154" t="s">
        <v>648</v>
      </c>
      <c r="L183" s="154" t="str">
        <f>VLOOKUP(D183,'TS Gantry - AP47'!$C$8:$X$638,22,FALSE)</f>
        <v>MAKADASAR</v>
      </c>
      <c r="M183" s="154" t="str">
        <f>VLOOKUP(D183,'TS Gantry - AP47'!$C$8:$Y$638,23,FALSE)</f>
        <v>LUNKARANSAR</v>
      </c>
      <c r="N183" s="154" t="str">
        <f>VLOOKUP(D183,'TS Gantry - AP47'!$C$8:$Z$638,24,FALSE)</f>
        <v>BIKANER</v>
      </c>
      <c r="O183" s="151"/>
      <c r="P183" s="151"/>
      <c r="Q183" s="153"/>
      <c r="R183" s="153"/>
      <c r="S183" s="151"/>
      <c r="T183" s="257"/>
      <c r="U183" s="118"/>
      <c r="V183" s="118"/>
      <c r="W183" s="118"/>
      <c r="X183" s="118"/>
      <c r="Y183" s="118"/>
      <c r="Z183" s="118"/>
      <c r="AA183" s="118"/>
    </row>
    <row r="184" spans="1:27" ht="15.75" customHeight="1" x14ac:dyDescent="0.25">
      <c r="A184" s="151">
        <f t="shared" si="5"/>
        <v>176</v>
      </c>
      <c r="B184" s="151" t="s">
        <v>697</v>
      </c>
      <c r="C184" s="151">
        <v>9</v>
      </c>
      <c r="D184" s="211" t="s">
        <v>555</v>
      </c>
      <c r="E184" s="109" t="str">
        <f>VLOOKUP(D184,'TS Gantry - AP47'!$C$8:$D$646,2,0)</f>
        <v>DA-3</v>
      </c>
      <c r="F184" s="103">
        <v>34.79</v>
      </c>
      <c r="G184" s="104">
        <v>46087</v>
      </c>
      <c r="H184" s="86">
        <v>46091</v>
      </c>
      <c r="I184" s="154" t="s">
        <v>751</v>
      </c>
      <c r="J184" s="154" t="s">
        <v>731</v>
      </c>
      <c r="K184" s="154" t="s">
        <v>648</v>
      </c>
      <c r="L184" s="154" t="str">
        <f>VLOOKUP(D184,'TS Gantry - AP47'!$C$8:$X$638,22,FALSE)</f>
        <v>RANGAISAR</v>
      </c>
      <c r="M184" s="154" t="str">
        <f>VLOOKUP(D184,'TS Gantry - AP47'!$C$8:$Y$638,23,FALSE)</f>
        <v>SARDARSHAHAR</v>
      </c>
      <c r="N184" s="154" t="str">
        <f>VLOOKUP(D184,'TS Gantry - AP47'!$C$8:$Z$638,24,FALSE)</f>
        <v>CHURU</v>
      </c>
      <c r="O184" s="151"/>
      <c r="P184" s="151"/>
      <c r="Q184" s="153"/>
      <c r="R184" s="153"/>
      <c r="S184" s="151"/>
      <c r="T184" s="257"/>
      <c r="U184" s="118"/>
      <c r="V184" s="118"/>
      <c r="W184" s="118"/>
      <c r="X184" s="118"/>
      <c r="Y184" s="118"/>
      <c r="Z184" s="118"/>
      <c r="AA184" s="118"/>
    </row>
    <row r="185" spans="1:27" ht="15.75" customHeight="1" x14ac:dyDescent="0.25">
      <c r="A185" s="151">
        <f t="shared" si="5"/>
        <v>177</v>
      </c>
      <c r="B185" s="151" t="s">
        <v>697</v>
      </c>
      <c r="C185" s="151">
        <v>10</v>
      </c>
      <c r="D185" s="211" t="s">
        <v>559</v>
      </c>
      <c r="E185" s="109" t="str">
        <f>VLOOKUP(D185,'TS Gantry - AP47'!$C$8:$D$646,2,0)</f>
        <v>DA+9</v>
      </c>
      <c r="F185" s="103">
        <v>45.697000000000003</v>
      </c>
      <c r="G185" s="104">
        <v>46087</v>
      </c>
      <c r="H185" s="86">
        <v>46091</v>
      </c>
      <c r="I185" s="154" t="s">
        <v>719</v>
      </c>
      <c r="J185" s="154" t="s">
        <v>665</v>
      </c>
      <c r="K185" s="154" t="s">
        <v>648</v>
      </c>
      <c r="L185" s="154" t="str">
        <f>VLOOKUP(D185,'TS Gantry - AP47'!$C$8:$X$638,22,FALSE)</f>
        <v>NAHARSARA</v>
      </c>
      <c r="M185" s="154" t="str">
        <f>VLOOKUP(D185,'TS Gantry - AP47'!$C$8:$Y$638,23,FALSE)</f>
        <v>SARDARSHAHAR</v>
      </c>
      <c r="N185" s="154" t="str">
        <f>VLOOKUP(D185,'TS Gantry - AP47'!$C$8:$Z$638,24,FALSE)</f>
        <v>CHURU</v>
      </c>
      <c r="O185" s="151"/>
      <c r="P185" s="151"/>
      <c r="Q185" s="153"/>
      <c r="R185" s="153"/>
      <c r="S185" s="151"/>
      <c r="T185" s="257"/>
      <c r="U185" s="118"/>
      <c r="V185" s="118"/>
      <c r="W185" s="118"/>
      <c r="X185" s="118"/>
      <c r="Y185" s="118"/>
      <c r="Z185" s="118"/>
      <c r="AA185" s="118"/>
    </row>
    <row r="186" spans="1:27" ht="15.75" customHeight="1" x14ac:dyDescent="0.25">
      <c r="A186" s="151">
        <f t="shared" si="5"/>
        <v>178</v>
      </c>
      <c r="B186" s="151" t="s">
        <v>697</v>
      </c>
      <c r="C186" s="151">
        <v>11</v>
      </c>
      <c r="D186" s="211" t="s">
        <v>370</v>
      </c>
      <c r="E186" s="109" t="str">
        <f>VLOOKUP(D186,'TS Gantry - AP47'!$C$8:$D$646,2,0)</f>
        <v>DA-1.5</v>
      </c>
      <c r="F186" s="103">
        <v>35.601999999999997</v>
      </c>
      <c r="G186" s="104">
        <v>46029</v>
      </c>
      <c r="H186" s="86">
        <v>46092</v>
      </c>
      <c r="I186" s="154" t="s">
        <v>720</v>
      </c>
      <c r="J186" s="154" t="s">
        <v>675</v>
      </c>
      <c r="K186" s="154" t="s">
        <v>648</v>
      </c>
      <c r="L186" s="154" t="str">
        <f>VLOOKUP(D186,'TS Gantry - AP47'!$C$8:$X$638,22,FALSE)</f>
        <v>HANSHERA</v>
      </c>
      <c r="M186" s="154" t="str">
        <f>VLOOKUP(D186,'TS Gantry - AP47'!$C$8:$Y$638,23,FALSE)</f>
        <v>LUNKARANSAR</v>
      </c>
      <c r="N186" s="154" t="str">
        <f>VLOOKUP(D186,'TS Gantry - AP47'!$C$8:$Z$638,24,FALSE)</f>
        <v>BIKANER</v>
      </c>
      <c r="O186" s="109"/>
      <c r="P186" s="109"/>
      <c r="Q186" s="124"/>
      <c r="R186" s="124"/>
      <c r="S186" s="109"/>
      <c r="T186" s="232"/>
      <c r="U186" s="118"/>
      <c r="V186" s="118"/>
      <c r="W186" s="118"/>
      <c r="X186" s="118"/>
      <c r="Y186" s="118"/>
      <c r="Z186" s="118"/>
      <c r="AA186" s="118"/>
    </row>
    <row r="187" spans="1:27" ht="15.75" customHeight="1" x14ac:dyDescent="0.25">
      <c r="A187" s="151">
        <f t="shared" si="5"/>
        <v>179</v>
      </c>
      <c r="B187" s="151" t="s">
        <v>697</v>
      </c>
      <c r="C187" s="151">
        <v>12</v>
      </c>
      <c r="D187" s="177" t="s">
        <v>523</v>
      </c>
      <c r="E187" s="109" t="str">
        <f>VLOOKUP(D187,'TS Gantry - AP47'!$C$8:$D$646,2,0)</f>
        <v>DA+3</v>
      </c>
      <c r="F187" s="103">
        <v>37.930999999999997</v>
      </c>
      <c r="G187" s="86">
        <v>46083</v>
      </c>
      <c r="H187" s="86">
        <v>46094</v>
      </c>
      <c r="I187" s="154" t="s">
        <v>753</v>
      </c>
      <c r="J187" s="154" t="s">
        <v>714</v>
      </c>
      <c r="K187" s="154" t="s">
        <v>648</v>
      </c>
      <c r="L187" s="154" t="str">
        <f>VLOOKUP(D187,'TS Gantry - AP47'!$C$8:$X$638,22,FALSE)</f>
        <v>DHEERASAR</v>
      </c>
      <c r="M187" s="154" t="str">
        <f>VLOOKUP(D187,'TS Gantry - AP47'!$C$8:$Y$638,23,FALSE)</f>
        <v>SARDARSHAHAR</v>
      </c>
      <c r="N187" s="154" t="str">
        <f>VLOOKUP(D187,'TS Gantry - AP47'!$C$8:$Z$638,24,FALSE)</f>
        <v>CHURU</v>
      </c>
      <c r="O187" s="151"/>
      <c r="P187" s="151"/>
      <c r="Q187" s="153"/>
      <c r="R187" s="153"/>
      <c r="S187" s="151"/>
      <c r="T187" s="257"/>
      <c r="U187" s="118"/>
      <c r="V187" s="118"/>
      <c r="W187" s="118"/>
      <c r="X187" s="118"/>
      <c r="Y187" s="118"/>
      <c r="Z187" s="118"/>
      <c r="AA187" s="118"/>
    </row>
    <row r="188" spans="1:27" ht="15.75" customHeight="1" x14ac:dyDescent="0.25">
      <c r="A188" s="151">
        <f t="shared" si="5"/>
        <v>180</v>
      </c>
      <c r="B188" s="151" t="s">
        <v>697</v>
      </c>
      <c r="C188" s="151">
        <v>13</v>
      </c>
      <c r="D188" s="253" t="s">
        <v>297</v>
      </c>
      <c r="E188" s="109" t="str">
        <f>VLOOKUP(D188,'TS Gantry - AP47'!$C$8:$D$646,2,0)</f>
        <v>DA+6</v>
      </c>
      <c r="F188" s="103">
        <v>43.804000000000002</v>
      </c>
      <c r="G188" s="86">
        <v>46091</v>
      </c>
      <c r="H188" s="104">
        <v>46094</v>
      </c>
      <c r="I188" s="154" t="s">
        <v>725</v>
      </c>
      <c r="J188" s="154" t="s">
        <v>743</v>
      </c>
      <c r="K188" s="154" t="s">
        <v>648</v>
      </c>
      <c r="L188" s="154" t="str">
        <f>VLOOKUP(D188,'TS Gantry - AP47'!$C$8:$X$638,22,FALSE)</f>
        <v>BINJHARWALI</v>
      </c>
      <c r="M188" s="154" t="str">
        <f>VLOOKUP(D188,'TS Gantry - AP47'!$C$8:$Y$638,23,FALSE)</f>
        <v>LUNKARANSAR</v>
      </c>
      <c r="N188" s="154" t="str">
        <f>VLOOKUP(D188,'TS Gantry - AP47'!$C$8:$Z$638,24,FALSE)</f>
        <v>BIKANER</v>
      </c>
      <c r="O188" s="109"/>
      <c r="P188" s="109"/>
      <c r="Q188" s="124"/>
      <c r="R188" s="124"/>
      <c r="S188" s="109"/>
      <c r="T188" s="232"/>
      <c r="U188" s="118"/>
      <c r="V188" s="118"/>
      <c r="W188" s="118"/>
      <c r="X188" s="118"/>
      <c r="Y188" s="118"/>
      <c r="Z188" s="118"/>
      <c r="AA188" s="118"/>
    </row>
    <row r="189" spans="1:27" ht="15.75" customHeight="1" x14ac:dyDescent="0.25">
      <c r="A189" s="151">
        <f t="shared" si="5"/>
        <v>181</v>
      </c>
      <c r="B189" s="151" t="s">
        <v>697</v>
      </c>
      <c r="C189" s="151">
        <v>14</v>
      </c>
      <c r="D189" s="211" t="s">
        <v>552</v>
      </c>
      <c r="E189" s="109" t="str">
        <f>VLOOKUP(D189,'TS Gantry - AP47'!$C$8:$D$646,2,0)</f>
        <v>DA+0</v>
      </c>
      <c r="F189" s="103">
        <v>36.159999999999997</v>
      </c>
      <c r="G189" s="86">
        <v>46091</v>
      </c>
      <c r="H189" s="104">
        <v>46095</v>
      </c>
      <c r="I189" s="154" t="s">
        <v>751</v>
      </c>
      <c r="J189" s="154" t="s">
        <v>700</v>
      </c>
      <c r="K189" s="154" t="s">
        <v>648</v>
      </c>
      <c r="L189" s="154" t="str">
        <f>VLOOKUP(D189,'TS Gantry - AP47'!$C$8:$X$638,22,FALSE)</f>
        <v>RANGAISAR</v>
      </c>
      <c r="M189" s="154" t="str">
        <f>VLOOKUP(D189,'TS Gantry - AP47'!$C$8:$Y$638,23,FALSE)</f>
        <v>SARDARSHAHAR</v>
      </c>
      <c r="N189" s="154" t="str">
        <f>VLOOKUP(D189,'TS Gantry - AP47'!$C$8:$Z$638,24,FALSE)</f>
        <v>CHURU</v>
      </c>
      <c r="O189" s="109"/>
      <c r="P189" s="109"/>
      <c r="Q189" s="124"/>
      <c r="R189" s="124"/>
      <c r="S189" s="109"/>
      <c r="T189" s="232"/>
      <c r="U189" s="118"/>
      <c r="V189" s="118"/>
      <c r="W189" s="118"/>
      <c r="X189" s="118"/>
      <c r="Y189" s="118"/>
      <c r="Z189" s="118"/>
      <c r="AA189" s="118"/>
    </row>
    <row r="190" spans="1:27" ht="15.75" customHeight="1" x14ac:dyDescent="0.25">
      <c r="A190" s="151">
        <f t="shared" si="5"/>
        <v>182</v>
      </c>
      <c r="B190" s="151" t="s">
        <v>697</v>
      </c>
      <c r="C190" s="151">
        <v>15</v>
      </c>
      <c r="D190" s="211" t="s">
        <v>563</v>
      </c>
      <c r="E190" s="109" t="str">
        <f>VLOOKUP(D190,'TS Gantry - AP47'!$C$8:$D$646,2,0)</f>
        <v>DA+3</v>
      </c>
      <c r="F190" s="103">
        <v>37.930999999999997</v>
      </c>
      <c r="G190" s="86">
        <v>46091</v>
      </c>
      <c r="H190" s="104">
        <v>46097</v>
      </c>
      <c r="I190" s="154" t="s">
        <v>719</v>
      </c>
      <c r="J190" s="154" t="s">
        <v>665</v>
      </c>
      <c r="K190" s="154" t="s">
        <v>648</v>
      </c>
      <c r="L190" s="154" t="str">
        <f>VLOOKUP(D190,'TS Gantry - AP47'!$C$8:$X$638,22,FALSE)</f>
        <v>NAHARSARA</v>
      </c>
      <c r="M190" s="154" t="str">
        <f>VLOOKUP(D190,'TS Gantry - AP47'!$C$8:$Y$638,23,FALSE)</f>
        <v>SARDARSHAHAR</v>
      </c>
      <c r="N190" s="154" t="str">
        <f>VLOOKUP(D190,'TS Gantry - AP47'!$C$8:$Z$638,24,FALSE)</f>
        <v>CHURU</v>
      </c>
      <c r="O190" s="109"/>
      <c r="P190" s="109"/>
      <c r="Q190" s="124"/>
      <c r="R190" s="124"/>
      <c r="S190" s="109"/>
      <c r="T190" s="232"/>
      <c r="U190" s="118"/>
      <c r="V190" s="118"/>
      <c r="W190" s="118"/>
      <c r="X190" s="118"/>
      <c r="Y190" s="118"/>
      <c r="Z190" s="118"/>
      <c r="AA190" s="118"/>
    </row>
    <row r="191" spans="1:27" ht="15.75" customHeight="1" x14ac:dyDescent="0.25">
      <c r="A191" s="151">
        <f t="shared" si="5"/>
        <v>183</v>
      </c>
      <c r="B191" s="151" t="s">
        <v>697</v>
      </c>
      <c r="C191" s="151">
        <v>16</v>
      </c>
      <c r="D191" s="253" t="s">
        <v>251</v>
      </c>
      <c r="E191" s="109" t="str">
        <f>VLOOKUP(D191,'TS Gantry - AP47'!$C$8:$D$646,2,0)</f>
        <v>DA+9</v>
      </c>
      <c r="F191" s="103">
        <v>45.697000000000003</v>
      </c>
      <c r="G191" s="86">
        <v>46091</v>
      </c>
      <c r="H191" s="86">
        <v>46099</v>
      </c>
      <c r="I191" s="154" t="s">
        <v>741</v>
      </c>
      <c r="J191" s="154" t="s">
        <v>718</v>
      </c>
      <c r="K191" s="154" t="s">
        <v>648</v>
      </c>
      <c r="L191" s="154" t="str">
        <f>VLOOKUP(D191,'TS Gantry - AP47'!$C$8:$X$638,22,FALSE)</f>
        <v>KELAN</v>
      </c>
      <c r="M191" s="154" t="str">
        <f>VLOOKUP(D191,'TS Gantry - AP47'!$C$8:$Y$638,23,FALSE)</f>
        <v>CHHATARGARH</v>
      </c>
      <c r="N191" s="154" t="str">
        <f>VLOOKUP(D191,'TS Gantry - AP47'!$C$8:$Z$638,24,FALSE)</f>
        <v>BIKANER</v>
      </c>
      <c r="O191" s="109"/>
      <c r="P191" s="109"/>
      <c r="Q191" s="124"/>
      <c r="R191" s="124"/>
      <c r="S191" s="109"/>
      <c r="T191" s="232"/>
      <c r="U191" s="118"/>
      <c r="V191" s="118"/>
      <c r="W191" s="118"/>
      <c r="X191" s="118"/>
      <c r="Y191" s="118"/>
      <c r="Z191" s="118"/>
      <c r="AA191" s="118"/>
    </row>
    <row r="192" spans="1:27" ht="15.75" customHeight="1" x14ac:dyDescent="0.25">
      <c r="A192" s="151">
        <f t="shared" si="5"/>
        <v>184</v>
      </c>
      <c r="B192" s="151" t="s">
        <v>697</v>
      </c>
      <c r="C192" s="151">
        <v>17</v>
      </c>
      <c r="D192" s="211" t="s">
        <v>332</v>
      </c>
      <c r="E192" s="109" t="str">
        <f>VLOOKUP(D192,'TS Gantry - AP47'!$C$8:$D$646,2,0)</f>
        <v>DA+3</v>
      </c>
      <c r="F192" s="103">
        <v>37.930999999999997</v>
      </c>
      <c r="G192" s="104">
        <v>46089</v>
      </c>
      <c r="H192" s="86">
        <v>46101</v>
      </c>
      <c r="I192" s="154" t="s">
        <v>745</v>
      </c>
      <c r="J192" s="154" t="s">
        <v>724</v>
      </c>
      <c r="K192" s="154" t="s">
        <v>648</v>
      </c>
      <c r="L192" s="154" t="str">
        <f>VLOOKUP(D192,'TS Gantry - AP47'!$C$8:$X$638,22,FALSE)</f>
        <v>JAISAN</v>
      </c>
      <c r="M192" s="154" t="str">
        <f>VLOOKUP(D192,'TS Gantry - AP47'!$C$8:$Y$638,23,FALSE)</f>
        <v>LUNKARANSAR</v>
      </c>
      <c r="N192" s="154" t="str">
        <f>VLOOKUP(D192,'TS Gantry - AP47'!$C$8:$Z$638,24,FALSE)</f>
        <v>BIKANER</v>
      </c>
      <c r="O192" s="151"/>
      <c r="P192" s="151"/>
      <c r="Q192" s="153"/>
      <c r="R192" s="153"/>
      <c r="S192" s="151"/>
      <c r="T192" s="257"/>
      <c r="U192" s="118"/>
      <c r="V192" s="118"/>
      <c r="W192" s="118"/>
      <c r="X192" s="118"/>
      <c r="Y192" s="118"/>
      <c r="Z192" s="118"/>
      <c r="AA192" s="118"/>
    </row>
    <row r="193" spans="1:27" ht="15.75" customHeight="1" x14ac:dyDescent="0.25">
      <c r="A193" s="151">
        <f t="shared" si="5"/>
        <v>185</v>
      </c>
      <c r="B193" s="151" t="s">
        <v>697</v>
      </c>
      <c r="C193" s="151">
        <v>18</v>
      </c>
      <c r="D193" s="211" t="s">
        <v>567</v>
      </c>
      <c r="E193" s="109" t="str">
        <f>VLOOKUP(D193,'TS Gantry - AP47'!$C$8:$D$646,2,0)</f>
        <v>DA-3</v>
      </c>
      <c r="F193" s="103">
        <v>34.79</v>
      </c>
      <c r="G193" s="104">
        <v>46093</v>
      </c>
      <c r="H193" s="86">
        <v>46101</v>
      </c>
      <c r="I193" s="154" t="s">
        <v>720</v>
      </c>
      <c r="J193" s="154" t="s">
        <v>731</v>
      </c>
      <c r="K193" s="154" t="s">
        <v>648</v>
      </c>
      <c r="L193" s="154" t="str">
        <f>VLOOKUP(D193,'TS Gantry - AP47'!$C$8:$X$638,22,FALSE)</f>
        <v>MALAKSAR</v>
      </c>
      <c r="M193" s="154" t="str">
        <f>VLOOKUP(D193,'TS Gantry - AP47'!$C$8:$Y$638,23,FALSE)</f>
        <v>SARDARSHAHAR</v>
      </c>
      <c r="N193" s="154" t="str">
        <f>VLOOKUP(D193,'TS Gantry - AP47'!$C$8:$Z$638,24,FALSE)</f>
        <v>CHURU</v>
      </c>
      <c r="O193" s="109"/>
      <c r="P193" s="109"/>
      <c r="Q193" s="124"/>
      <c r="R193" s="124"/>
      <c r="S193" s="109"/>
      <c r="T193" s="232"/>
      <c r="U193" s="118"/>
      <c r="V193" s="118"/>
      <c r="W193" s="118"/>
      <c r="X193" s="118"/>
      <c r="Y193" s="118"/>
      <c r="Z193" s="118"/>
      <c r="AA193" s="118"/>
    </row>
    <row r="194" spans="1:27" ht="15.75" customHeight="1" x14ac:dyDescent="0.25">
      <c r="A194" s="151">
        <f t="shared" si="5"/>
        <v>186</v>
      </c>
      <c r="B194" s="151" t="s">
        <v>697</v>
      </c>
      <c r="C194" s="151">
        <v>19</v>
      </c>
      <c r="D194" s="211" t="s">
        <v>298</v>
      </c>
      <c r="E194" s="109" t="str">
        <f>VLOOKUP(D194,'TS Gantry - AP47'!$C$8:$D$646,2,0)</f>
        <v>DB1+3</v>
      </c>
      <c r="F194" s="252">
        <v>57.963000000000001</v>
      </c>
      <c r="G194" s="104">
        <v>46095</v>
      </c>
      <c r="H194" s="86">
        <v>46101</v>
      </c>
      <c r="I194" s="154" t="s">
        <v>725</v>
      </c>
      <c r="J194" s="154" t="s">
        <v>743</v>
      </c>
      <c r="K194" s="154" t="s">
        <v>648</v>
      </c>
      <c r="L194" s="154" t="str">
        <f>VLOOKUP(D194,'TS Gantry - AP47'!$C$8:$X$638,22,FALSE)</f>
        <v>BINJHARWALI</v>
      </c>
      <c r="M194" s="154" t="str">
        <f>VLOOKUP(D194,'TS Gantry - AP47'!$C$8:$Y$638,23,FALSE)</f>
        <v>LUNKARANSAR</v>
      </c>
      <c r="N194" s="154" t="str">
        <f>VLOOKUP(D194,'TS Gantry - AP47'!$C$8:$Z$638,24,FALSE)</f>
        <v>BIKANER</v>
      </c>
      <c r="O194" s="109"/>
      <c r="P194" s="109"/>
      <c r="Q194" s="124"/>
      <c r="R194" s="124"/>
      <c r="S194" s="109"/>
      <c r="T194" s="232"/>
      <c r="U194" s="118"/>
      <c r="V194" s="118"/>
      <c r="W194" s="118"/>
      <c r="X194" s="118"/>
      <c r="Y194" s="118"/>
      <c r="Z194" s="118"/>
      <c r="AA194" s="118"/>
    </row>
    <row r="195" spans="1:27" ht="15.75" customHeight="1" x14ac:dyDescent="0.25">
      <c r="A195" s="151">
        <f t="shared" si="5"/>
        <v>187</v>
      </c>
      <c r="B195" s="151" t="s">
        <v>697</v>
      </c>
      <c r="C195" s="151">
        <v>20</v>
      </c>
      <c r="D195" s="177" t="s">
        <v>527</v>
      </c>
      <c r="E195" s="109" t="str">
        <f>VLOOKUP(D195,'TS Gantry - AP47'!$C$8:$D$646,2,0)</f>
        <v>DA+6</v>
      </c>
      <c r="F195" s="103">
        <v>43.804000000000002</v>
      </c>
      <c r="G195" s="104">
        <v>46095</v>
      </c>
      <c r="H195" s="104">
        <v>46102</v>
      </c>
      <c r="I195" s="154" t="s">
        <v>753</v>
      </c>
      <c r="J195" s="154" t="s">
        <v>714</v>
      </c>
      <c r="K195" s="154" t="s">
        <v>648</v>
      </c>
      <c r="L195" s="154" t="str">
        <f>VLOOKUP(D195,'TS Gantry - AP47'!$C$8:$X$638,22,FALSE)</f>
        <v>DHEERASAR</v>
      </c>
      <c r="M195" s="154" t="str">
        <f>VLOOKUP(D195,'TS Gantry - AP47'!$C$8:$Y$638,23,FALSE)</f>
        <v>SARDARSHAHAR</v>
      </c>
      <c r="N195" s="154" t="str">
        <f>VLOOKUP(D195,'TS Gantry - AP47'!$C$8:$Z$638,24,FALSE)</f>
        <v>CHURU</v>
      </c>
      <c r="O195" s="109"/>
      <c r="P195" s="109"/>
      <c r="Q195" s="124"/>
      <c r="R195" s="124"/>
      <c r="S195" s="109"/>
      <c r="T195" s="232"/>
      <c r="U195" s="118"/>
      <c r="V195" s="118"/>
      <c r="W195" s="118"/>
      <c r="X195" s="118"/>
      <c r="Y195" s="118"/>
      <c r="Z195" s="118"/>
      <c r="AA195" s="118"/>
    </row>
    <row r="196" spans="1:27" ht="15.75" customHeight="1" x14ac:dyDescent="0.25">
      <c r="A196" s="151">
        <f t="shared" si="5"/>
        <v>188</v>
      </c>
      <c r="B196" s="151" t="s">
        <v>697</v>
      </c>
      <c r="C196" s="151">
        <v>21</v>
      </c>
      <c r="D196" s="211" t="s">
        <v>574</v>
      </c>
      <c r="E196" s="109" t="str">
        <f>VLOOKUP(D196,'TS Gantry - AP47'!$C$8:$D$646,2,0)</f>
        <v>DA+9</v>
      </c>
      <c r="F196" s="103">
        <v>45.697000000000003</v>
      </c>
      <c r="G196" s="104">
        <v>46096</v>
      </c>
      <c r="H196" s="104">
        <v>46102</v>
      </c>
      <c r="I196" s="154" t="s">
        <v>751</v>
      </c>
      <c r="J196" s="154" t="s">
        <v>700</v>
      </c>
      <c r="K196" s="154" t="s">
        <v>648</v>
      </c>
      <c r="L196" s="154" t="str">
        <f>VLOOKUP(D196,'TS Gantry - AP47'!$C$8:$X$638,22,FALSE)</f>
        <v>MALAKSAR</v>
      </c>
      <c r="M196" s="154" t="str">
        <f>VLOOKUP(D196,'TS Gantry - AP47'!$C$8:$Y$638,23,FALSE)</f>
        <v>SARDARSHAHAR</v>
      </c>
      <c r="N196" s="154" t="str">
        <f>VLOOKUP(D196,'TS Gantry - AP47'!$C$8:$Z$638,24,FALSE)</f>
        <v>CHURU</v>
      </c>
      <c r="O196" s="109"/>
      <c r="P196" s="109"/>
      <c r="Q196" s="124"/>
      <c r="R196" s="124"/>
      <c r="S196" s="109"/>
      <c r="T196" s="232"/>
      <c r="U196" s="118"/>
      <c r="V196" s="118"/>
      <c r="W196" s="118"/>
      <c r="X196" s="118"/>
      <c r="Y196" s="118"/>
      <c r="Z196" s="118"/>
      <c r="AA196" s="118"/>
    </row>
    <row r="197" spans="1:27" ht="15.75" customHeight="1" x14ac:dyDescent="0.25">
      <c r="A197" s="151">
        <f t="shared" si="5"/>
        <v>189</v>
      </c>
      <c r="B197" s="151" t="s">
        <v>697</v>
      </c>
      <c r="C197" s="151">
        <v>22</v>
      </c>
      <c r="D197" s="211" t="s">
        <v>565</v>
      </c>
      <c r="E197" s="109" t="str">
        <f>VLOOKUP(D197,'TS Gantry - AP47'!$C$8:$D$646,2,0)</f>
        <v>DA+9</v>
      </c>
      <c r="F197" s="103">
        <v>45.697000000000003</v>
      </c>
      <c r="G197" s="104">
        <v>46098</v>
      </c>
      <c r="H197" s="104">
        <v>46103</v>
      </c>
      <c r="I197" s="154" t="s">
        <v>719</v>
      </c>
      <c r="J197" s="154" t="s">
        <v>717</v>
      </c>
      <c r="K197" s="154" t="s">
        <v>648</v>
      </c>
      <c r="L197" s="154" t="str">
        <f>VLOOKUP(D197,'TS Gantry - AP47'!$C$8:$X$638,22,FALSE)</f>
        <v>NAHARSARA</v>
      </c>
      <c r="M197" s="154" t="str">
        <f>VLOOKUP(D197,'TS Gantry - AP47'!$C$8:$Y$638,23,FALSE)</f>
        <v>SARDARSHAHAR</v>
      </c>
      <c r="N197" s="154" t="str">
        <f>VLOOKUP(D197,'TS Gantry - AP47'!$C$8:$Z$638,24,FALSE)</f>
        <v>CHURU</v>
      </c>
      <c r="O197" s="109"/>
      <c r="P197" s="109"/>
      <c r="Q197" s="124"/>
      <c r="R197" s="124"/>
      <c r="S197" s="109"/>
      <c r="T197" s="232"/>
      <c r="U197" s="118"/>
      <c r="V197" s="118"/>
      <c r="W197" s="118"/>
      <c r="X197" s="118"/>
      <c r="Y197" s="118"/>
      <c r="Z197" s="118"/>
      <c r="AA197" s="118"/>
    </row>
    <row r="198" spans="1:27" ht="15.75" customHeight="1" x14ac:dyDescent="0.25">
      <c r="A198" s="151">
        <f t="shared" si="5"/>
        <v>190</v>
      </c>
      <c r="B198" s="151" t="s">
        <v>697</v>
      </c>
      <c r="C198" s="151">
        <v>23</v>
      </c>
      <c r="D198" s="209" t="s">
        <v>288</v>
      </c>
      <c r="E198" s="109" t="str">
        <f>VLOOKUP(D198,'TS Gantry - AP47'!$C$8:$D$646,2,0)</f>
        <v>DA+3</v>
      </c>
      <c r="F198" s="103">
        <v>37.930999999999997</v>
      </c>
      <c r="G198" s="104">
        <v>46102</v>
      </c>
      <c r="H198" s="104">
        <v>46104</v>
      </c>
      <c r="I198" s="154" t="s">
        <v>725</v>
      </c>
      <c r="J198" s="154" t="s">
        <v>743</v>
      </c>
      <c r="K198" s="154" t="s">
        <v>648</v>
      </c>
      <c r="L198" s="154" t="str">
        <f>VLOOKUP(D198,'TS Gantry - AP47'!$C$8:$X$638,22,FALSE)</f>
        <v>MAKADASAR</v>
      </c>
      <c r="M198" s="154" t="str">
        <f>VLOOKUP(D198,'TS Gantry - AP47'!$C$8:$Y$638,23,FALSE)</f>
        <v>LUNKARANSAR</v>
      </c>
      <c r="N198" s="154" t="str">
        <f>VLOOKUP(D198,'TS Gantry - AP47'!$C$8:$Z$638,24,FALSE)</f>
        <v>BIKANER</v>
      </c>
      <c r="O198" s="259"/>
      <c r="P198" s="259"/>
      <c r="Q198" s="260"/>
      <c r="R198" s="260"/>
      <c r="S198" s="259"/>
      <c r="T198" s="232"/>
      <c r="U198" s="118"/>
      <c r="V198" s="118"/>
      <c r="W198" s="118"/>
      <c r="X198" s="118"/>
      <c r="Y198" s="118"/>
      <c r="Z198" s="118"/>
      <c r="AA198" s="118"/>
    </row>
    <row r="199" spans="1:27" ht="15.75" customHeight="1" x14ac:dyDescent="0.25">
      <c r="A199" s="151">
        <f t="shared" si="5"/>
        <v>191</v>
      </c>
      <c r="B199" s="151" t="s">
        <v>697</v>
      </c>
      <c r="C199" s="151">
        <v>24</v>
      </c>
      <c r="D199" s="253" t="s">
        <v>564</v>
      </c>
      <c r="E199" s="109" t="str">
        <f>VLOOKUP(D199,'TS Gantry - AP47'!$C$8:$D$646,2,0)</f>
        <v>DA+3</v>
      </c>
      <c r="F199" s="103">
        <v>37.930999999999997</v>
      </c>
      <c r="G199" s="104">
        <v>46104</v>
      </c>
      <c r="H199" s="104">
        <v>46107</v>
      </c>
      <c r="I199" s="154" t="s">
        <v>719</v>
      </c>
      <c r="J199" s="154" t="s">
        <v>717</v>
      </c>
      <c r="K199" s="154" t="s">
        <v>648</v>
      </c>
      <c r="L199" s="154" t="str">
        <f>VLOOKUP(D199,'TS Gantry - AP47'!$C$8:$X$638,22,FALSE)</f>
        <v>NAHARSARA</v>
      </c>
      <c r="M199" s="154" t="str">
        <f>VLOOKUP(D199,'TS Gantry - AP47'!$C$8:$Y$638,23,FALSE)</f>
        <v>SARDARSHAHAR</v>
      </c>
      <c r="N199" s="154" t="str">
        <f>VLOOKUP(D199,'TS Gantry - AP47'!$C$8:$Z$638,24,FALSE)</f>
        <v>CHURU</v>
      </c>
      <c r="O199" s="259"/>
      <c r="P199" s="259"/>
      <c r="Q199" s="260"/>
      <c r="R199" s="260"/>
      <c r="S199" s="259"/>
      <c r="T199" s="232"/>
      <c r="U199" s="118"/>
      <c r="V199" s="118"/>
      <c r="W199" s="118"/>
      <c r="X199" s="118"/>
      <c r="Y199" s="118"/>
      <c r="Z199" s="118"/>
      <c r="AA199" s="118"/>
    </row>
    <row r="200" spans="1:27" ht="15.75" customHeight="1" x14ac:dyDescent="0.25">
      <c r="A200" s="151">
        <f t="shared" si="5"/>
        <v>192</v>
      </c>
      <c r="B200" s="151" t="s">
        <v>697</v>
      </c>
      <c r="C200" s="151">
        <v>25</v>
      </c>
      <c r="D200" s="209" t="s">
        <v>290</v>
      </c>
      <c r="E200" s="109" t="str">
        <f>VLOOKUP(D200,'TS Gantry - AP47'!$C$8:$D$646,2,0)</f>
        <v>DA+3</v>
      </c>
      <c r="F200" s="103">
        <v>37.930999999999997</v>
      </c>
      <c r="G200" s="86">
        <v>46105</v>
      </c>
      <c r="H200" s="86">
        <v>46108</v>
      </c>
      <c r="I200" s="154" t="s">
        <v>725</v>
      </c>
      <c r="J200" s="154" t="s">
        <v>715</v>
      </c>
      <c r="K200" s="154" t="s">
        <v>648</v>
      </c>
      <c r="L200" s="154" t="str">
        <f>VLOOKUP(D200,'TS Gantry - AP47'!$C$8:$X$638,22,FALSE)</f>
        <v>BINJHARWALI</v>
      </c>
      <c r="M200" s="154" t="str">
        <f>VLOOKUP(D200,'TS Gantry - AP47'!$C$8:$Y$638,23,FALSE)</f>
        <v>LUNKARANSAR</v>
      </c>
      <c r="N200" s="154" t="str">
        <f>VLOOKUP(D200,'TS Gantry - AP47'!$C$8:$Z$638,24,FALSE)</f>
        <v>BIKANER</v>
      </c>
      <c r="O200" s="259"/>
      <c r="P200" s="259"/>
      <c r="Q200" s="260"/>
      <c r="R200" s="260"/>
      <c r="S200" s="259"/>
      <c r="T200" s="259"/>
      <c r="U200" s="118"/>
      <c r="V200" s="118"/>
      <c r="W200" s="118"/>
      <c r="X200" s="118"/>
      <c r="Y200" s="118"/>
      <c r="Z200" s="118"/>
      <c r="AA200" s="118"/>
    </row>
    <row r="201" spans="1:27" ht="15.75" customHeight="1" x14ac:dyDescent="0.25">
      <c r="A201" s="151">
        <f t="shared" si="5"/>
        <v>193</v>
      </c>
      <c r="B201" s="151" t="s">
        <v>697</v>
      </c>
      <c r="C201" s="151">
        <v>26</v>
      </c>
      <c r="D201" s="209" t="s">
        <v>529</v>
      </c>
      <c r="E201" s="109" t="str">
        <f>VLOOKUP(D201,'TS Gantry - AP47'!$C$8:$D$646,2,0)</f>
        <v>DA-3</v>
      </c>
      <c r="F201" s="103">
        <v>34.79</v>
      </c>
      <c r="G201" s="104">
        <v>46103</v>
      </c>
      <c r="H201" s="86">
        <v>46108</v>
      </c>
      <c r="I201" s="154" t="s">
        <v>753</v>
      </c>
      <c r="J201" s="154" t="s">
        <v>714</v>
      </c>
      <c r="K201" s="154" t="s">
        <v>648</v>
      </c>
      <c r="L201" s="154" t="str">
        <f>VLOOKUP(D201,'TS Gantry - AP47'!$C$8:$X$638,22,FALSE)</f>
        <v>DHEERASAR</v>
      </c>
      <c r="M201" s="154" t="str">
        <f>VLOOKUP(D201,'TS Gantry - AP47'!$C$8:$Y$638,23,FALSE)</f>
        <v>SARDARSHAHAR</v>
      </c>
      <c r="N201" s="154" t="str">
        <f>VLOOKUP(D201,'TS Gantry - AP47'!$C$8:$Z$638,24,FALSE)</f>
        <v>CHURU</v>
      </c>
      <c r="O201" s="259"/>
      <c r="P201" s="259"/>
      <c r="Q201" s="260"/>
      <c r="R201" s="260"/>
      <c r="S201" s="259"/>
      <c r="T201" s="232"/>
      <c r="U201" s="118"/>
      <c r="V201" s="118"/>
      <c r="W201" s="118"/>
      <c r="X201" s="118"/>
      <c r="Y201" s="118"/>
      <c r="Z201" s="118"/>
      <c r="AA201" s="118"/>
    </row>
    <row r="202" spans="1:27" ht="15.75" customHeight="1" x14ac:dyDescent="0.25">
      <c r="A202" s="151">
        <f t="shared" si="5"/>
        <v>194</v>
      </c>
      <c r="B202" s="151" t="s">
        <v>697</v>
      </c>
      <c r="C202" s="151">
        <v>27</v>
      </c>
      <c r="D202" s="211" t="s">
        <v>248</v>
      </c>
      <c r="E202" s="109" t="str">
        <f>VLOOKUP(D202,'TS Gantry - AP47'!$C$8:$D$646,2,0)</f>
        <v>DA+9</v>
      </c>
      <c r="F202" s="103">
        <v>45.697000000000003</v>
      </c>
      <c r="G202" s="86">
        <v>46100</v>
      </c>
      <c r="H202" s="86">
        <v>46110</v>
      </c>
      <c r="I202" s="154" t="s">
        <v>741</v>
      </c>
      <c r="J202" s="154" t="s">
        <v>727</v>
      </c>
      <c r="K202" s="154" t="s">
        <v>648</v>
      </c>
      <c r="L202" s="154" t="str">
        <f>VLOOKUP(D202,'TS Gantry - AP47'!$C$8:$X$638,22,FALSE)</f>
        <v>KELAN</v>
      </c>
      <c r="M202" s="154" t="str">
        <f>VLOOKUP(D202,'TS Gantry - AP47'!$C$8:$Y$638,23,FALSE)</f>
        <v>CHHATARGARH</v>
      </c>
      <c r="N202" s="154" t="str">
        <f>VLOOKUP(D202,'TS Gantry - AP47'!$C$8:$Z$638,24,FALSE)</f>
        <v>BIKANER</v>
      </c>
      <c r="O202" s="259"/>
      <c r="P202" s="259"/>
      <c r="Q202" s="260"/>
      <c r="R202" s="260"/>
      <c r="S202" s="259"/>
      <c r="T202" s="232"/>
      <c r="U202" s="118"/>
      <c r="V202" s="118"/>
      <c r="W202" s="118"/>
      <c r="X202" s="118"/>
      <c r="Y202" s="118"/>
      <c r="Z202" s="118"/>
      <c r="AA202" s="118"/>
    </row>
    <row r="203" spans="1:27" ht="15.75" customHeight="1" x14ac:dyDescent="0.25">
      <c r="A203" s="151">
        <f t="shared" si="5"/>
        <v>195</v>
      </c>
      <c r="B203" s="151" t="s">
        <v>697</v>
      </c>
      <c r="C203" s="151">
        <v>28</v>
      </c>
      <c r="D203" s="211" t="s">
        <v>581</v>
      </c>
      <c r="E203" s="109" t="str">
        <f>VLOOKUP(D203,'TS Gantry - AP47'!$C$8:$D$646,2,0)</f>
        <v>DB1+0</v>
      </c>
      <c r="F203" s="103">
        <v>55.451000000000001</v>
      </c>
      <c r="G203" s="104">
        <v>46103</v>
      </c>
      <c r="H203" s="86">
        <v>46110</v>
      </c>
      <c r="I203" s="154" t="s">
        <v>751</v>
      </c>
      <c r="J203" s="154" t="s">
        <v>700</v>
      </c>
      <c r="K203" s="154" t="s">
        <v>648</v>
      </c>
      <c r="L203" s="154" t="str">
        <f>VLOOKUP(D203,'TS Gantry - AP47'!$C$8:$X$638,22,FALSE)</f>
        <v>HALASAR</v>
      </c>
      <c r="M203" s="154" t="str">
        <f>VLOOKUP(D203,'TS Gantry - AP47'!$C$8:$Y$638,23,FALSE)</f>
        <v>SARDARSHAHAR</v>
      </c>
      <c r="N203" s="154" t="str">
        <f>VLOOKUP(D203,'TS Gantry - AP47'!$C$8:$Z$638,24,FALSE)</f>
        <v>CHURU</v>
      </c>
      <c r="O203" s="259"/>
      <c r="P203" s="259"/>
      <c r="Q203" s="260"/>
      <c r="R203" s="260"/>
      <c r="S203" s="259"/>
      <c r="T203" s="232"/>
      <c r="U203" s="118"/>
      <c r="V203" s="118"/>
      <c r="W203" s="118"/>
      <c r="X203" s="118"/>
      <c r="Y203" s="118"/>
      <c r="Z203" s="118"/>
      <c r="AA203" s="118"/>
    </row>
    <row r="204" spans="1:27" ht="15.75" customHeight="1" x14ac:dyDescent="0.25">
      <c r="A204" s="151">
        <f t="shared" si="5"/>
        <v>196</v>
      </c>
      <c r="B204" s="151" t="s">
        <v>697</v>
      </c>
      <c r="C204" s="151">
        <v>29</v>
      </c>
      <c r="D204" s="177" t="s">
        <v>605</v>
      </c>
      <c r="E204" s="109" t="str">
        <f>VLOOKUP(D204,'TS Gantry - AP47'!$C$8:$D$646,2,0)</f>
        <v>DA+0</v>
      </c>
      <c r="F204" s="103">
        <v>36.159999999999997</v>
      </c>
      <c r="G204" s="104">
        <v>46104</v>
      </c>
      <c r="H204" s="86">
        <v>46111</v>
      </c>
      <c r="I204" s="154" t="s">
        <v>745</v>
      </c>
      <c r="J204" s="154" t="s">
        <v>665</v>
      </c>
      <c r="K204" s="154" t="s">
        <v>648</v>
      </c>
      <c r="L204" s="154" t="str">
        <f>VLOOKUP(D204,'TS Gantry - AP47'!$C$8:$X$638,22,FALSE)</f>
        <v>MALSAR</v>
      </c>
      <c r="M204" s="154" t="str">
        <f>VLOOKUP(D204,'TS Gantry - AP47'!$C$8:$Y$638,23,FALSE)</f>
        <v>SARDARSHAHAR</v>
      </c>
      <c r="N204" s="154" t="str">
        <f>VLOOKUP(D204,'TS Gantry - AP47'!$C$8:$Z$638,24,FALSE)</f>
        <v>CHURU</v>
      </c>
      <c r="O204" s="259"/>
      <c r="P204" s="259"/>
      <c r="Q204" s="260"/>
      <c r="R204" s="260"/>
      <c r="S204" s="259"/>
      <c r="T204" s="232"/>
      <c r="U204" s="118"/>
      <c r="V204" s="118"/>
      <c r="W204" s="118"/>
      <c r="X204" s="118"/>
      <c r="Y204" s="118"/>
      <c r="Z204" s="118"/>
      <c r="AA204" s="118"/>
    </row>
    <row r="205" spans="1:27" ht="15.75" customHeight="1" x14ac:dyDescent="0.25">
      <c r="A205" s="215">
        <f t="shared" si="5"/>
        <v>197</v>
      </c>
      <c r="B205" s="151" t="s">
        <v>697</v>
      </c>
      <c r="C205" s="215">
        <v>30</v>
      </c>
      <c r="D205" s="250" t="s">
        <v>498</v>
      </c>
      <c r="E205" s="180" t="str">
        <f>VLOOKUP(D205,'TS Gantry - AP47'!$C$8:$D$646,2,0)</f>
        <v>DC2+0</v>
      </c>
      <c r="F205" s="261">
        <v>82.998000000000005</v>
      </c>
      <c r="G205" s="110">
        <v>46089</v>
      </c>
      <c r="H205" s="262">
        <v>46112</v>
      </c>
      <c r="I205" s="223" t="s">
        <v>752</v>
      </c>
      <c r="J205" s="223" t="s">
        <v>721</v>
      </c>
      <c r="K205" s="223" t="s">
        <v>648</v>
      </c>
      <c r="L205" s="223" t="str">
        <f>VLOOKUP(D205,'TS Gantry - AP47'!$C$8:$X$638,22,FALSE)</f>
        <v>CHHATASAR</v>
      </c>
      <c r="M205" s="223" t="str">
        <f>VLOOKUP(D205,'TS Gantry - AP47'!$C$8:$Y$638,23,FALSE)</f>
        <v>LUNKARANSAR</v>
      </c>
      <c r="N205" s="223" t="str">
        <f>VLOOKUP(D205,'TS Gantry - AP47'!$C$8:$Z$638,24,FALSE)</f>
        <v>BIKANER</v>
      </c>
      <c r="O205" s="215"/>
      <c r="P205" s="215"/>
      <c r="Q205" s="263"/>
      <c r="R205" s="263"/>
      <c r="S205" s="215"/>
      <c r="T205" s="264"/>
      <c r="U205" s="118"/>
      <c r="V205" s="118"/>
      <c r="W205" s="118"/>
      <c r="X205" s="118"/>
      <c r="Y205" s="118"/>
      <c r="Z205" s="118"/>
      <c r="AA205" s="118"/>
    </row>
    <row r="206" spans="1:27" ht="15.75" customHeight="1" x14ac:dyDescent="0.25">
      <c r="A206" s="109">
        <f t="shared" si="5"/>
        <v>198</v>
      </c>
      <c r="B206" s="151" t="s">
        <v>697</v>
      </c>
      <c r="C206" s="109">
        <v>31</v>
      </c>
      <c r="D206" s="177" t="s">
        <v>566</v>
      </c>
      <c r="E206" s="109" t="str">
        <f>VLOOKUP(D206,'TS Gantry - AP47'!$C$8:$D$646,2,0)</f>
        <v>DA+9</v>
      </c>
      <c r="F206" s="103">
        <v>45.697000000000003</v>
      </c>
      <c r="G206" s="104">
        <v>46102</v>
      </c>
      <c r="H206" s="86">
        <v>46112</v>
      </c>
      <c r="I206" s="126" t="s">
        <v>720</v>
      </c>
      <c r="J206" s="126" t="s">
        <v>731</v>
      </c>
      <c r="K206" s="126" t="s">
        <v>648</v>
      </c>
      <c r="L206" s="126" t="str">
        <f>VLOOKUP(D206,'TS Gantry - AP47'!$C$8:$X$638,22,FALSE)</f>
        <v>NAHARSARA</v>
      </c>
      <c r="M206" s="126" t="str">
        <f>VLOOKUP(D206,'TS Gantry - AP47'!$C$8:$Y$638,23,FALSE)</f>
        <v>SARDARSHAHAR</v>
      </c>
      <c r="N206" s="126" t="str">
        <f>VLOOKUP(D206,'TS Gantry - AP47'!$C$8:$Z$638,24,FALSE)</f>
        <v>CHURU</v>
      </c>
      <c r="O206" s="259"/>
      <c r="P206" s="259"/>
      <c r="Q206" s="260"/>
      <c r="R206" s="260"/>
      <c r="S206" s="259"/>
      <c r="T206" s="232"/>
      <c r="U206" s="109"/>
      <c r="V206" s="109"/>
      <c r="W206" s="109"/>
      <c r="X206" s="109"/>
      <c r="Y206" s="109"/>
      <c r="Z206" s="109"/>
      <c r="AA206" s="109"/>
    </row>
    <row r="207" spans="1:27" ht="15.75" customHeight="1" x14ac:dyDescent="0.25">
      <c r="A207" s="215">
        <f t="shared" si="5"/>
        <v>199</v>
      </c>
      <c r="B207" s="151" t="s">
        <v>697</v>
      </c>
      <c r="C207" s="215">
        <v>32</v>
      </c>
      <c r="D207" s="265" t="s">
        <v>562</v>
      </c>
      <c r="E207" s="251" t="s">
        <v>247</v>
      </c>
      <c r="F207" s="242">
        <v>45.697000000000003</v>
      </c>
      <c r="G207" s="266">
        <v>46110</v>
      </c>
      <c r="H207" s="189">
        <v>46114</v>
      </c>
      <c r="I207" s="154" t="s">
        <v>719</v>
      </c>
      <c r="J207" s="154" t="s">
        <v>731</v>
      </c>
      <c r="K207" s="154" t="s">
        <v>648</v>
      </c>
      <c r="L207" s="154" t="s">
        <v>766</v>
      </c>
      <c r="M207" s="154" t="s">
        <v>761</v>
      </c>
      <c r="N207" s="154" t="s">
        <v>762</v>
      </c>
      <c r="O207" s="267"/>
      <c r="P207" s="267"/>
      <c r="Q207" s="268"/>
      <c r="R207" s="268"/>
      <c r="S207" s="267"/>
      <c r="T207" s="267"/>
      <c r="U207" s="118"/>
      <c r="V207" s="118"/>
      <c r="W207" s="118"/>
      <c r="X207" s="118"/>
      <c r="Y207" s="118"/>
      <c r="Z207" s="118"/>
      <c r="AA207" s="118"/>
    </row>
    <row r="208" spans="1:27" ht="15.75" customHeight="1" x14ac:dyDescent="0.25">
      <c r="A208" s="109">
        <f t="shared" si="5"/>
        <v>200</v>
      </c>
      <c r="B208" s="151" t="s">
        <v>697</v>
      </c>
      <c r="C208" s="109">
        <v>33</v>
      </c>
      <c r="D208" s="209" t="s">
        <v>583</v>
      </c>
      <c r="E208" s="109" t="s">
        <v>257</v>
      </c>
      <c r="F208" s="242">
        <v>37.930999999999997</v>
      </c>
      <c r="G208" s="86">
        <v>46111</v>
      </c>
      <c r="H208" s="104">
        <v>46114</v>
      </c>
      <c r="I208" s="154" t="s">
        <v>751</v>
      </c>
      <c r="J208" s="154" t="s">
        <v>700</v>
      </c>
      <c r="K208" s="154" t="s">
        <v>648</v>
      </c>
      <c r="L208" s="154" t="s">
        <v>767</v>
      </c>
      <c r="M208" s="154" t="s">
        <v>761</v>
      </c>
      <c r="N208" s="154" t="s">
        <v>762</v>
      </c>
      <c r="O208" s="259"/>
      <c r="P208" s="259"/>
      <c r="Q208" s="260"/>
      <c r="R208" s="260"/>
      <c r="S208" s="259"/>
      <c r="T208" s="259"/>
      <c r="U208" s="118"/>
      <c r="V208" s="118"/>
      <c r="W208" s="118"/>
      <c r="X208" s="118"/>
      <c r="Y208" s="118"/>
      <c r="Z208" s="118"/>
      <c r="AA208" s="118"/>
    </row>
    <row r="209" spans="1:27" ht="15.75" customHeight="1" x14ac:dyDescent="0.25">
      <c r="A209" s="215">
        <f t="shared" si="5"/>
        <v>201</v>
      </c>
      <c r="B209" s="151" t="s">
        <v>697</v>
      </c>
      <c r="C209" s="215">
        <v>34</v>
      </c>
      <c r="D209" s="177" t="s">
        <v>270</v>
      </c>
      <c r="E209" s="109" t="str">
        <f>VLOOKUP(D209,'TS Gantry - AP47'!$C$8:$D$646,2,0)</f>
        <v>DD45+0</v>
      </c>
      <c r="F209" s="269">
        <v>73.244547999999995</v>
      </c>
      <c r="G209" s="86">
        <v>46110</v>
      </c>
      <c r="H209" s="104">
        <v>46116</v>
      </c>
      <c r="I209" s="154" t="s">
        <v>725</v>
      </c>
      <c r="J209" s="154" t="s">
        <v>744</v>
      </c>
      <c r="K209" s="154" t="s">
        <v>648</v>
      </c>
      <c r="L209" s="154" t="str">
        <f>VLOOKUP(D209,'TS Gantry - AP47'!$C$8:$X$638,22,FALSE)</f>
        <v>RAJASAR BHATIYAN</v>
      </c>
      <c r="M209" s="154" t="str">
        <f>VLOOKUP(D209,'TS Gantry - AP47'!$C$8:$Y$638,23,FALSE)</f>
        <v>CHHATARGARH</v>
      </c>
      <c r="N209" s="154" t="str">
        <f>VLOOKUP(D209,'TS Gantry - AP47'!$C$8:$Z$638,24,FALSE)</f>
        <v>BIKANER</v>
      </c>
      <c r="O209" s="270"/>
      <c r="P209" s="270"/>
      <c r="Q209" s="260"/>
      <c r="R209" s="260"/>
      <c r="S209" s="270"/>
      <c r="T209" s="259"/>
      <c r="U209" s="118"/>
      <c r="V209" s="118"/>
      <c r="W209" s="118"/>
      <c r="X209" s="118"/>
      <c r="Y209" s="118"/>
      <c r="Z209" s="118"/>
      <c r="AA209" s="118"/>
    </row>
    <row r="210" spans="1:27" ht="15.75" customHeight="1" x14ac:dyDescent="0.25">
      <c r="A210" s="109">
        <f t="shared" si="5"/>
        <v>202</v>
      </c>
      <c r="B210" s="151" t="s">
        <v>697</v>
      </c>
      <c r="C210" s="109">
        <v>35</v>
      </c>
      <c r="D210" s="209" t="s">
        <v>604</v>
      </c>
      <c r="E210" s="109" t="str">
        <f>VLOOKUP(D210,'TS Gantry - AP47'!$C$8:$D$646,2,0)</f>
        <v>DA+0</v>
      </c>
      <c r="F210" s="103">
        <v>36.159999999999997</v>
      </c>
      <c r="G210" s="86">
        <v>46112</v>
      </c>
      <c r="H210" s="104">
        <v>46118</v>
      </c>
      <c r="I210" s="154" t="s">
        <v>745</v>
      </c>
      <c r="J210" s="154" t="s">
        <v>731</v>
      </c>
      <c r="K210" s="154" t="s">
        <v>648</v>
      </c>
      <c r="L210" s="154" t="str">
        <f>VLOOKUP(D210,'TS Gantry - AP47'!$C$8:$X$638,22,FALSE)</f>
        <v>MALSAR</v>
      </c>
      <c r="M210" s="154" t="str">
        <f>VLOOKUP(D210,'TS Gantry - AP47'!$C$8:$Y$638,23,FALSE)</f>
        <v>SARDARSHAHAR</v>
      </c>
      <c r="N210" s="154" t="str">
        <f>VLOOKUP(D210,'TS Gantry - AP47'!$C$8:$Z$638,24,FALSE)</f>
        <v>CHURU</v>
      </c>
      <c r="O210" s="270"/>
      <c r="P210" s="270"/>
      <c r="Q210" s="260"/>
      <c r="R210" s="260"/>
      <c r="S210" s="270"/>
      <c r="T210" s="259"/>
      <c r="U210" s="118"/>
      <c r="V210" s="118"/>
      <c r="W210" s="118"/>
      <c r="X210" s="118"/>
      <c r="Y210" s="118"/>
      <c r="Z210" s="118"/>
      <c r="AA210" s="118"/>
    </row>
    <row r="211" spans="1:27" ht="15.75" customHeight="1" x14ac:dyDescent="0.25">
      <c r="A211" s="215">
        <f t="shared" si="5"/>
        <v>203</v>
      </c>
      <c r="B211" s="215" t="s">
        <v>697</v>
      </c>
      <c r="C211" s="215">
        <v>36</v>
      </c>
      <c r="D211" s="271" t="s">
        <v>558</v>
      </c>
      <c r="E211" s="180" t="str">
        <f>VLOOKUP(D211,'TS Gantry - AP47'!$C$8:$D$646,2,0)</f>
        <v>DA+9</v>
      </c>
      <c r="F211" s="272">
        <v>45.697000000000003</v>
      </c>
      <c r="G211" s="262">
        <v>46115</v>
      </c>
      <c r="H211" s="110">
        <v>46119</v>
      </c>
      <c r="I211" s="223" t="s">
        <v>719</v>
      </c>
      <c r="J211" s="223" t="s">
        <v>717</v>
      </c>
      <c r="K211" s="223" t="s">
        <v>648</v>
      </c>
      <c r="L211" s="223" t="str">
        <f>VLOOKUP(D211,'TS Gantry - AP47'!$C$8:$X$638,22,FALSE)</f>
        <v>LODSAR</v>
      </c>
      <c r="M211" s="223" t="str">
        <f>VLOOKUP(D211,'TS Gantry - AP47'!$C$8:$Y$638,23,FALSE)</f>
        <v>SARDARSHAHAR</v>
      </c>
      <c r="N211" s="223" t="str">
        <f>VLOOKUP(D211,'TS Gantry - AP47'!$C$8:$Z$638,24,FALSE)</f>
        <v>CHURU</v>
      </c>
      <c r="O211" s="273"/>
      <c r="P211" s="273"/>
      <c r="Q211" s="274"/>
      <c r="R211" s="274"/>
      <c r="S211" s="273"/>
      <c r="T211" s="275"/>
      <c r="U211" s="118"/>
      <c r="V211" s="118"/>
      <c r="W211" s="118"/>
      <c r="X211" s="118"/>
      <c r="Y211" s="118"/>
      <c r="Z211" s="118"/>
      <c r="AA211" s="118"/>
    </row>
    <row r="212" spans="1:27" ht="15.75" customHeight="1" x14ac:dyDescent="0.25">
      <c r="A212" s="109">
        <f t="shared" si="5"/>
        <v>204</v>
      </c>
      <c r="B212" s="109" t="s">
        <v>697</v>
      </c>
      <c r="C212" s="109">
        <v>37</v>
      </c>
      <c r="D212" s="209" t="s">
        <v>584</v>
      </c>
      <c r="E212" s="109" t="str">
        <f>VLOOKUP(D212,'TS Gantry - AP47'!$C$8:$D$646,2,0)</f>
        <v>DA+3</v>
      </c>
      <c r="F212" s="103">
        <v>37.930999999999997</v>
      </c>
      <c r="G212" s="86">
        <v>46115</v>
      </c>
      <c r="H212" s="104">
        <v>46120</v>
      </c>
      <c r="I212" s="126" t="s">
        <v>751</v>
      </c>
      <c r="J212" s="126" t="s">
        <v>700</v>
      </c>
      <c r="K212" s="126" t="s">
        <v>648</v>
      </c>
      <c r="L212" s="126" t="str">
        <f>VLOOKUP(D212,'TS Gantry - AP47'!$C$8:$X$638,22,FALSE)</f>
        <v>HALASAR</v>
      </c>
      <c r="M212" s="126" t="str">
        <f>VLOOKUP(D212,'TS Gantry - AP47'!$C$8:$Y$638,23,FALSE)</f>
        <v>SARDARSHAHAR</v>
      </c>
      <c r="N212" s="126" t="str">
        <f>VLOOKUP(D212,'TS Gantry - AP47'!$C$8:$Z$638,24,FALSE)</f>
        <v>CHURU</v>
      </c>
      <c r="O212" s="270"/>
      <c r="P212" s="270"/>
      <c r="Q212" s="260"/>
      <c r="R212" s="260"/>
      <c r="S212" s="270"/>
      <c r="T212" s="259"/>
      <c r="U212" s="109"/>
      <c r="V212" s="109"/>
      <c r="W212" s="109"/>
      <c r="X212" s="109"/>
      <c r="Y212" s="109"/>
      <c r="Z212" s="109"/>
      <c r="AA212" s="109"/>
    </row>
    <row r="213" spans="1:27" ht="15" customHeight="1" x14ac:dyDescent="0.25">
      <c r="A213" s="215">
        <f t="shared" si="5"/>
        <v>205</v>
      </c>
      <c r="B213" s="109" t="s">
        <v>697</v>
      </c>
      <c r="C213" s="215">
        <v>38</v>
      </c>
      <c r="D213" s="241" t="s">
        <v>287</v>
      </c>
      <c r="E213" s="151" t="s">
        <v>231</v>
      </c>
      <c r="F213" s="242">
        <v>36.159999999999997</v>
      </c>
      <c r="G213" s="189">
        <v>46082</v>
      </c>
      <c r="H213" s="189">
        <v>46124</v>
      </c>
      <c r="I213" s="154" t="s">
        <v>725</v>
      </c>
      <c r="J213" s="154" t="s">
        <v>715</v>
      </c>
      <c r="K213" s="154" t="s">
        <v>648</v>
      </c>
      <c r="L213" s="154" t="s">
        <v>768</v>
      </c>
      <c r="M213" s="154" t="s">
        <v>764</v>
      </c>
      <c r="N213" s="154" t="s">
        <v>759</v>
      </c>
      <c r="O213" s="151"/>
      <c r="P213" s="151"/>
      <c r="Q213" s="153"/>
      <c r="R213" s="153"/>
      <c r="S213" s="151"/>
      <c r="T213" s="257"/>
      <c r="U213" s="118"/>
      <c r="V213" s="118"/>
      <c r="W213" s="118"/>
      <c r="X213" s="118"/>
      <c r="Y213" s="118"/>
      <c r="Z213" s="118"/>
      <c r="AA213" s="118"/>
    </row>
    <row r="214" spans="1:27" ht="15.75" customHeight="1" x14ac:dyDescent="0.25">
      <c r="A214" s="109">
        <f t="shared" si="5"/>
        <v>206</v>
      </c>
      <c r="B214" s="113" t="s">
        <v>697</v>
      </c>
      <c r="C214" s="113">
        <v>39</v>
      </c>
      <c r="D214" s="247" t="s">
        <v>585</v>
      </c>
      <c r="E214" s="113" t="s">
        <v>257</v>
      </c>
      <c r="F214" s="276">
        <v>37.930999999999997</v>
      </c>
      <c r="G214" s="170">
        <v>46122</v>
      </c>
      <c r="H214" s="166">
        <v>46124</v>
      </c>
      <c r="I214" s="149" t="s">
        <v>751</v>
      </c>
      <c r="J214" s="277" t="s">
        <v>700</v>
      </c>
      <c r="K214" s="228" t="s">
        <v>648</v>
      </c>
      <c r="L214" s="228" t="s">
        <v>767</v>
      </c>
      <c r="M214" s="228" t="s">
        <v>761</v>
      </c>
      <c r="N214" s="228" t="s">
        <v>762</v>
      </c>
      <c r="O214" s="278"/>
      <c r="P214" s="278"/>
      <c r="Q214" s="279"/>
      <c r="R214" s="279"/>
      <c r="S214" s="278"/>
      <c r="T214" s="280"/>
      <c r="U214" s="206"/>
      <c r="V214" s="206"/>
      <c r="W214" s="206"/>
      <c r="X214" s="206"/>
      <c r="Y214" s="206"/>
      <c r="Z214" s="206"/>
      <c r="AA214" s="206"/>
    </row>
    <row r="215" spans="1:27" ht="15.75" customHeight="1" x14ac:dyDescent="0.25">
      <c r="A215" s="215">
        <f t="shared" si="5"/>
        <v>207</v>
      </c>
      <c r="B215" s="199" t="s">
        <v>698</v>
      </c>
      <c r="C215" s="151">
        <v>1</v>
      </c>
      <c r="D215" s="177" t="s">
        <v>534</v>
      </c>
      <c r="E215" s="109" t="str">
        <f>VLOOKUP(D215,'TS Gantry - AP47'!$C$8:$D$646,2,0)</f>
        <v>DA+3</v>
      </c>
      <c r="F215" s="103">
        <v>37.930999999999997</v>
      </c>
      <c r="G215" s="86">
        <v>46110</v>
      </c>
      <c r="H215" s="104">
        <v>46126</v>
      </c>
      <c r="I215" s="223" t="s">
        <v>753</v>
      </c>
      <c r="J215" s="154" t="s">
        <v>714</v>
      </c>
      <c r="K215" s="154" t="s">
        <v>648</v>
      </c>
      <c r="L215" s="154" t="str">
        <f>VLOOKUP(D215,'TS Gantry - AP47'!$C$8:$X$638,22,FALSE)</f>
        <v>KEEKASAR</v>
      </c>
      <c r="M215" s="154" t="str">
        <f>VLOOKUP(D215,'TS Gantry - AP47'!$C$8:$Y$638,23,FALSE)</f>
        <v>SARDARSHAHAR</v>
      </c>
      <c r="N215" s="154" t="str">
        <f>VLOOKUP(D215,'TS Gantry - AP47'!$C$8:$Z$638,24,FALSE)</f>
        <v>CHURU</v>
      </c>
      <c r="O215" s="259"/>
      <c r="P215" s="259"/>
      <c r="Q215" s="260"/>
      <c r="R215" s="260"/>
      <c r="S215" s="259"/>
      <c r="T215" s="259"/>
      <c r="U215" s="118"/>
      <c r="V215" s="118"/>
      <c r="W215" s="118"/>
      <c r="X215" s="118"/>
      <c r="Y215" s="118"/>
      <c r="Z215" s="118"/>
      <c r="AA215" s="118"/>
    </row>
    <row r="216" spans="1:27" ht="15.75" customHeight="1" x14ac:dyDescent="0.25">
      <c r="A216" s="109">
        <f t="shared" si="5"/>
        <v>208</v>
      </c>
      <c r="B216" s="199" t="s">
        <v>698</v>
      </c>
      <c r="C216" s="151">
        <v>2</v>
      </c>
      <c r="D216" s="259" t="s">
        <v>258</v>
      </c>
      <c r="E216" s="109" t="str">
        <f>VLOOKUP(D216,'TS Gantry - AP47'!$C$8:$D$646,2,0)</f>
        <v>DA+9</v>
      </c>
      <c r="F216" s="272">
        <v>45.697000000000003</v>
      </c>
      <c r="G216" s="86">
        <v>46118</v>
      </c>
      <c r="H216" s="104">
        <v>46126</v>
      </c>
      <c r="I216" s="126" t="s">
        <v>725</v>
      </c>
      <c r="J216" s="154" t="s">
        <v>715</v>
      </c>
      <c r="K216" s="154" t="s">
        <v>648</v>
      </c>
      <c r="L216" s="154" t="str">
        <f>VLOOKUP(D216,'TS Gantry - AP47'!$C$8:$X$638,22,FALSE)</f>
        <v>KELAN</v>
      </c>
      <c r="M216" s="154" t="str">
        <f>VLOOKUP(D216,'TS Gantry - AP47'!$C$8:$Y$638,23,FALSE)</f>
        <v>CHHATARGARH</v>
      </c>
      <c r="N216" s="154" t="str">
        <f>VLOOKUP(D216,'TS Gantry - AP47'!$C$8:$Z$638,24,FALSE)</f>
        <v>BIKANER</v>
      </c>
      <c r="O216" s="270"/>
      <c r="P216" s="270"/>
      <c r="Q216" s="260"/>
      <c r="R216" s="260"/>
      <c r="S216" s="270"/>
      <c r="T216" s="259"/>
      <c r="U216" s="118"/>
      <c r="V216" s="118"/>
      <c r="W216" s="118"/>
      <c r="X216" s="118"/>
      <c r="Y216" s="118"/>
      <c r="Z216" s="118"/>
      <c r="AA216" s="118"/>
    </row>
    <row r="217" spans="1:27" ht="15.75" customHeight="1" x14ac:dyDescent="0.25">
      <c r="A217" s="215">
        <f t="shared" si="5"/>
        <v>209</v>
      </c>
      <c r="B217" s="199" t="s">
        <v>698</v>
      </c>
      <c r="C217" s="151">
        <v>3</v>
      </c>
      <c r="D217" s="209" t="s">
        <v>608</v>
      </c>
      <c r="E217" s="109" t="str">
        <f>VLOOKUP(D217,'TS Gantry - AP47'!$C$8:$D$646,2,0)</f>
        <v>DA+3</v>
      </c>
      <c r="F217" s="103">
        <v>37.930999999999997</v>
      </c>
      <c r="G217" s="104">
        <v>46119</v>
      </c>
      <c r="H217" s="104">
        <v>46126</v>
      </c>
      <c r="I217" s="126" t="s">
        <v>745</v>
      </c>
      <c r="J217" s="154" t="s">
        <v>731</v>
      </c>
      <c r="K217" s="154" t="s">
        <v>648</v>
      </c>
      <c r="L217" s="154" t="str">
        <f>VLOOKUP(D217,'TS Gantry - AP47'!$C$8:$X$638,22,FALSE)</f>
        <v>MALSAR</v>
      </c>
      <c r="M217" s="154" t="str">
        <f>VLOOKUP(D217,'TS Gantry - AP47'!$C$8:$Y$638,23,FALSE)</f>
        <v>SARDARSHAHAR</v>
      </c>
      <c r="N217" s="154" t="str">
        <f>VLOOKUP(D217,'TS Gantry - AP47'!$C$8:$Z$638,24,FALSE)</f>
        <v>CHURU</v>
      </c>
      <c r="O217" s="270"/>
      <c r="P217" s="270"/>
      <c r="Q217" s="260"/>
      <c r="R217" s="260"/>
      <c r="S217" s="270"/>
      <c r="T217" s="259"/>
      <c r="U217" s="118"/>
      <c r="V217" s="118"/>
      <c r="W217" s="118"/>
      <c r="X217" s="118"/>
      <c r="Y217" s="118"/>
      <c r="Z217" s="118"/>
      <c r="AA217" s="118"/>
    </row>
    <row r="218" spans="1:27" ht="15.75" customHeight="1" x14ac:dyDescent="0.25">
      <c r="A218" s="109">
        <f t="shared" si="5"/>
        <v>210</v>
      </c>
      <c r="B218" s="199" t="s">
        <v>698</v>
      </c>
      <c r="C218" s="151">
        <v>4</v>
      </c>
      <c r="D218" s="211" t="s">
        <v>592</v>
      </c>
      <c r="E218" s="109" t="str">
        <f>VLOOKUP(D218,'TS Gantry - AP47'!$C$8:$D$646,2,0)</f>
        <v>DB2+0</v>
      </c>
      <c r="F218" s="103">
        <v>59.500999999999998</v>
      </c>
      <c r="G218" s="86">
        <v>46120</v>
      </c>
      <c r="H218" s="281">
        <v>46129</v>
      </c>
      <c r="I218" s="126" t="s">
        <v>719</v>
      </c>
      <c r="J218" s="227" t="s">
        <v>717</v>
      </c>
      <c r="K218" s="154" t="s">
        <v>648</v>
      </c>
      <c r="L218" s="154" t="str">
        <f>VLOOKUP(D218,'TS Gantry - AP47'!$C$8:$X$638,22,FALSE)</f>
        <v>MALSAR</v>
      </c>
      <c r="M218" s="154" t="str">
        <f>VLOOKUP(D218,'TS Gantry - AP47'!$C$8:$Y$638,23,FALSE)</f>
        <v>SARDARSHAHAR</v>
      </c>
      <c r="N218" s="154" t="str">
        <f>VLOOKUP(D218,'TS Gantry - AP47'!$C$8:$Z$638,24,FALSE)</f>
        <v>CHURU</v>
      </c>
      <c r="O218" s="109"/>
      <c r="P218" s="109"/>
      <c r="Q218" s="124"/>
      <c r="R218" s="124"/>
      <c r="S218" s="109"/>
      <c r="T218" s="259"/>
      <c r="U218" s="118"/>
      <c r="V218" s="118"/>
      <c r="W218" s="118"/>
      <c r="X218" s="118"/>
      <c r="Y218" s="118"/>
      <c r="Z218" s="118"/>
      <c r="AA218" s="118"/>
    </row>
    <row r="219" spans="1:27" ht="15.75" customHeight="1" x14ac:dyDescent="0.25">
      <c r="A219" s="215">
        <f t="shared" si="5"/>
        <v>211</v>
      </c>
      <c r="B219" s="199" t="s">
        <v>698</v>
      </c>
      <c r="C219" s="151">
        <v>5</v>
      </c>
      <c r="D219" s="253" t="s">
        <v>609</v>
      </c>
      <c r="E219" s="109" t="str">
        <f>VLOOKUP(D219,'TS Gantry - AP47'!$C$8:$D$646,2,0)</f>
        <v>DA+3</v>
      </c>
      <c r="F219" s="103">
        <v>37.930999999999997</v>
      </c>
      <c r="G219" s="86">
        <v>46126</v>
      </c>
      <c r="H219" s="104">
        <v>46133</v>
      </c>
      <c r="I219" s="126" t="s">
        <v>745</v>
      </c>
      <c r="J219" s="154" t="s">
        <v>731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232"/>
      <c r="P219" s="232"/>
      <c r="Q219" s="124"/>
      <c r="R219" s="124"/>
      <c r="S219" s="232"/>
      <c r="T219" s="109"/>
      <c r="U219" s="118"/>
      <c r="V219" s="118"/>
      <c r="W219" s="118"/>
      <c r="X219" s="118"/>
      <c r="Y219" s="118"/>
      <c r="Z219" s="118"/>
      <c r="AA219" s="118"/>
    </row>
    <row r="220" spans="1:27" ht="15.75" customHeight="1" x14ac:dyDescent="0.25">
      <c r="A220" s="109">
        <f t="shared" si="5"/>
        <v>212</v>
      </c>
      <c r="B220" s="199" t="s">
        <v>698</v>
      </c>
      <c r="C220" s="151">
        <v>6</v>
      </c>
      <c r="D220" s="253" t="s">
        <v>546</v>
      </c>
      <c r="E220" s="282" t="str">
        <f>VLOOKUP(D220,'TS Gantry - AP47'!$C$8:$D$646,2,0)</f>
        <v>DA+9</v>
      </c>
      <c r="F220" s="103">
        <v>45.697000000000003</v>
      </c>
      <c r="G220" s="283">
        <v>46130</v>
      </c>
      <c r="H220" s="104">
        <v>46135</v>
      </c>
      <c r="I220" s="126" t="s">
        <v>719</v>
      </c>
      <c r="J220" s="154" t="s">
        <v>717</v>
      </c>
      <c r="K220" s="154" t="s">
        <v>648</v>
      </c>
      <c r="L220" s="154" t="str">
        <f>VLOOKUP(D220,'TS Gantry - AP47'!$C$8:$X$638,22,FALSE)</f>
        <v>SONPALSAR</v>
      </c>
      <c r="M220" s="154" t="str">
        <f>VLOOKUP(D220,'TS Gantry - AP47'!$C$8:$Y$638,23,FALSE)</f>
        <v>SARDARSHAHAR</v>
      </c>
      <c r="N220" s="154" t="str">
        <f>VLOOKUP(D220,'TS Gantry - AP47'!$C$8:$Z$638,24,FALSE)</f>
        <v>CHURU</v>
      </c>
      <c r="O220" s="151"/>
      <c r="P220" s="151"/>
      <c r="Q220" s="153"/>
      <c r="R220" s="153"/>
      <c r="S220" s="151"/>
      <c r="T220" s="257"/>
      <c r="U220" s="118"/>
      <c r="V220" s="118"/>
      <c r="W220" s="118"/>
      <c r="X220" s="118"/>
      <c r="Y220" s="118"/>
      <c r="Z220" s="118"/>
      <c r="AA220" s="118"/>
    </row>
    <row r="221" spans="1:27" ht="15.75" customHeight="1" x14ac:dyDescent="0.25">
      <c r="A221" s="215">
        <f t="shared" si="5"/>
        <v>213</v>
      </c>
      <c r="B221" s="199" t="s">
        <v>698</v>
      </c>
      <c r="C221" s="151">
        <v>7</v>
      </c>
      <c r="D221" s="241" t="s">
        <v>547</v>
      </c>
      <c r="E221" s="282" t="str">
        <f>VLOOKUP(D221,'TS Gantry - AP47'!$C$8:$D$646,2,0)</f>
        <v>DA+9</v>
      </c>
      <c r="F221" s="103">
        <v>45.697000000000003</v>
      </c>
      <c r="G221" s="284">
        <v>46136</v>
      </c>
      <c r="H221" s="104">
        <v>46141</v>
      </c>
      <c r="I221" s="126" t="s">
        <v>719</v>
      </c>
      <c r="J221" s="154" t="s">
        <v>717</v>
      </c>
      <c r="K221" s="154" t="s">
        <v>648</v>
      </c>
      <c r="L221" s="154" t="str">
        <f>VLOOKUP(D221,'TS Gantry - AP47'!$C$8:$X$638,22,FALSE)</f>
        <v>RANGAISAR</v>
      </c>
      <c r="M221" s="154" t="str">
        <f>VLOOKUP(D221,'TS Gantry - AP47'!$C$8:$Y$638,23,FALSE)</f>
        <v>SARDARSHAHAR</v>
      </c>
      <c r="N221" s="154" t="str">
        <f>VLOOKUP(D221,'TS Gantry - AP47'!$C$8:$Z$638,24,FALSE)</f>
        <v>CHURU</v>
      </c>
      <c r="O221" s="109"/>
      <c r="P221" s="109"/>
      <c r="Q221" s="124"/>
      <c r="R221" s="124"/>
      <c r="S221" s="109"/>
      <c r="T221" s="144"/>
      <c r="U221" s="118"/>
      <c r="V221" s="118"/>
      <c r="W221" s="118"/>
      <c r="X221" s="118"/>
      <c r="Y221" s="118"/>
      <c r="Z221" s="118"/>
      <c r="AA221" s="118"/>
    </row>
    <row r="222" spans="1:27" ht="15.75" customHeight="1" x14ac:dyDescent="0.25">
      <c r="A222" s="109">
        <f t="shared" si="5"/>
        <v>214</v>
      </c>
      <c r="B222" s="199" t="s">
        <v>699</v>
      </c>
      <c r="C222" s="151">
        <v>1</v>
      </c>
      <c r="D222" s="253" t="s">
        <v>607</v>
      </c>
      <c r="E222" s="109" t="str">
        <f>VLOOKUP(D222,'TS Gantry - AP47'!$C$8:$D$646,2,0)</f>
        <v>DA+6</v>
      </c>
      <c r="F222" s="103">
        <v>43.804000000000002</v>
      </c>
      <c r="G222" s="86">
        <v>46134</v>
      </c>
      <c r="H222" s="104">
        <v>46145</v>
      </c>
      <c r="I222" s="126" t="s">
        <v>745</v>
      </c>
      <c r="J222" s="154" t="s">
        <v>731</v>
      </c>
      <c r="K222" s="154" t="s">
        <v>648</v>
      </c>
      <c r="L222" s="154" t="str">
        <f>VLOOKUP(D222,'TS Gantry - AP47'!$C$8:$X$638,22,FALSE)</f>
        <v>MALSAR</v>
      </c>
      <c r="M222" s="154" t="str">
        <f>VLOOKUP(D222,'TS Gantry - AP47'!$C$8:$Y$638,23,FALSE)</f>
        <v>SARDARSHAHAR</v>
      </c>
      <c r="N222" s="154" t="str">
        <f>VLOOKUP(D222,'TS Gantry - AP47'!$C$8:$Z$638,24,FALSE)</f>
        <v>CHURU</v>
      </c>
      <c r="O222" s="232"/>
      <c r="P222" s="232"/>
      <c r="Q222" s="124"/>
      <c r="R222" s="124"/>
      <c r="S222" s="232"/>
      <c r="T222" s="109"/>
      <c r="U222" s="118"/>
      <c r="V222" s="118"/>
      <c r="W222" s="118"/>
      <c r="X222" s="118"/>
      <c r="Y222" s="118"/>
      <c r="Z222" s="118"/>
      <c r="AA222" s="118"/>
    </row>
    <row r="223" spans="1:27" ht="15.75" customHeight="1" x14ac:dyDescent="0.25">
      <c r="A223" s="215">
        <f t="shared" si="5"/>
        <v>215</v>
      </c>
      <c r="B223" s="199" t="s">
        <v>699</v>
      </c>
      <c r="C223" s="151">
        <v>2</v>
      </c>
      <c r="D223" s="253" t="s">
        <v>556</v>
      </c>
      <c r="E223" s="109" t="str">
        <f>VLOOKUP(D223,'TS Gantry - AP47'!$C$8:$D$646,2,0)</f>
        <v>DA+6</v>
      </c>
      <c r="F223" s="103">
        <v>43.804000000000002</v>
      </c>
      <c r="G223" s="86">
        <v>46142</v>
      </c>
      <c r="H223" s="104">
        <v>46147</v>
      </c>
      <c r="I223" s="126" t="s">
        <v>719</v>
      </c>
      <c r="J223" s="154" t="s">
        <v>717</v>
      </c>
      <c r="K223" s="154" t="s">
        <v>648</v>
      </c>
      <c r="L223" s="154" t="str">
        <f>VLOOKUP(D223,'TS Gantry - AP47'!$C$8:$X$638,22,FALSE)</f>
        <v>RANGAISAR</v>
      </c>
      <c r="M223" s="154" t="str">
        <f>VLOOKUP(D223,'TS Gantry - AP47'!$C$8:$Y$638,23,FALSE)</f>
        <v>SARDARSHAHAR</v>
      </c>
      <c r="N223" s="154" t="str">
        <f>VLOOKUP(D223,'TS Gantry - AP47'!$C$8:$Z$638,24,FALSE)</f>
        <v>CHURU</v>
      </c>
      <c r="O223" s="109"/>
      <c r="P223" s="109"/>
      <c r="Q223" s="124"/>
      <c r="R223" s="124"/>
      <c r="S223" s="109"/>
      <c r="T223" s="109"/>
      <c r="U223" s="118"/>
      <c r="V223" s="118"/>
      <c r="W223" s="118"/>
      <c r="X223" s="118"/>
      <c r="Y223" s="118"/>
      <c r="Z223" s="118"/>
      <c r="AA223" s="118"/>
    </row>
    <row r="224" spans="1:27" ht="15.75" customHeight="1" x14ac:dyDescent="0.25">
      <c r="A224" s="109">
        <f t="shared" si="5"/>
        <v>216</v>
      </c>
      <c r="B224" s="199" t="s">
        <v>699</v>
      </c>
      <c r="C224" s="151">
        <v>3</v>
      </c>
      <c r="D224" s="241" t="s">
        <v>557</v>
      </c>
      <c r="E224" s="109" t="str">
        <f>VLOOKUP(D224,'TS Gantry - AP47'!$C$8:$D$646,2,0)</f>
        <v>DA+9</v>
      </c>
      <c r="F224" s="103">
        <v>45.697000000000003</v>
      </c>
      <c r="G224" s="189">
        <v>46148</v>
      </c>
      <c r="H224" s="104">
        <v>46154</v>
      </c>
      <c r="I224" s="126" t="s">
        <v>719</v>
      </c>
      <c r="J224" s="154" t="s">
        <v>717</v>
      </c>
      <c r="K224" s="154" t="s">
        <v>648</v>
      </c>
      <c r="L224" s="154" t="str">
        <f>VLOOKUP(D224,'TS Gantry - AP47'!$C$8:$X$638,22,FALSE)</f>
        <v>RANGAISAR</v>
      </c>
      <c r="M224" s="154" t="str">
        <f>VLOOKUP(D224,'TS Gantry - AP47'!$C$8:$Y$638,23,FALSE)</f>
        <v>SARDARSHAHAR</v>
      </c>
      <c r="N224" s="154" t="str">
        <f>VLOOKUP(D224,'TS Gantry - AP47'!$C$8:$Z$638,24,FALSE)</f>
        <v>CHURU</v>
      </c>
      <c r="O224" s="109"/>
      <c r="P224" s="109"/>
      <c r="Q224" s="124"/>
      <c r="R224" s="124"/>
      <c r="S224" s="109"/>
      <c r="T224" s="144"/>
      <c r="U224" s="118"/>
      <c r="V224" s="118"/>
      <c r="W224" s="118"/>
      <c r="X224" s="118"/>
      <c r="Y224" s="118"/>
      <c r="Z224" s="118"/>
      <c r="AA224" s="118"/>
    </row>
    <row r="225" spans="1:27" ht="15.75" customHeight="1" x14ac:dyDescent="0.25">
      <c r="A225" s="215">
        <f t="shared" si="5"/>
        <v>217</v>
      </c>
      <c r="B225" s="199" t="s">
        <v>699</v>
      </c>
      <c r="C225" s="151">
        <v>4</v>
      </c>
      <c r="D225" s="253" t="s">
        <v>606</v>
      </c>
      <c r="E225" s="109" t="str">
        <f>VLOOKUP(D225,'TS Gantry - AP47'!$C$8:$D$646,2,0)</f>
        <v>DA+6</v>
      </c>
      <c r="F225" s="103">
        <v>43.804000000000002</v>
      </c>
      <c r="G225" s="86">
        <v>46146</v>
      </c>
      <c r="H225" s="104">
        <v>46157</v>
      </c>
      <c r="I225" s="126" t="s">
        <v>745</v>
      </c>
      <c r="J225" s="154" t="s">
        <v>665</v>
      </c>
      <c r="K225" s="154" t="s">
        <v>648</v>
      </c>
      <c r="L225" s="154" t="str">
        <f>VLOOKUP(D225,'TS Gantry - AP47'!$C$8:$X$638,22,FALSE)</f>
        <v>MALSAR</v>
      </c>
      <c r="M225" s="154" t="str">
        <f>VLOOKUP(D225,'TS Gantry - AP47'!$C$8:$Y$638,23,FALSE)</f>
        <v>SARDARSHAHAR</v>
      </c>
      <c r="N225" s="154" t="str">
        <f>VLOOKUP(D225,'TS Gantry - AP47'!$C$8:$Z$638,24,FALSE)</f>
        <v>CHURU</v>
      </c>
      <c r="O225" s="109"/>
      <c r="P225" s="109"/>
      <c r="Q225" s="124"/>
      <c r="R225" s="124"/>
      <c r="S225" s="109"/>
      <c r="T225" s="144"/>
      <c r="U225" s="118"/>
      <c r="V225" s="118"/>
      <c r="W225" s="118"/>
      <c r="X225" s="118"/>
      <c r="Y225" s="118"/>
      <c r="Z225" s="118"/>
      <c r="AA225" s="118"/>
    </row>
    <row r="226" spans="1:27" ht="15.75" customHeight="1" x14ac:dyDescent="0.25">
      <c r="A226" s="109">
        <f t="shared" si="5"/>
        <v>218</v>
      </c>
      <c r="B226" s="199" t="s">
        <v>699</v>
      </c>
      <c r="C226" s="151">
        <v>5</v>
      </c>
      <c r="D226" s="255" t="s">
        <v>553</v>
      </c>
      <c r="E226" s="109" t="str">
        <f>VLOOKUP(D226,'TS Gantry - AP47'!$C$8:$D$646,2,0)</f>
        <v>DA+9</v>
      </c>
      <c r="F226" s="103">
        <v>45.697000000000003</v>
      </c>
      <c r="G226" s="256">
        <v>46159</v>
      </c>
      <c r="H226" s="281">
        <v>46165</v>
      </c>
      <c r="I226" s="126" t="s">
        <v>719</v>
      </c>
      <c r="J226" s="227" t="s">
        <v>717</v>
      </c>
      <c r="K226" s="154" t="s">
        <v>648</v>
      </c>
      <c r="L226" s="154" t="str">
        <f>VLOOKUP(D226,'TS Gantry - AP47'!$C$8:$X$638,22,FALSE)</f>
        <v>RANGAISAR</v>
      </c>
      <c r="M226" s="154" t="str">
        <f>VLOOKUP(D226,'TS Gantry - AP47'!$C$8:$Y$638,23,FALSE)</f>
        <v>SARDARSHAHAR</v>
      </c>
      <c r="N226" s="154" t="str">
        <f>VLOOKUP(D226,'TS Gantry - AP47'!$C$8:$Z$638,24,FALSE)</f>
        <v>CHURU</v>
      </c>
      <c r="O226" s="109"/>
      <c r="P226" s="109"/>
      <c r="Q226" s="124"/>
      <c r="R226" s="124"/>
      <c r="S226" s="109"/>
      <c r="T226" s="144"/>
      <c r="U226" s="118"/>
      <c r="V226" s="118"/>
      <c r="W226" s="118"/>
      <c r="X226" s="118"/>
      <c r="Y226" s="118"/>
      <c r="Z226" s="118"/>
      <c r="AA226" s="118"/>
    </row>
    <row r="227" spans="1:27" ht="15.75" customHeight="1" x14ac:dyDescent="0.25">
      <c r="A227" s="215">
        <f t="shared" si="5"/>
        <v>219</v>
      </c>
      <c r="B227" s="199" t="s">
        <v>699</v>
      </c>
      <c r="C227" s="151">
        <v>6</v>
      </c>
      <c r="D227" s="255" t="s">
        <v>554</v>
      </c>
      <c r="E227" s="109" t="str">
        <f>VLOOKUP(D227,'TS Gantry - AP47'!$C$8:$D$646,2,0)</f>
        <v>DA+6</v>
      </c>
      <c r="F227" s="285">
        <v>43.804000000000002</v>
      </c>
      <c r="G227" s="256">
        <v>46155</v>
      </c>
      <c r="H227" s="281">
        <v>46168</v>
      </c>
      <c r="I227" s="126" t="s">
        <v>719</v>
      </c>
      <c r="J227" s="227" t="s">
        <v>717</v>
      </c>
      <c r="K227" s="154" t="s">
        <v>648</v>
      </c>
      <c r="L227" s="154" t="str">
        <f>VLOOKUP(D227,'TS Gantry - AP47'!$C$8:$X$638,22,FALSE)</f>
        <v>RANGAISAR</v>
      </c>
      <c r="M227" s="154" t="str">
        <f>VLOOKUP(D227,'TS Gantry - AP47'!$C$8:$Y$638,23,FALSE)</f>
        <v>SARDARSHAHAR</v>
      </c>
      <c r="N227" s="154" t="str">
        <f>VLOOKUP(D227,'TS Gantry - AP47'!$C$8:$Z$638,24,FALSE)</f>
        <v>CHURU</v>
      </c>
      <c r="O227" s="232"/>
      <c r="P227" s="232"/>
      <c r="Q227" s="124"/>
      <c r="R227" s="124"/>
      <c r="S227" s="232"/>
      <c r="T227" s="109"/>
      <c r="U227" s="118"/>
      <c r="V227" s="118"/>
      <c r="W227" s="118"/>
      <c r="X227" s="118"/>
      <c r="Y227" s="118"/>
      <c r="Z227" s="118"/>
      <c r="AA227" s="118"/>
    </row>
    <row r="228" spans="1:27" ht="15.75" customHeight="1" x14ac:dyDescent="0.25">
      <c r="A228" s="109">
        <f t="shared" si="5"/>
        <v>220</v>
      </c>
      <c r="B228" s="199" t="s">
        <v>699</v>
      </c>
      <c r="C228" s="151">
        <v>7</v>
      </c>
      <c r="D228" s="255" t="s">
        <v>601</v>
      </c>
      <c r="E228" s="282" t="str">
        <f>VLOOKUP(D228,'TS Gantry - AP47'!$C$8:$D$646,2,0)</f>
        <v>DA+3</v>
      </c>
      <c r="F228" s="103">
        <v>37.930999999999997</v>
      </c>
      <c r="G228" s="266">
        <v>46158</v>
      </c>
      <c r="H228" s="281">
        <v>46169</v>
      </c>
      <c r="I228" s="126" t="s">
        <v>745</v>
      </c>
      <c r="J228" s="227" t="s">
        <v>665</v>
      </c>
      <c r="K228" s="154" t="s">
        <v>648</v>
      </c>
      <c r="L228" s="154" t="str">
        <f>VLOOKUP(D228,'TS Gantry - AP47'!$C$8:$X$638,22,FALSE)</f>
        <v>MALSAR</v>
      </c>
      <c r="M228" s="154" t="str">
        <f>VLOOKUP(D228,'TS Gantry - AP47'!$C$8:$Y$638,23,FALSE)</f>
        <v>SARDARSHAHAR</v>
      </c>
      <c r="N228" s="154" t="str">
        <f>VLOOKUP(D228,'TS Gantry - AP47'!$C$8:$Z$638,24,FALSE)</f>
        <v>CHURU</v>
      </c>
      <c r="O228" s="109"/>
      <c r="P228" s="109"/>
      <c r="Q228" s="124"/>
      <c r="R228" s="124"/>
      <c r="S228" s="109"/>
      <c r="T228" s="144"/>
      <c r="U228" s="118"/>
      <c r="V228" s="118"/>
      <c r="W228" s="118"/>
      <c r="X228" s="118"/>
      <c r="Y228" s="118"/>
      <c r="Z228" s="118"/>
      <c r="AA228" s="118"/>
    </row>
    <row r="229" spans="1:27" ht="15.75" customHeight="1" x14ac:dyDescent="0.25">
      <c r="A229" s="215">
        <f t="shared" si="5"/>
        <v>221</v>
      </c>
      <c r="B229" s="199" t="s">
        <v>699</v>
      </c>
      <c r="C229" s="151">
        <v>8</v>
      </c>
      <c r="D229" s="241" t="s">
        <v>537</v>
      </c>
      <c r="E229" s="282" t="str">
        <f>VLOOKUP(D229,'TS Gantry - AP47'!$C$8:$D$646,2,0)</f>
        <v>DA+0</v>
      </c>
      <c r="F229" s="103">
        <f>36.16-20</f>
        <v>16.159999999999997</v>
      </c>
      <c r="G229" s="284">
        <v>46052</v>
      </c>
      <c r="H229" s="281">
        <v>46056</v>
      </c>
      <c r="I229" s="126" t="s">
        <v>747</v>
      </c>
      <c r="J229" s="227" t="s">
        <v>748</v>
      </c>
      <c r="K229" s="154" t="s">
        <v>648</v>
      </c>
      <c r="L229" s="154" t="str">
        <f>VLOOKUP(D229,'TS Gantry - AP47'!$C$8:$X$638,22,FALSE)</f>
        <v>SONPALSAR</v>
      </c>
      <c r="M229" s="154" t="str">
        <f>VLOOKUP(D229,'TS Gantry - AP47'!$C$8:$Y$638,23,FALSE)</f>
        <v>SARDARSHAHAR</v>
      </c>
      <c r="N229" s="154" t="str">
        <f>VLOOKUP(D229,'TS Gantry - AP47'!$C$8:$Z$638,24,FALSE)</f>
        <v>CHURU</v>
      </c>
      <c r="O229" s="109"/>
      <c r="P229" s="109"/>
      <c r="Q229" s="124"/>
      <c r="R229" s="124"/>
      <c r="S229" s="109"/>
      <c r="T229" s="144"/>
      <c r="U229" s="118"/>
      <c r="V229" s="118"/>
      <c r="W229" s="118"/>
      <c r="X229" s="118"/>
      <c r="Y229" s="118"/>
      <c r="Z229" s="118"/>
      <c r="AA229" s="118"/>
    </row>
    <row r="230" spans="1:27" ht="15.75" customHeight="1" x14ac:dyDescent="0.25">
      <c r="A230" s="109">
        <v>221</v>
      </c>
      <c r="B230" s="199" t="s">
        <v>699</v>
      </c>
      <c r="C230" s="151">
        <v>8</v>
      </c>
      <c r="D230" s="241" t="s">
        <v>537</v>
      </c>
      <c r="E230" s="282" t="str">
        <f>VLOOKUP(D230,'TS Gantry - AP47'!$C$8:$D$646,2,0)</f>
        <v>DA+0</v>
      </c>
      <c r="F230" s="103">
        <v>20</v>
      </c>
      <c r="G230" s="284">
        <v>46170</v>
      </c>
      <c r="H230" s="281">
        <v>46172</v>
      </c>
      <c r="I230" s="126" t="s">
        <v>719</v>
      </c>
      <c r="J230" s="154" t="s">
        <v>731</v>
      </c>
      <c r="K230" s="154" t="s">
        <v>648</v>
      </c>
      <c r="L230" s="154" t="str">
        <f>VLOOKUP(D230,'TS Gantry - AP47'!$C$8:$X$638,22,FALSE)</f>
        <v>SONPALSAR</v>
      </c>
      <c r="M230" s="154" t="str">
        <f>VLOOKUP(D230,'TS Gantry - AP47'!$C$8:$Y$638,23,FALSE)</f>
        <v>SARDARSHAHAR</v>
      </c>
      <c r="N230" s="154" t="str">
        <f>VLOOKUP(D230,'TS Gantry - AP47'!$C$8:$Z$638,24,FALSE)</f>
        <v>CHURU</v>
      </c>
      <c r="O230" s="109"/>
      <c r="P230" s="109"/>
      <c r="Q230" s="124"/>
      <c r="R230" s="124"/>
      <c r="S230" s="109"/>
      <c r="T230" s="144"/>
      <c r="U230" s="118"/>
      <c r="V230" s="118"/>
      <c r="W230" s="118"/>
      <c r="X230" s="118"/>
      <c r="Y230" s="118"/>
      <c r="Z230" s="118"/>
      <c r="AA230" s="118"/>
    </row>
    <row r="231" spans="1:27" ht="15.75" customHeight="1" x14ac:dyDescent="0.25">
      <c r="A231" s="215">
        <f t="shared" ref="A231:A378" si="6">A230+1</f>
        <v>222</v>
      </c>
      <c r="B231" s="199" t="s">
        <v>701</v>
      </c>
      <c r="C231" s="151">
        <v>1</v>
      </c>
      <c r="D231" s="255" t="s">
        <v>300</v>
      </c>
      <c r="E231" s="109" t="str">
        <f>VLOOKUP(D231,'TS Gantry - AP47'!$C$8:$D$646,2,0)</f>
        <v>DA+6</v>
      </c>
      <c r="F231" s="242">
        <v>43.804000000000002</v>
      </c>
      <c r="G231" s="256">
        <v>46163</v>
      </c>
      <c r="H231" s="281">
        <v>46176</v>
      </c>
      <c r="I231" s="126" t="s">
        <v>769</v>
      </c>
      <c r="J231" s="227" t="s">
        <v>727</v>
      </c>
      <c r="K231" s="154" t="s">
        <v>648</v>
      </c>
      <c r="L231" s="154" t="str">
        <f>VLOOKUP(D231,'TS Gantry - AP47'!$C$8:$X$638,22,FALSE)</f>
        <v>BINJHARWALI</v>
      </c>
      <c r="M231" s="154" t="str">
        <f>VLOOKUP(D231,'TS Gantry - AP47'!$C$8:$Y$638,23,FALSE)</f>
        <v>LUNKARANSAR</v>
      </c>
      <c r="N231" s="154" t="str">
        <f>VLOOKUP(D231,'TS Gantry - AP47'!$C$8:$Z$638,24,FALSE)</f>
        <v>BIKANER</v>
      </c>
      <c r="O231" s="109"/>
      <c r="P231" s="109"/>
      <c r="Q231" s="124"/>
      <c r="R231" s="124"/>
      <c r="S231" s="109"/>
      <c r="T231" s="144"/>
      <c r="U231" s="118"/>
      <c r="V231" s="118"/>
      <c r="W231" s="118"/>
      <c r="X231" s="118"/>
      <c r="Y231" s="118"/>
      <c r="Z231" s="118"/>
      <c r="AA231" s="118"/>
    </row>
    <row r="232" spans="1:27" ht="15.75" customHeight="1" x14ac:dyDescent="0.25">
      <c r="A232" s="109">
        <f t="shared" si="6"/>
        <v>223</v>
      </c>
      <c r="B232" s="199" t="s">
        <v>701</v>
      </c>
      <c r="C232" s="151">
        <v>2</v>
      </c>
      <c r="D232" s="255" t="s">
        <v>551</v>
      </c>
      <c r="E232" s="109" t="str">
        <f>VLOOKUP(D232,'TS Gantry - AP47'!$C$8:$D$646,2,0)</f>
        <v>DA+6</v>
      </c>
      <c r="F232" s="103">
        <v>43.804000000000002</v>
      </c>
      <c r="G232" s="256">
        <v>46168</v>
      </c>
      <c r="H232" s="281">
        <v>46177</v>
      </c>
      <c r="I232" s="126" t="s">
        <v>719</v>
      </c>
      <c r="J232" s="580" t="s">
        <v>717</v>
      </c>
      <c r="K232" s="154" t="s">
        <v>648</v>
      </c>
      <c r="L232" s="154" t="str">
        <f>VLOOKUP(D232,'TS Gantry - AP47'!$C$8:$X$638,22,FALSE)</f>
        <v>RANGAISAR</v>
      </c>
      <c r="M232" s="154" t="str">
        <f>VLOOKUP(D232,'TS Gantry - AP47'!$C$8:$Y$638,23,FALSE)</f>
        <v>SARDARSHAHAR</v>
      </c>
      <c r="N232" s="154" t="str">
        <f>VLOOKUP(D232,'TS Gantry - AP47'!$C$8:$Z$638,24,FALSE)</f>
        <v>CHURU</v>
      </c>
      <c r="O232" s="232"/>
      <c r="P232" s="232"/>
      <c r="Q232" s="124"/>
      <c r="R232" s="124"/>
      <c r="S232" s="232"/>
      <c r="T232" s="109"/>
      <c r="U232" s="118"/>
      <c r="V232" s="118"/>
      <c r="W232" s="118"/>
      <c r="X232" s="118"/>
      <c r="Y232" s="118"/>
      <c r="Z232" s="118"/>
      <c r="AA232" s="118"/>
    </row>
    <row r="233" spans="1:27" ht="15.75" customHeight="1" x14ac:dyDescent="0.25">
      <c r="A233" s="215">
        <f t="shared" si="6"/>
        <v>224</v>
      </c>
      <c r="B233" s="199" t="s">
        <v>701</v>
      </c>
      <c r="C233" s="151">
        <v>3</v>
      </c>
      <c r="D233" s="209" t="s">
        <v>543</v>
      </c>
      <c r="E233" s="109" t="str">
        <f>VLOOKUP(D233,'TS Gantry - AP47'!$C$8:$D$646,2,0)</f>
        <v>DB2+3</v>
      </c>
      <c r="F233" s="103">
        <v>62.116155999999997</v>
      </c>
      <c r="G233" s="86">
        <v>46178</v>
      </c>
      <c r="H233" s="104">
        <v>46185</v>
      </c>
      <c r="I233" s="577" t="s">
        <v>719</v>
      </c>
      <c r="J233" s="578" t="s">
        <v>717</v>
      </c>
      <c r="K233" s="576" t="s">
        <v>648</v>
      </c>
      <c r="L233" s="154" t="str">
        <f>VLOOKUP(D233,'TS Gantry - AP47'!$C$8:$X$638,22,FALSE)</f>
        <v>SONPALSAR</v>
      </c>
      <c r="M233" s="154" t="str">
        <f>VLOOKUP(D233,'TS Gantry - AP47'!$C$8:$Y$638,23,FALSE)</f>
        <v>SARDARSHAHAR</v>
      </c>
      <c r="N233" s="154" t="str">
        <f>VLOOKUP(D233,'TS Gantry - AP47'!$C$8:$Z$638,24,FALSE)</f>
        <v>CHURU</v>
      </c>
      <c r="O233" s="109"/>
      <c r="P233" s="109"/>
      <c r="Q233" s="124"/>
      <c r="R233" s="124"/>
      <c r="S233" s="109"/>
      <c r="T233" s="144"/>
      <c r="U233" s="118"/>
      <c r="V233" s="118"/>
      <c r="W233" s="118"/>
      <c r="X233" s="118"/>
      <c r="Y233" s="118"/>
      <c r="Z233" s="118"/>
      <c r="AA233" s="118"/>
    </row>
    <row r="234" spans="1:27" s="575" customFormat="1" ht="15.75" customHeight="1" x14ac:dyDescent="0.25">
      <c r="A234" s="581">
        <f t="shared" si="6"/>
        <v>225</v>
      </c>
      <c r="B234" s="220" t="s">
        <v>701</v>
      </c>
      <c r="C234" s="586">
        <v>4</v>
      </c>
      <c r="D234" s="271" t="s">
        <v>381</v>
      </c>
      <c r="E234" s="581" t="str">
        <f>VLOOKUP(D234,'TS Gantry - AP47'!$C$8:$D$646,2,0)</f>
        <v>DA+3</v>
      </c>
      <c r="F234" s="598">
        <v>37.930999999999997</v>
      </c>
      <c r="G234" s="262">
        <v>46181</v>
      </c>
      <c r="H234" s="599">
        <v>46187</v>
      </c>
      <c r="I234" s="588" t="s">
        <v>769</v>
      </c>
      <c r="J234" s="589" t="s">
        <v>724</v>
      </c>
      <c r="K234" s="580" t="s">
        <v>648</v>
      </c>
      <c r="L234" s="590" t="str">
        <f>VLOOKUP(D234,'TS Gantry - AP47'!$C$8:$X$638,22,FALSE)</f>
        <v>HANSHERA</v>
      </c>
      <c r="M234" s="590" t="str">
        <f>VLOOKUP(D234,'TS Gantry - AP47'!$C$8:$Y$638,23,FALSE)</f>
        <v>LUNKARANSAR</v>
      </c>
      <c r="N234" s="590" t="str">
        <f>VLOOKUP(D234,'TS Gantry - AP47'!$C$8:$Z$638,24,FALSE)</f>
        <v>BIKANER</v>
      </c>
      <c r="O234" s="581"/>
      <c r="P234" s="581"/>
      <c r="Q234" s="591"/>
      <c r="R234" s="591"/>
      <c r="S234" s="581"/>
      <c r="T234" s="592"/>
      <c r="U234" s="583"/>
      <c r="V234" s="583"/>
      <c r="W234" s="583"/>
      <c r="X234" s="583"/>
      <c r="Y234" s="583"/>
      <c r="Z234" s="583"/>
      <c r="AA234" s="583"/>
    </row>
    <row r="235" spans="1:27" s="579" customFormat="1" ht="15.75" customHeight="1" x14ac:dyDescent="0.25">
      <c r="A235" s="582">
        <f t="shared" si="6"/>
        <v>226</v>
      </c>
      <c r="B235" s="582" t="s">
        <v>701</v>
      </c>
      <c r="C235" s="582">
        <v>5</v>
      </c>
      <c r="D235" s="601" t="s">
        <v>469</v>
      </c>
      <c r="E235" s="582" t="str">
        <f>VLOOKUP(D235,'TS Gantry - AP47'!$C$8:$D$646,2,0)</f>
        <v>DA+0</v>
      </c>
      <c r="F235" s="602">
        <v>36.159999999999997</v>
      </c>
      <c r="G235" s="595">
        <v>46182</v>
      </c>
      <c r="H235" s="595">
        <v>46188</v>
      </c>
      <c r="I235" s="578" t="s">
        <v>1803</v>
      </c>
      <c r="J235" s="578" t="s">
        <v>700</v>
      </c>
      <c r="K235" s="578" t="s">
        <v>648</v>
      </c>
      <c r="L235" s="578" t="str">
        <f>VLOOKUP(D235,'TS Gantry - AP47'!$C$8:$X$638,22,FALSE)</f>
        <v>GARABDESAR</v>
      </c>
      <c r="M235" s="578" t="str">
        <f>VLOOKUP(D235,'TS Gantry - AP47'!$C$8:$Y$638,23,FALSE)</f>
        <v>LUNKARANSAR</v>
      </c>
      <c r="N235" s="578" t="str">
        <f>VLOOKUP(D235,'TS Gantry - AP47'!$C$8:$Z$638,24,FALSE)</f>
        <v>BIKANER</v>
      </c>
      <c r="O235" s="582"/>
      <c r="P235" s="582"/>
      <c r="Q235" s="596"/>
      <c r="R235" s="596"/>
      <c r="S235" s="582"/>
      <c r="T235" s="597"/>
      <c r="U235" s="582"/>
      <c r="V235" s="582"/>
      <c r="W235" s="582"/>
      <c r="X235" s="582"/>
      <c r="Y235" s="582"/>
      <c r="Z235" s="582"/>
      <c r="AA235" s="582"/>
    </row>
    <row r="236" spans="1:27" s="579" customFormat="1" ht="15.75" customHeight="1" x14ac:dyDescent="0.25">
      <c r="A236" s="582">
        <f t="shared" si="6"/>
        <v>227</v>
      </c>
      <c r="B236" s="582" t="s">
        <v>701</v>
      </c>
      <c r="C236" s="582">
        <v>6</v>
      </c>
      <c r="D236" s="594" t="s">
        <v>255</v>
      </c>
      <c r="E236" s="582" t="str">
        <f>VLOOKUP(D236,'TS Gantry - AP47'!$C$8:$D$646,2,0)</f>
        <v>DA-1.5</v>
      </c>
      <c r="F236" s="103"/>
      <c r="G236" s="595">
        <v>46173</v>
      </c>
      <c r="H236" s="595"/>
      <c r="I236" s="578" t="s">
        <v>769</v>
      </c>
      <c r="J236" s="578"/>
      <c r="K236" s="578" t="s">
        <v>648</v>
      </c>
      <c r="L236" s="578" t="str">
        <f>VLOOKUP(D236,'TS Gantry - AP47'!$C$8:$X$638,22,FALSE)</f>
        <v>KELAN</v>
      </c>
      <c r="M236" s="578" t="str">
        <f>VLOOKUP(D236,'TS Gantry - AP47'!$C$8:$Y$638,23,FALSE)</f>
        <v>CHHATARGARH</v>
      </c>
      <c r="N236" s="578" t="str">
        <f>VLOOKUP(D236,'TS Gantry - AP47'!$C$8:$Z$638,24,FALSE)</f>
        <v>BIKANER</v>
      </c>
      <c r="O236" s="582"/>
      <c r="P236" s="582"/>
      <c r="Q236" s="596"/>
      <c r="R236" s="596"/>
      <c r="S236" s="582"/>
      <c r="T236" s="597"/>
      <c r="U236" s="582"/>
      <c r="V236" s="582"/>
      <c r="W236" s="582"/>
      <c r="X236" s="582"/>
      <c r="Y236" s="582"/>
      <c r="Z236" s="582"/>
      <c r="AA236" s="582"/>
    </row>
    <row r="237" spans="1:27" s="579" customFormat="1" ht="15.75" customHeight="1" x14ac:dyDescent="0.25">
      <c r="A237" s="582">
        <f t="shared" si="6"/>
        <v>228</v>
      </c>
      <c r="B237" s="582" t="s">
        <v>701</v>
      </c>
      <c r="C237" s="582">
        <v>7</v>
      </c>
      <c r="D237" s="601" t="s">
        <v>416</v>
      </c>
      <c r="E237" s="582" t="str">
        <f>VLOOKUP(D237,'TS Gantry - AP47'!$C$8:$D$646,2,0)</f>
        <v>DD60+9</v>
      </c>
      <c r="F237" s="582"/>
      <c r="G237" s="603">
        <v>46176</v>
      </c>
      <c r="H237" s="595"/>
      <c r="I237" s="578" t="s">
        <v>1790</v>
      </c>
      <c r="J237" s="578"/>
      <c r="K237" s="578" t="s">
        <v>648</v>
      </c>
      <c r="L237" s="578" t="str">
        <f>VLOOKUP(D237,'TS Gantry - AP47'!$C$8:$X$638,22,FALSE)</f>
        <v>LUNKARANSAR</v>
      </c>
      <c r="M237" s="578" t="str">
        <f>VLOOKUP(D237,'TS Gantry - AP47'!$C$8:$Y$638,23,FALSE)</f>
        <v>LUNKARANSAR</v>
      </c>
      <c r="N237" s="578" t="str">
        <f>VLOOKUP(D237,'TS Gantry - AP47'!$C$8:$Z$638,24,FALSE)</f>
        <v>BIKANER</v>
      </c>
      <c r="O237" s="582"/>
      <c r="P237" s="582"/>
      <c r="Q237" s="596"/>
      <c r="R237" s="596"/>
      <c r="S237" s="582"/>
      <c r="T237" s="597"/>
      <c r="U237" s="582"/>
      <c r="V237" s="582"/>
      <c r="W237" s="582"/>
      <c r="X237" s="582"/>
      <c r="Y237" s="582"/>
      <c r="Z237" s="582"/>
      <c r="AA237" s="582"/>
    </row>
    <row r="238" spans="1:27" s="579" customFormat="1" ht="15.75" customHeight="1" x14ac:dyDescent="0.25">
      <c r="A238" s="582">
        <f t="shared" si="6"/>
        <v>229</v>
      </c>
      <c r="B238" s="582" t="s">
        <v>701</v>
      </c>
      <c r="C238" s="582">
        <v>8</v>
      </c>
      <c r="D238" s="601" t="s">
        <v>599</v>
      </c>
      <c r="E238" s="582" t="str">
        <f>VLOOKUP(D238,'TS Gantry - AP47'!$C$8:$D$646,2,0)</f>
        <v>DA+3</v>
      </c>
      <c r="F238" s="582"/>
      <c r="G238" s="595">
        <v>46184</v>
      </c>
      <c r="H238" s="595"/>
      <c r="I238" s="578" t="s">
        <v>1792</v>
      </c>
      <c r="K238" s="578" t="s">
        <v>648</v>
      </c>
      <c r="L238" s="578" t="str">
        <f>VLOOKUP(D238,'TS Gantry - AP47'!$C$8:$X$638,22,FALSE)</f>
        <v>MALSAR</v>
      </c>
      <c r="M238" s="578" t="str">
        <f>VLOOKUP(D238,'TS Gantry - AP47'!$C$8:$Y$638,23,FALSE)</f>
        <v>SARDARSHAHAR</v>
      </c>
      <c r="N238" s="578" t="str">
        <f>VLOOKUP(D238,'TS Gantry - AP47'!$C$8:$Z$638,24,FALSE)</f>
        <v>CHURU</v>
      </c>
      <c r="O238" s="582"/>
      <c r="P238" s="582"/>
      <c r="Q238" s="596"/>
      <c r="R238" s="596"/>
      <c r="S238" s="582"/>
      <c r="T238" s="597"/>
      <c r="U238" s="582"/>
      <c r="V238" s="582"/>
      <c r="W238" s="582"/>
      <c r="X238" s="582"/>
      <c r="Y238" s="582"/>
      <c r="Z238" s="582"/>
      <c r="AA238" s="582"/>
    </row>
    <row r="239" spans="1:27" s="579" customFormat="1" ht="15.75" customHeight="1" x14ac:dyDescent="0.25">
      <c r="A239" s="582">
        <f t="shared" si="6"/>
        <v>230</v>
      </c>
      <c r="B239" s="582" t="s">
        <v>701</v>
      </c>
      <c r="C239" s="582">
        <v>9</v>
      </c>
      <c r="D239" s="601" t="s">
        <v>541</v>
      </c>
      <c r="E239" s="582" t="str">
        <f>VLOOKUP(D239,'TS Gantry - AP47'!$C$8:$D$646,2,0)</f>
        <v>DA+9</v>
      </c>
      <c r="F239" s="582"/>
      <c r="G239" s="595">
        <v>46185</v>
      </c>
      <c r="H239" s="595"/>
      <c r="I239" s="578" t="s">
        <v>719</v>
      </c>
      <c r="J239" s="578"/>
      <c r="K239" s="578" t="s">
        <v>648</v>
      </c>
      <c r="L239" s="578" t="str">
        <f>VLOOKUP(D239,'TS Gantry - AP47'!$C$8:$X$638,22,FALSE)</f>
        <v>SONPALSAR</v>
      </c>
      <c r="M239" s="578" t="str">
        <f>VLOOKUP(D239,'TS Gantry - AP47'!$C$8:$Y$638,23,FALSE)</f>
        <v>SARDARSHAHAR</v>
      </c>
      <c r="N239" s="578" t="str">
        <f>VLOOKUP(D239,'TS Gantry - AP47'!$C$8:$Z$638,24,FALSE)</f>
        <v>CHURU</v>
      </c>
      <c r="O239" s="582"/>
      <c r="P239" s="582"/>
      <c r="Q239" s="596"/>
      <c r="R239" s="596"/>
      <c r="S239" s="582"/>
      <c r="T239" s="597"/>
      <c r="U239" s="582"/>
      <c r="V239" s="582"/>
      <c r="W239" s="582"/>
      <c r="X239" s="582"/>
      <c r="Y239" s="582"/>
      <c r="Z239" s="582"/>
      <c r="AA239" s="582"/>
    </row>
    <row r="240" spans="1:27" s="579" customFormat="1" ht="15.75" customHeight="1" x14ac:dyDescent="0.25">
      <c r="A240" s="582">
        <f t="shared" si="6"/>
        <v>231</v>
      </c>
      <c r="B240" s="582" t="s">
        <v>701</v>
      </c>
      <c r="C240" s="582">
        <v>10</v>
      </c>
      <c r="D240" s="601" t="s">
        <v>472</v>
      </c>
      <c r="E240" s="582" t="str">
        <f>VLOOKUP(D240,'TS Gantry - AP47'!$C$8:$D$646,2,0)</f>
        <v>DA+3</v>
      </c>
      <c r="F240" s="582"/>
      <c r="G240" s="595">
        <v>46189</v>
      </c>
      <c r="H240" s="595"/>
      <c r="I240" s="578" t="s">
        <v>1803</v>
      </c>
      <c r="J240" s="578"/>
      <c r="K240" s="578" t="s">
        <v>648</v>
      </c>
      <c r="L240" s="578" t="str">
        <f>VLOOKUP(D240,'TS Gantry - AP47'!$C$8:$X$638,22,FALSE)</f>
        <v>GARABDESAR</v>
      </c>
      <c r="M240" s="578" t="str">
        <f>VLOOKUP(D240,'TS Gantry - AP47'!$C$8:$Y$638,23,FALSE)</f>
        <v>LUNKARANSAR</v>
      </c>
      <c r="N240" s="578" t="str">
        <f>VLOOKUP(D240,'TS Gantry - AP47'!$C$8:$Z$638,24,FALSE)</f>
        <v>BIKANER</v>
      </c>
      <c r="O240" s="582"/>
      <c r="P240" s="582"/>
      <c r="Q240" s="596"/>
      <c r="R240" s="596"/>
      <c r="S240" s="582"/>
      <c r="T240" s="597"/>
      <c r="U240" s="582"/>
      <c r="V240" s="582"/>
      <c r="W240" s="582"/>
      <c r="X240" s="582"/>
      <c r="Y240" s="582"/>
      <c r="Z240" s="582"/>
      <c r="AA240" s="582"/>
    </row>
    <row r="241" spans="1:27" s="575" customFormat="1" ht="15.75" customHeight="1" x14ac:dyDescent="0.25">
      <c r="A241" s="586">
        <f t="shared" si="6"/>
        <v>232</v>
      </c>
      <c r="B241" s="584"/>
      <c r="C241" s="584"/>
      <c r="D241" s="267"/>
      <c r="E241" s="584"/>
      <c r="F241" s="584"/>
      <c r="G241" s="587"/>
      <c r="H241" s="587"/>
      <c r="I241" s="585"/>
      <c r="J241" s="585"/>
      <c r="K241" s="585" t="s">
        <v>648</v>
      </c>
      <c r="L241" s="585" t="e">
        <f>VLOOKUP(D241,'TS Gantry - AP47'!$C$8:$X$638,22,FALSE)</f>
        <v>#N/A</v>
      </c>
      <c r="M241" s="585" t="e">
        <f>VLOOKUP(D241,'TS Gantry - AP47'!$C$8:$Y$638,23,FALSE)</f>
        <v>#N/A</v>
      </c>
      <c r="N241" s="585" t="e">
        <f>VLOOKUP(D241,'TS Gantry - AP47'!$C$8:$Z$638,24,FALSE)</f>
        <v>#N/A</v>
      </c>
      <c r="O241" s="600"/>
      <c r="P241" s="600"/>
      <c r="Q241" s="593"/>
      <c r="R241" s="593"/>
      <c r="S241" s="600"/>
      <c r="T241" s="584"/>
      <c r="U241" s="583"/>
      <c r="V241" s="583"/>
      <c r="W241" s="583"/>
      <c r="X241" s="583"/>
      <c r="Y241" s="583"/>
      <c r="Z241" s="583"/>
      <c r="AA241" s="583"/>
    </row>
    <row r="242" spans="1:27" ht="15.75" customHeight="1" x14ac:dyDescent="0.25">
      <c r="A242" s="109">
        <f t="shared" si="6"/>
        <v>233</v>
      </c>
      <c r="B242" s="109"/>
      <c r="C242" s="151"/>
      <c r="D242" s="259"/>
      <c r="E242" s="109"/>
      <c r="F242" s="109"/>
      <c r="G242" s="104"/>
      <c r="H242" s="104"/>
      <c r="I242" s="154"/>
      <c r="J242" s="154"/>
      <c r="K242" s="154" t="s">
        <v>648</v>
      </c>
      <c r="L242" s="154" t="e">
        <f>VLOOKUP(D242,'TS Gantry - AP47'!$C$8:$X$638,22,FALSE)</f>
        <v>#N/A</v>
      </c>
      <c r="M242" s="154" t="e">
        <f>VLOOKUP(D242,'TS Gantry - AP47'!$C$8:$Y$638,23,FALSE)</f>
        <v>#N/A</v>
      </c>
      <c r="N242" s="154" t="e">
        <f>VLOOKUP(D242,'TS Gantry - AP47'!$C$8:$Z$638,24,FALSE)</f>
        <v>#N/A</v>
      </c>
      <c r="O242" s="109"/>
      <c r="P242" s="109"/>
      <c r="Q242" s="124"/>
      <c r="R242" s="124"/>
      <c r="S242" s="109"/>
      <c r="T242" s="144"/>
      <c r="U242" s="118"/>
      <c r="V242" s="118"/>
      <c r="W242" s="118"/>
      <c r="X242" s="118"/>
      <c r="Y242" s="118"/>
      <c r="Z242" s="118"/>
      <c r="AA242" s="118"/>
    </row>
    <row r="243" spans="1:27" ht="15.75" customHeight="1" x14ac:dyDescent="0.25">
      <c r="A243" s="215">
        <f t="shared" si="6"/>
        <v>234</v>
      </c>
      <c r="B243" s="109"/>
      <c r="C243" s="151"/>
      <c r="D243" s="270"/>
      <c r="E243" s="109"/>
      <c r="F243" s="109"/>
      <c r="G243" s="104"/>
      <c r="H243" s="104"/>
      <c r="I243" s="154"/>
      <c r="J243" s="154"/>
      <c r="K243" s="154" t="s">
        <v>648</v>
      </c>
      <c r="L243" s="154" t="e">
        <f>VLOOKUP(D243,'TS Gantry - AP47'!$C$8:$X$638,22,FALSE)</f>
        <v>#N/A</v>
      </c>
      <c r="M243" s="154" t="e">
        <f>VLOOKUP(D243,'TS Gantry - AP47'!$C$8:$Y$638,23,FALSE)</f>
        <v>#N/A</v>
      </c>
      <c r="N243" s="154" t="e">
        <f>VLOOKUP(D243,'TS Gantry - AP47'!$C$8:$Z$638,24,FALSE)</f>
        <v>#N/A</v>
      </c>
      <c r="O243" s="109"/>
      <c r="P243" s="109"/>
      <c r="Q243" s="124"/>
      <c r="R243" s="124"/>
      <c r="S243" s="109"/>
      <c r="T243" s="144"/>
      <c r="U243" s="118"/>
      <c r="V243" s="118"/>
      <c r="W243" s="118"/>
      <c r="X243" s="118"/>
      <c r="Y243" s="118"/>
      <c r="Z243" s="118"/>
      <c r="AA243" s="118"/>
    </row>
    <row r="244" spans="1:27" ht="15.75" customHeight="1" x14ac:dyDescent="0.25">
      <c r="A244" s="109">
        <f t="shared" si="6"/>
        <v>235</v>
      </c>
      <c r="B244" s="109"/>
      <c r="C244" s="151"/>
      <c r="D244" s="259"/>
      <c r="E244" s="109"/>
      <c r="F244" s="109"/>
      <c r="G244" s="104"/>
      <c r="H244" s="104"/>
      <c r="I244" s="154"/>
      <c r="J244" s="154"/>
      <c r="K244" s="154" t="s">
        <v>648</v>
      </c>
      <c r="L244" s="154" t="e">
        <f>VLOOKUP(D244,'TS Gantry - AP47'!$C$8:$X$638,22,FALSE)</f>
        <v>#N/A</v>
      </c>
      <c r="M244" s="154" t="e">
        <f>VLOOKUP(D244,'TS Gantry - AP47'!$C$8:$Y$638,23,FALSE)</f>
        <v>#N/A</v>
      </c>
      <c r="N244" s="154" t="e">
        <f>VLOOKUP(D244,'TS Gantry - AP47'!$C$8:$Z$638,24,FALSE)</f>
        <v>#N/A</v>
      </c>
      <c r="O244" s="109"/>
      <c r="P244" s="109"/>
      <c r="Q244" s="124"/>
      <c r="R244" s="124"/>
      <c r="S244" s="109"/>
      <c r="T244" s="144"/>
      <c r="U244" s="118"/>
      <c r="V244" s="118"/>
      <c r="W244" s="118"/>
      <c r="X244" s="118"/>
      <c r="Y244" s="118"/>
      <c r="Z244" s="118"/>
      <c r="AA244" s="118"/>
    </row>
    <row r="245" spans="1:27" ht="15.75" customHeight="1" x14ac:dyDescent="0.25">
      <c r="A245" s="215">
        <f t="shared" si="6"/>
        <v>236</v>
      </c>
      <c r="B245" s="109"/>
      <c r="C245" s="151"/>
      <c r="D245" s="109"/>
      <c r="E245" s="109"/>
      <c r="F245" s="109"/>
      <c r="G245" s="104"/>
      <c r="H245" s="104"/>
      <c r="I245" s="154"/>
      <c r="J245" s="154"/>
      <c r="K245" s="154" t="s">
        <v>648</v>
      </c>
      <c r="L245" s="154" t="e">
        <f>VLOOKUP(D245,'TS Gantry - AP47'!$C$8:$X$638,22,FALSE)</f>
        <v>#N/A</v>
      </c>
      <c r="M245" s="154" t="e">
        <f>VLOOKUP(D245,'TS Gantry - AP47'!$C$8:$Y$638,23,FALSE)</f>
        <v>#N/A</v>
      </c>
      <c r="N245" s="154" t="e">
        <f>VLOOKUP(D245,'TS Gantry - AP47'!$C$8:$Z$638,24,FALSE)</f>
        <v>#N/A</v>
      </c>
      <c r="O245" s="109"/>
      <c r="P245" s="109"/>
      <c r="Q245" s="124"/>
      <c r="R245" s="124"/>
      <c r="S245" s="109"/>
      <c r="T245" s="144"/>
      <c r="U245" s="118"/>
      <c r="V245" s="118"/>
      <c r="W245" s="118"/>
      <c r="X245" s="118"/>
      <c r="Y245" s="118"/>
      <c r="Z245" s="118"/>
      <c r="AA245" s="118"/>
    </row>
    <row r="246" spans="1:27" ht="15.75" customHeight="1" x14ac:dyDescent="0.25">
      <c r="A246" s="109">
        <f t="shared" si="6"/>
        <v>237</v>
      </c>
      <c r="B246" s="109"/>
      <c r="C246" s="151"/>
      <c r="D246" s="232"/>
      <c r="E246" s="109"/>
      <c r="F246" s="109"/>
      <c r="G246" s="104"/>
      <c r="H246" s="104"/>
      <c r="I246" s="154"/>
      <c r="J246" s="154"/>
      <c r="K246" s="154" t="s">
        <v>648</v>
      </c>
      <c r="L246" s="154" t="e">
        <f>VLOOKUP(D246,'TS Gantry - AP47'!$C$8:$X$638,22,FALSE)</f>
        <v>#N/A</v>
      </c>
      <c r="M246" s="154" t="e">
        <f>VLOOKUP(D246,'TS Gantry - AP47'!$C$8:$Y$638,23,FALSE)</f>
        <v>#N/A</v>
      </c>
      <c r="N246" s="154" t="e">
        <f>VLOOKUP(D246,'TS Gantry - AP47'!$C$8:$Z$638,24,FALSE)</f>
        <v>#N/A</v>
      </c>
      <c r="O246" s="232"/>
      <c r="P246" s="232"/>
      <c r="Q246" s="124"/>
      <c r="R246" s="124"/>
      <c r="S246" s="232"/>
      <c r="T246" s="109"/>
      <c r="U246" s="118"/>
      <c r="V246" s="118"/>
      <c r="W246" s="118"/>
      <c r="X246" s="118"/>
      <c r="Y246" s="118"/>
      <c r="Z246" s="118"/>
      <c r="AA246" s="118"/>
    </row>
    <row r="247" spans="1:27" ht="15.75" customHeight="1" x14ac:dyDescent="0.25">
      <c r="A247" s="215">
        <f t="shared" si="6"/>
        <v>238</v>
      </c>
      <c r="B247" s="109"/>
      <c r="C247" s="151"/>
      <c r="D247" s="109"/>
      <c r="E247" s="109"/>
      <c r="F247" s="109"/>
      <c r="G247" s="104"/>
      <c r="H247" s="104"/>
      <c r="I247" s="154"/>
      <c r="J247" s="154"/>
      <c r="K247" s="154" t="s">
        <v>648</v>
      </c>
      <c r="L247" s="154" t="e">
        <f>VLOOKUP(D247,'TS Gantry - AP47'!$C$8:$X$638,22,FALSE)</f>
        <v>#N/A</v>
      </c>
      <c r="M247" s="154" t="e">
        <f>VLOOKUP(D247,'TS Gantry - AP47'!$C$8:$Y$638,23,FALSE)</f>
        <v>#N/A</v>
      </c>
      <c r="N247" s="154" t="e">
        <f>VLOOKUP(D247,'TS Gantry - AP47'!$C$8:$Z$638,24,FALSE)</f>
        <v>#N/A</v>
      </c>
      <c r="O247" s="232"/>
      <c r="P247" s="232"/>
      <c r="Q247" s="124"/>
      <c r="R247" s="124"/>
      <c r="S247" s="232"/>
      <c r="T247" s="109"/>
      <c r="U247" s="118"/>
      <c r="V247" s="118"/>
      <c r="W247" s="118"/>
      <c r="X247" s="118"/>
      <c r="Y247" s="118"/>
      <c r="Z247" s="118"/>
      <c r="AA247" s="118"/>
    </row>
    <row r="248" spans="1:27" ht="15.75" customHeight="1" x14ac:dyDescent="0.25">
      <c r="A248" s="109">
        <f t="shared" si="6"/>
        <v>239</v>
      </c>
      <c r="B248" s="109"/>
      <c r="C248" s="151"/>
      <c r="D248" s="109"/>
      <c r="E248" s="109"/>
      <c r="F248" s="109"/>
      <c r="G248" s="104"/>
      <c r="H248" s="104"/>
      <c r="I248" s="154"/>
      <c r="J248" s="154"/>
      <c r="K248" s="154" t="s">
        <v>648</v>
      </c>
      <c r="L248" s="154" t="e">
        <f>VLOOKUP(D248,'TS Gantry - AP47'!$C$8:$X$638,22,FALSE)</f>
        <v>#N/A</v>
      </c>
      <c r="M248" s="154" t="e">
        <f>VLOOKUP(D248,'TS Gantry - AP47'!$C$8:$Y$638,23,FALSE)</f>
        <v>#N/A</v>
      </c>
      <c r="N248" s="154" t="e">
        <f>VLOOKUP(D248,'TS Gantry - AP47'!$C$8:$Z$638,24,FALSE)</f>
        <v>#N/A</v>
      </c>
      <c r="O248" s="232"/>
      <c r="P248" s="232"/>
      <c r="Q248" s="124"/>
      <c r="R248" s="124"/>
      <c r="S248" s="232"/>
      <c r="T248" s="109"/>
      <c r="U248" s="118"/>
      <c r="V248" s="118"/>
      <c r="W248" s="118"/>
      <c r="X248" s="118"/>
      <c r="Y248" s="118"/>
      <c r="Z248" s="118"/>
      <c r="AA248" s="118"/>
    </row>
    <row r="249" spans="1:27" ht="15.75" customHeight="1" x14ac:dyDescent="0.25">
      <c r="A249" s="215">
        <f t="shared" si="6"/>
        <v>240</v>
      </c>
      <c r="B249" s="109"/>
      <c r="C249" s="151"/>
      <c r="D249" s="259"/>
      <c r="E249" s="259"/>
      <c r="F249" s="259"/>
      <c r="G249" s="86"/>
      <c r="H249" s="86"/>
      <c r="I249" s="154"/>
      <c r="J249" s="154"/>
      <c r="K249" s="154" t="s">
        <v>648</v>
      </c>
      <c r="L249" s="154" t="e">
        <f>VLOOKUP(D249,'TS Gantry - AP47'!$C$8:$X$638,22,FALSE)</f>
        <v>#N/A</v>
      </c>
      <c r="M249" s="154" t="e">
        <f>VLOOKUP(D249,'TS Gantry - AP47'!$C$8:$Y$638,23,FALSE)</f>
        <v>#N/A</v>
      </c>
      <c r="N249" s="154" t="e">
        <f>VLOOKUP(D249,'TS Gantry - AP47'!$C$8:$Z$638,24,FALSE)</f>
        <v>#N/A</v>
      </c>
      <c r="O249" s="109"/>
      <c r="P249" s="109"/>
      <c r="Q249" s="124"/>
      <c r="R249" s="124"/>
      <c r="S249" s="109"/>
      <c r="T249" s="144"/>
      <c r="U249" s="118"/>
      <c r="V249" s="118"/>
      <c r="W249" s="118"/>
      <c r="X249" s="118"/>
      <c r="Y249" s="118"/>
      <c r="Z249" s="118"/>
      <c r="AA249" s="118"/>
    </row>
    <row r="250" spans="1:27" ht="15.75" customHeight="1" x14ac:dyDescent="0.25">
      <c r="A250" s="109">
        <f t="shared" si="6"/>
        <v>241</v>
      </c>
      <c r="B250" s="109"/>
      <c r="C250" s="151"/>
      <c r="D250" s="259"/>
      <c r="E250" s="259"/>
      <c r="F250" s="259"/>
      <c r="G250" s="86"/>
      <c r="H250" s="104"/>
      <c r="I250" s="154"/>
      <c r="J250" s="154"/>
      <c r="K250" s="154" t="s">
        <v>648</v>
      </c>
      <c r="L250" s="154" t="e">
        <f>VLOOKUP(D250,'TS Gantry - AP47'!$C$8:$X$638,22,FALSE)</f>
        <v>#N/A</v>
      </c>
      <c r="M250" s="154" t="e">
        <f>VLOOKUP(D250,'TS Gantry - AP47'!$C$8:$Y$638,23,FALSE)</f>
        <v>#N/A</v>
      </c>
      <c r="N250" s="154" t="e">
        <f>VLOOKUP(D250,'TS Gantry - AP47'!$C$8:$Z$638,24,FALSE)</f>
        <v>#N/A</v>
      </c>
      <c r="O250" s="109"/>
      <c r="P250" s="109"/>
      <c r="Q250" s="124"/>
      <c r="R250" s="124"/>
      <c r="S250" s="109"/>
      <c r="T250" s="144"/>
      <c r="U250" s="118"/>
      <c r="V250" s="118"/>
      <c r="W250" s="118"/>
      <c r="X250" s="118"/>
      <c r="Y250" s="118"/>
      <c r="Z250" s="118"/>
      <c r="AA250" s="118"/>
    </row>
    <row r="251" spans="1:27" ht="15.75" customHeight="1" x14ac:dyDescent="0.25">
      <c r="A251" s="215">
        <f t="shared" si="6"/>
        <v>242</v>
      </c>
      <c r="B251" s="109"/>
      <c r="C251" s="151"/>
      <c r="D251" s="259"/>
      <c r="E251" s="109"/>
      <c r="F251" s="109"/>
      <c r="G251" s="86"/>
      <c r="H251" s="104"/>
      <c r="I251" s="154"/>
      <c r="J251" s="154"/>
      <c r="K251" s="154" t="s">
        <v>648</v>
      </c>
      <c r="L251" s="154" t="e">
        <f>VLOOKUP(D251,'TS Gantry - AP47'!$C$8:$X$638,22,FALSE)</f>
        <v>#N/A</v>
      </c>
      <c r="M251" s="154" t="e">
        <f>VLOOKUP(D251,'TS Gantry - AP47'!$C$8:$Y$638,23,FALSE)</f>
        <v>#N/A</v>
      </c>
      <c r="N251" s="154" t="e">
        <f>VLOOKUP(D251,'TS Gantry - AP47'!$C$8:$Z$638,24,FALSE)</f>
        <v>#N/A</v>
      </c>
      <c r="O251" s="232"/>
      <c r="P251" s="232"/>
      <c r="Q251" s="124"/>
      <c r="R251" s="124"/>
      <c r="S251" s="232"/>
      <c r="T251" s="109"/>
      <c r="U251" s="118"/>
      <c r="V251" s="118"/>
      <c r="W251" s="118"/>
      <c r="X251" s="118"/>
      <c r="Y251" s="118"/>
      <c r="Z251" s="118"/>
      <c r="AA251" s="118"/>
    </row>
    <row r="252" spans="1:27" ht="15.75" customHeight="1" x14ac:dyDescent="0.25">
      <c r="A252" s="109">
        <f t="shared" si="6"/>
        <v>243</v>
      </c>
      <c r="B252" s="109"/>
      <c r="C252" s="151"/>
      <c r="D252" s="259"/>
      <c r="E252" s="109"/>
      <c r="F252" s="109"/>
      <c r="G252" s="86"/>
      <c r="H252" s="104"/>
      <c r="I252" s="154"/>
      <c r="J252" s="154"/>
      <c r="K252" s="154" t="s">
        <v>648</v>
      </c>
      <c r="L252" s="154" t="e">
        <f>VLOOKUP(D252,'TS Gantry - AP47'!$C$8:$X$638,22,FALSE)</f>
        <v>#N/A</v>
      </c>
      <c r="M252" s="154" t="e">
        <f>VLOOKUP(D252,'TS Gantry - AP47'!$C$8:$Y$638,23,FALSE)</f>
        <v>#N/A</v>
      </c>
      <c r="N252" s="154" t="e">
        <f>VLOOKUP(D252,'TS Gantry - AP47'!$C$8:$Z$638,24,FALSE)</f>
        <v>#N/A</v>
      </c>
      <c r="O252" s="232"/>
      <c r="P252" s="232"/>
      <c r="Q252" s="124"/>
      <c r="R252" s="124"/>
      <c r="S252" s="232"/>
      <c r="T252" s="109"/>
      <c r="U252" s="118"/>
      <c r="V252" s="118"/>
      <c r="W252" s="118"/>
      <c r="X252" s="118"/>
      <c r="Y252" s="118"/>
      <c r="Z252" s="118"/>
      <c r="AA252" s="118"/>
    </row>
    <row r="253" spans="1:27" ht="15.75" customHeight="1" x14ac:dyDescent="0.25">
      <c r="A253" s="215">
        <f t="shared" si="6"/>
        <v>244</v>
      </c>
      <c r="B253" s="109"/>
      <c r="C253" s="151"/>
      <c r="D253" s="270"/>
      <c r="E253" s="259"/>
      <c r="F253" s="259"/>
      <c r="G253" s="86"/>
      <c r="H253" s="86"/>
      <c r="I253" s="154"/>
      <c r="J253" s="154"/>
      <c r="K253" s="154" t="s">
        <v>648</v>
      </c>
      <c r="L253" s="154" t="e">
        <f>VLOOKUP(D253,'TS Gantry - AP47'!$C$8:$X$638,22,FALSE)</f>
        <v>#N/A</v>
      </c>
      <c r="M253" s="154" t="e">
        <f>VLOOKUP(D253,'TS Gantry - AP47'!$C$8:$Y$638,23,FALSE)</f>
        <v>#N/A</v>
      </c>
      <c r="N253" s="154" t="e">
        <f>VLOOKUP(D253,'TS Gantry - AP47'!$C$8:$Z$638,24,FALSE)</f>
        <v>#N/A</v>
      </c>
      <c r="O253" s="109"/>
      <c r="P253" s="109"/>
      <c r="Q253" s="124"/>
      <c r="R253" s="124"/>
      <c r="S253" s="109"/>
      <c r="T253" s="109"/>
      <c r="U253" s="118"/>
      <c r="V253" s="118"/>
      <c r="W253" s="118"/>
      <c r="X253" s="118"/>
      <c r="Y253" s="118"/>
      <c r="Z253" s="118"/>
      <c r="AA253" s="118"/>
    </row>
    <row r="254" spans="1:27" ht="15.75" customHeight="1" x14ac:dyDescent="0.25">
      <c r="A254" s="109">
        <f t="shared" si="6"/>
        <v>245</v>
      </c>
      <c r="B254" s="109"/>
      <c r="C254" s="151"/>
      <c r="D254" s="259"/>
      <c r="E254" s="259"/>
      <c r="F254" s="259"/>
      <c r="G254" s="86"/>
      <c r="H254" s="86"/>
      <c r="I254" s="154"/>
      <c r="J254" s="154"/>
      <c r="K254" s="154" t="s">
        <v>648</v>
      </c>
      <c r="L254" s="154" t="e">
        <f>VLOOKUP(D254,'TS Gantry - AP47'!$C$8:$X$638,22,FALSE)</f>
        <v>#N/A</v>
      </c>
      <c r="M254" s="154" t="e">
        <f>VLOOKUP(D254,'TS Gantry - AP47'!$C$8:$Y$638,23,FALSE)</f>
        <v>#N/A</v>
      </c>
      <c r="N254" s="154" t="e">
        <f>VLOOKUP(D254,'TS Gantry - AP47'!$C$8:$Z$638,24,FALSE)</f>
        <v>#N/A</v>
      </c>
      <c r="O254" s="109"/>
      <c r="P254" s="109"/>
      <c r="Q254" s="124"/>
      <c r="R254" s="124"/>
      <c r="S254" s="109"/>
      <c r="T254" s="109"/>
      <c r="U254" s="118"/>
      <c r="V254" s="118"/>
      <c r="W254" s="118"/>
      <c r="X254" s="118"/>
      <c r="Y254" s="118"/>
      <c r="Z254" s="118"/>
      <c r="AA254" s="118"/>
    </row>
    <row r="255" spans="1:27" ht="15.75" customHeight="1" x14ac:dyDescent="0.25">
      <c r="A255" s="215">
        <f t="shared" si="6"/>
        <v>246</v>
      </c>
      <c r="B255" s="109"/>
      <c r="C255" s="151"/>
      <c r="D255" s="109"/>
      <c r="E255" s="109"/>
      <c r="F255" s="109"/>
      <c r="G255" s="104"/>
      <c r="H255" s="104"/>
      <c r="I255" s="154"/>
      <c r="J255" s="154"/>
      <c r="K255" s="154" t="s">
        <v>648</v>
      </c>
      <c r="L255" s="154" t="e">
        <f>VLOOKUP(D255,'TS Gantry - AP47'!$C$8:$X$638,22,FALSE)</f>
        <v>#N/A</v>
      </c>
      <c r="M255" s="154" t="e">
        <f>VLOOKUP(D255,'TS Gantry - AP47'!$C$8:$Y$638,23,FALSE)</f>
        <v>#N/A</v>
      </c>
      <c r="N255" s="154" t="e">
        <f>VLOOKUP(D255,'TS Gantry - AP47'!$C$8:$Z$638,24,FALSE)</f>
        <v>#N/A</v>
      </c>
      <c r="O255" s="109"/>
      <c r="P255" s="109"/>
      <c r="Q255" s="124"/>
      <c r="R255" s="124"/>
      <c r="S255" s="109"/>
      <c r="T255" s="109"/>
      <c r="U255" s="118"/>
      <c r="V255" s="118"/>
      <c r="W255" s="118"/>
      <c r="X255" s="118"/>
      <c r="Y255" s="118"/>
      <c r="Z255" s="118"/>
      <c r="AA255" s="118"/>
    </row>
    <row r="256" spans="1:27" ht="15.75" customHeight="1" x14ac:dyDescent="0.25">
      <c r="A256" s="109">
        <f t="shared" si="6"/>
        <v>247</v>
      </c>
      <c r="B256" s="109"/>
      <c r="C256" s="151"/>
      <c r="D256" s="109"/>
      <c r="E256" s="109"/>
      <c r="F256" s="109"/>
      <c r="G256" s="104"/>
      <c r="H256" s="104"/>
      <c r="I256" s="154"/>
      <c r="J256" s="154"/>
      <c r="K256" s="154" t="s">
        <v>648</v>
      </c>
      <c r="L256" s="154" t="e">
        <f>VLOOKUP(D256,'TS Gantry - AP47'!$C$8:$X$638,22,FALSE)</f>
        <v>#N/A</v>
      </c>
      <c r="M256" s="154" t="e">
        <f>VLOOKUP(D256,'TS Gantry - AP47'!$C$8:$Y$638,23,FALSE)</f>
        <v>#N/A</v>
      </c>
      <c r="N256" s="154" t="e">
        <f>VLOOKUP(D256,'TS Gantry - AP47'!$C$8:$Z$638,24,FALSE)</f>
        <v>#N/A</v>
      </c>
      <c r="O256" s="109"/>
      <c r="P256" s="109"/>
      <c r="Q256" s="124"/>
      <c r="R256" s="124"/>
      <c r="S256" s="109"/>
      <c r="T256" s="109"/>
      <c r="U256" s="118"/>
      <c r="V256" s="118"/>
      <c r="W256" s="118"/>
      <c r="X256" s="118"/>
      <c r="Y256" s="118"/>
      <c r="Z256" s="118"/>
      <c r="AA256" s="118"/>
    </row>
    <row r="257" spans="1:27" ht="15.75" customHeight="1" x14ac:dyDescent="0.25">
      <c r="A257" s="215">
        <f t="shared" si="6"/>
        <v>248</v>
      </c>
      <c r="B257" s="109"/>
      <c r="C257" s="151"/>
      <c r="D257" s="109"/>
      <c r="E257" s="109"/>
      <c r="F257" s="109"/>
      <c r="G257" s="104"/>
      <c r="H257" s="104"/>
      <c r="I257" s="154"/>
      <c r="J257" s="154"/>
      <c r="K257" s="154" t="s">
        <v>648</v>
      </c>
      <c r="L257" s="154" t="e">
        <f>VLOOKUP(D257,'TS Gantry - AP47'!$C$8:$X$638,22,FALSE)</f>
        <v>#N/A</v>
      </c>
      <c r="M257" s="154" t="e">
        <f>VLOOKUP(D257,'TS Gantry - AP47'!$C$8:$Y$638,23,FALSE)</f>
        <v>#N/A</v>
      </c>
      <c r="N257" s="154" t="e">
        <f>VLOOKUP(D257,'TS Gantry - AP47'!$C$8:$Z$638,24,FALSE)</f>
        <v>#N/A</v>
      </c>
      <c r="O257" s="109"/>
      <c r="P257" s="109"/>
      <c r="Q257" s="124"/>
      <c r="R257" s="124"/>
      <c r="S257" s="109"/>
      <c r="T257" s="109"/>
      <c r="U257" s="118"/>
      <c r="V257" s="118"/>
      <c r="W257" s="118"/>
      <c r="X257" s="118"/>
      <c r="Y257" s="118"/>
      <c r="Z257" s="118"/>
      <c r="AA257" s="118"/>
    </row>
    <row r="258" spans="1:27" ht="15.75" customHeight="1" x14ac:dyDescent="0.25">
      <c r="A258" s="109">
        <f t="shared" si="6"/>
        <v>249</v>
      </c>
      <c r="B258" s="109"/>
      <c r="C258" s="151"/>
      <c r="D258" s="259"/>
      <c r="E258" s="259"/>
      <c r="F258" s="259"/>
      <c r="G258" s="86"/>
      <c r="H258" s="86"/>
      <c r="I258" s="154"/>
      <c r="J258" s="154"/>
      <c r="K258" s="154" t="s">
        <v>648</v>
      </c>
      <c r="L258" s="154" t="e">
        <f>VLOOKUP(D258,'TS Gantry - AP47'!$C$8:$X$638,22,FALSE)</f>
        <v>#N/A</v>
      </c>
      <c r="M258" s="154" t="e">
        <f>VLOOKUP(D258,'TS Gantry - AP47'!$C$8:$Y$638,23,FALSE)</f>
        <v>#N/A</v>
      </c>
      <c r="N258" s="154" t="e">
        <f>VLOOKUP(D258,'TS Gantry - AP47'!$C$8:$Z$638,24,FALSE)</f>
        <v>#N/A</v>
      </c>
      <c r="O258" s="232"/>
      <c r="P258" s="232"/>
      <c r="Q258" s="124"/>
      <c r="R258" s="124"/>
      <c r="S258" s="232"/>
      <c r="T258" s="109"/>
      <c r="U258" s="118"/>
      <c r="V258" s="118"/>
      <c r="W258" s="118"/>
      <c r="X258" s="118"/>
      <c r="Y258" s="118"/>
      <c r="Z258" s="118"/>
      <c r="AA258" s="118"/>
    </row>
    <row r="259" spans="1:27" ht="15.75" customHeight="1" x14ac:dyDescent="0.25">
      <c r="A259" s="215">
        <f t="shared" si="6"/>
        <v>250</v>
      </c>
      <c r="B259" s="109"/>
      <c r="C259" s="151"/>
      <c r="D259" s="259"/>
      <c r="E259" s="259"/>
      <c r="F259" s="259"/>
      <c r="G259" s="86"/>
      <c r="H259" s="86"/>
      <c r="I259" s="154"/>
      <c r="J259" s="154"/>
      <c r="K259" s="154" t="s">
        <v>648</v>
      </c>
      <c r="L259" s="154" t="e">
        <f>VLOOKUP(D259,'TS Gantry - AP47'!$C$8:$X$638,22,FALSE)</f>
        <v>#N/A</v>
      </c>
      <c r="M259" s="154" t="e">
        <f>VLOOKUP(D259,'TS Gantry - AP47'!$C$8:$Y$638,23,FALSE)</f>
        <v>#N/A</v>
      </c>
      <c r="N259" s="154" t="e">
        <f>VLOOKUP(D259,'TS Gantry - AP47'!$C$8:$Z$638,24,FALSE)</f>
        <v>#N/A</v>
      </c>
      <c r="O259" s="109"/>
      <c r="P259" s="109"/>
      <c r="Q259" s="124"/>
      <c r="R259" s="124"/>
      <c r="S259" s="109"/>
      <c r="T259" s="144"/>
      <c r="U259" s="118"/>
      <c r="V259" s="118"/>
      <c r="W259" s="118"/>
      <c r="X259" s="118"/>
      <c r="Y259" s="118"/>
      <c r="Z259" s="118"/>
      <c r="AA259" s="118"/>
    </row>
    <row r="260" spans="1:27" ht="15.75" customHeight="1" x14ac:dyDescent="0.25">
      <c r="A260" s="109">
        <f t="shared" si="6"/>
        <v>251</v>
      </c>
      <c r="B260" s="109"/>
      <c r="C260" s="151"/>
      <c r="D260" s="232"/>
      <c r="E260" s="109"/>
      <c r="F260" s="109"/>
      <c r="G260" s="104"/>
      <c r="H260" s="104"/>
      <c r="I260" s="154"/>
      <c r="J260" s="154"/>
      <c r="K260" s="154" t="s">
        <v>648</v>
      </c>
      <c r="L260" s="154" t="e">
        <f>VLOOKUP(D260,'TS Gantry - AP47'!$C$8:$X$638,22,FALSE)</f>
        <v>#N/A</v>
      </c>
      <c r="M260" s="154" t="e">
        <f>VLOOKUP(D260,'TS Gantry - AP47'!$C$8:$Y$638,23,FALSE)</f>
        <v>#N/A</v>
      </c>
      <c r="N260" s="154" t="e">
        <f>VLOOKUP(D260,'TS Gantry - AP47'!$C$8:$Z$638,24,FALSE)</f>
        <v>#N/A</v>
      </c>
      <c r="O260" s="109"/>
      <c r="P260" s="109"/>
      <c r="Q260" s="124"/>
      <c r="R260" s="124"/>
      <c r="S260" s="109"/>
      <c r="T260" s="109"/>
      <c r="U260" s="118"/>
      <c r="V260" s="118"/>
      <c r="W260" s="118"/>
      <c r="X260" s="118"/>
      <c r="Y260" s="118"/>
      <c r="Z260" s="118"/>
      <c r="AA260" s="118"/>
    </row>
    <row r="261" spans="1:27" ht="15.75" customHeight="1" x14ac:dyDescent="0.25">
      <c r="A261" s="215">
        <f t="shared" si="6"/>
        <v>252</v>
      </c>
      <c r="B261" s="109"/>
      <c r="C261" s="151"/>
      <c r="D261" s="109"/>
      <c r="E261" s="109"/>
      <c r="F261" s="109"/>
      <c r="G261" s="104"/>
      <c r="H261" s="104"/>
      <c r="I261" s="154"/>
      <c r="J261" s="154"/>
      <c r="K261" s="154" t="s">
        <v>648</v>
      </c>
      <c r="L261" s="154" t="e">
        <f>VLOOKUP(D261,'TS Gantry - AP47'!$C$8:$X$638,22,FALSE)</f>
        <v>#N/A</v>
      </c>
      <c r="M261" s="154" t="e">
        <f>VLOOKUP(D261,'TS Gantry - AP47'!$C$8:$Y$638,23,FALSE)</f>
        <v>#N/A</v>
      </c>
      <c r="N261" s="154" t="e">
        <f>VLOOKUP(D261,'TS Gantry - AP47'!$C$8:$Z$638,24,FALSE)</f>
        <v>#N/A</v>
      </c>
      <c r="O261" s="109"/>
      <c r="P261" s="109"/>
      <c r="Q261" s="124"/>
      <c r="R261" s="124"/>
      <c r="S261" s="109"/>
      <c r="T261" s="144"/>
      <c r="U261" s="118"/>
      <c r="V261" s="118"/>
      <c r="W261" s="118"/>
      <c r="X261" s="118"/>
      <c r="Y261" s="118"/>
      <c r="Z261" s="118"/>
      <c r="AA261" s="118"/>
    </row>
    <row r="262" spans="1:27" ht="15.75" customHeight="1" x14ac:dyDescent="0.25">
      <c r="A262" s="109">
        <f t="shared" si="6"/>
        <v>253</v>
      </c>
      <c r="B262" s="109"/>
      <c r="C262" s="151"/>
      <c r="D262" s="109"/>
      <c r="E262" s="109"/>
      <c r="F262" s="109"/>
      <c r="G262" s="104"/>
      <c r="H262" s="104"/>
      <c r="I262" s="154"/>
      <c r="J262" s="154"/>
      <c r="K262" s="154" t="s">
        <v>648</v>
      </c>
      <c r="L262" s="154" t="e">
        <f>VLOOKUP(D262,'TS Gantry - AP47'!$C$8:$X$638,22,FALSE)</f>
        <v>#N/A</v>
      </c>
      <c r="M262" s="154" t="e">
        <f>VLOOKUP(D262,'TS Gantry - AP47'!$C$8:$Y$638,23,FALSE)</f>
        <v>#N/A</v>
      </c>
      <c r="N262" s="154" t="e">
        <f>VLOOKUP(D262,'TS Gantry - AP47'!$C$8:$Z$638,24,FALSE)</f>
        <v>#N/A</v>
      </c>
      <c r="O262" s="109"/>
      <c r="P262" s="109"/>
      <c r="Q262" s="124"/>
      <c r="R262" s="124"/>
      <c r="S262" s="109"/>
      <c r="T262" s="109"/>
      <c r="U262" s="118"/>
      <c r="V262" s="118"/>
      <c r="W262" s="118"/>
      <c r="X262" s="118"/>
      <c r="Y262" s="118"/>
      <c r="Z262" s="118"/>
      <c r="AA262" s="118"/>
    </row>
    <row r="263" spans="1:27" ht="15.75" customHeight="1" x14ac:dyDescent="0.25">
      <c r="A263" s="215">
        <f t="shared" si="6"/>
        <v>254</v>
      </c>
      <c r="B263" s="109"/>
      <c r="C263" s="151"/>
      <c r="D263" s="109"/>
      <c r="E263" s="109"/>
      <c r="F263" s="109"/>
      <c r="G263" s="104"/>
      <c r="H263" s="104"/>
      <c r="I263" s="154"/>
      <c r="J263" s="154"/>
      <c r="K263" s="154" t="s">
        <v>648</v>
      </c>
      <c r="L263" s="154" t="e">
        <f>VLOOKUP(D263,'TS Gantry - AP47'!$C$8:$X$638,22,FALSE)</f>
        <v>#N/A</v>
      </c>
      <c r="M263" s="154" t="e">
        <f>VLOOKUP(D263,'TS Gantry - AP47'!$C$8:$Y$638,23,FALSE)</f>
        <v>#N/A</v>
      </c>
      <c r="N263" s="154" t="e">
        <f>VLOOKUP(D263,'TS Gantry - AP47'!$C$8:$Z$638,24,FALSE)</f>
        <v>#N/A</v>
      </c>
      <c r="O263" s="109"/>
      <c r="P263" s="109"/>
      <c r="Q263" s="124"/>
      <c r="R263" s="124"/>
      <c r="S263" s="109"/>
      <c r="T263" s="109"/>
      <c r="U263" s="118"/>
      <c r="V263" s="118"/>
      <c r="W263" s="118"/>
      <c r="X263" s="118"/>
      <c r="Y263" s="118"/>
      <c r="Z263" s="118"/>
      <c r="AA263" s="118"/>
    </row>
    <row r="264" spans="1:27" ht="15.75" customHeight="1" x14ac:dyDescent="0.25">
      <c r="A264" s="109">
        <f t="shared" si="6"/>
        <v>255</v>
      </c>
      <c r="B264" s="109"/>
      <c r="C264" s="151"/>
      <c r="D264" s="259"/>
      <c r="E264" s="259"/>
      <c r="F264" s="259"/>
      <c r="G264" s="86"/>
      <c r="H264" s="86"/>
      <c r="I264" s="154"/>
      <c r="J264" s="154"/>
      <c r="K264" s="154" t="s">
        <v>648</v>
      </c>
      <c r="L264" s="154" t="e">
        <f>VLOOKUP(D264,'TS Gantry - AP47'!$C$8:$X$638,22,FALSE)</f>
        <v>#N/A</v>
      </c>
      <c r="M264" s="154" t="e">
        <f>VLOOKUP(D264,'TS Gantry - AP47'!$C$8:$Y$638,23,FALSE)</f>
        <v>#N/A</v>
      </c>
      <c r="N264" s="154" t="e">
        <f>VLOOKUP(D264,'TS Gantry - AP47'!$C$8:$Z$638,24,FALSE)</f>
        <v>#N/A</v>
      </c>
      <c r="O264" s="109"/>
      <c r="P264" s="109"/>
      <c r="Q264" s="124"/>
      <c r="R264" s="124"/>
      <c r="S264" s="109"/>
      <c r="T264" s="144"/>
      <c r="U264" s="118"/>
      <c r="V264" s="118"/>
      <c r="W264" s="118"/>
      <c r="X264" s="118"/>
      <c r="Y264" s="118"/>
      <c r="Z264" s="118"/>
      <c r="AA264" s="118"/>
    </row>
    <row r="265" spans="1:27" ht="15.75" customHeight="1" x14ac:dyDescent="0.25">
      <c r="A265" s="215">
        <f t="shared" si="6"/>
        <v>256</v>
      </c>
      <c r="B265" s="109"/>
      <c r="C265" s="151"/>
      <c r="D265" s="259"/>
      <c r="E265" s="259"/>
      <c r="F265" s="259"/>
      <c r="G265" s="86"/>
      <c r="H265" s="86"/>
      <c r="I265" s="154"/>
      <c r="J265" s="154"/>
      <c r="K265" s="154" t="s">
        <v>648</v>
      </c>
      <c r="L265" s="154" t="e">
        <f>VLOOKUP(D265,'TS Gantry - AP47'!$C$8:$X$638,22,FALSE)</f>
        <v>#N/A</v>
      </c>
      <c r="M265" s="154" t="e">
        <f>VLOOKUP(D265,'TS Gantry - AP47'!$C$8:$Y$638,23,FALSE)</f>
        <v>#N/A</v>
      </c>
      <c r="N265" s="154" t="e">
        <f>VLOOKUP(D265,'TS Gantry - AP47'!$C$8:$Z$638,24,FALSE)</f>
        <v>#N/A</v>
      </c>
      <c r="O265" s="109"/>
      <c r="P265" s="109"/>
      <c r="Q265" s="124"/>
      <c r="R265" s="124"/>
      <c r="S265" s="109"/>
      <c r="T265" s="109"/>
      <c r="U265" s="118"/>
      <c r="V265" s="118"/>
      <c r="W265" s="118"/>
      <c r="X265" s="118"/>
      <c r="Y265" s="118"/>
      <c r="Z265" s="118"/>
      <c r="AA265" s="118"/>
    </row>
    <row r="266" spans="1:27" ht="15.75" customHeight="1" x14ac:dyDescent="0.25">
      <c r="A266" s="109">
        <f t="shared" si="6"/>
        <v>257</v>
      </c>
      <c r="B266" s="109"/>
      <c r="C266" s="151"/>
      <c r="D266" s="259"/>
      <c r="E266" s="259"/>
      <c r="F266" s="259"/>
      <c r="G266" s="86"/>
      <c r="H266" s="86"/>
      <c r="I266" s="154"/>
      <c r="J266" s="154"/>
      <c r="K266" s="154" t="s">
        <v>648</v>
      </c>
      <c r="L266" s="154" t="e">
        <f>VLOOKUP(D266,'TS Gantry - AP47'!$C$8:$X$638,22,FALSE)</f>
        <v>#N/A</v>
      </c>
      <c r="M266" s="154" t="e">
        <f>VLOOKUP(D266,'TS Gantry - AP47'!$C$8:$Y$638,23,FALSE)</f>
        <v>#N/A</v>
      </c>
      <c r="N266" s="154" t="e">
        <f>VLOOKUP(D266,'TS Gantry - AP47'!$C$8:$Z$638,24,FALSE)</f>
        <v>#N/A</v>
      </c>
      <c r="O266" s="109"/>
      <c r="P266" s="109"/>
      <c r="Q266" s="124"/>
      <c r="R266" s="124"/>
      <c r="S266" s="109"/>
      <c r="T266" s="109"/>
      <c r="U266" s="118"/>
      <c r="V266" s="118"/>
      <c r="W266" s="118"/>
      <c r="X266" s="118"/>
      <c r="Y266" s="118"/>
      <c r="Z266" s="118"/>
      <c r="AA266" s="118"/>
    </row>
    <row r="267" spans="1:27" ht="15.75" customHeight="1" x14ac:dyDescent="0.25">
      <c r="A267" s="215">
        <f t="shared" si="6"/>
        <v>258</v>
      </c>
      <c r="B267" s="109"/>
      <c r="C267" s="151"/>
      <c r="D267" s="259"/>
      <c r="E267" s="259"/>
      <c r="F267" s="259"/>
      <c r="G267" s="86"/>
      <c r="H267" s="86"/>
      <c r="I267" s="154"/>
      <c r="J267" s="154"/>
      <c r="K267" s="154" t="s">
        <v>648</v>
      </c>
      <c r="L267" s="154" t="e">
        <f>VLOOKUP(D267,'TS Gantry - AP47'!$C$8:$X$638,22,FALSE)</f>
        <v>#N/A</v>
      </c>
      <c r="M267" s="154" t="e">
        <f>VLOOKUP(D267,'TS Gantry - AP47'!$C$8:$Y$638,23,FALSE)</f>
        <v>#N/A</v>
      </c>
      <c r="N267" s="154" t="e">
        <f>VLOOKUP(D267,'TS Gantry - AP47'!$C$8:$Z$638,24,FALSE)</f>
        <v>#N/A</v>
      </c>
      <c r="O267" s="109"/>
      <c r="P267" s="109"/>
      <c r="Q267" s="124"/>
      <c r="R267" s="124"/>
      <c r="S267" s="109"/>
      <c r="T267" s="144"/>
      <c r="U267" s="118"/>
      <c r="V267" s="118"/>
      <c r="W267" s="118"/>
      <c r="X267" s="118"/>
      <c r="Y267" s="118"/>
      <c r="Z267" s="118"/>
      <c r="AA267" s="118"/>
    </row>
    <row r="268" spans="1:27" ht="15.75" customHeight="1" x14ac:dyDescent="0.25">
      <c r="A268" s="109">
        <f t="shared" si="6"/>
        <v>259</v>
      </c>
      <c r="B268" s="109"/>
      <c r="C268" s="151"/>
      <c r="D268" s="109"/>
      <c r="E268" s="109"/>
      <c r="F268" s="109"/>
      <c r="G268" s="104"/>
      <c r="H268" s="104"/>
      <c r="I268" s="154"/>
      <c r="J268" s="154"/>
      <c r="K268" s="154" t="s">
        <v>648</v>
      </c>
      <c r="L268" s="154" t="e">
        <f>VLOOKUP(D268,'TS Gantry - AP47'!$C$8:$X$638,22,FALSE)</f>
        <v>#N/A</v>
      </c>
      <c r="M268" s="154" t="e">
        <f>VLOOKUP(D268,'TS Gantry - AP47'!$C$8:$Y$638,23,FALSE)</f>
        <v>#N/A</v>
      </c>
      <c r="N268" s="154" t="e">
        <f>VLOOKUP(D268,'TS Gantry - AP47'!$C$8:$Z$638,24,FALSE)</f>
        <v>#N/A</v>
      </c>
      <c r="O268" s="109"/>
      <c r="P268" s="109"/>
      <c r="Q268" s="124"/>
      <c r="R268" s="124"/>
      <c r="S268" s="109"/>
      <c r="T268" s="109"/>
      <c r="U268" s="234"/>
      <c r="V268" s="118"/>
      <c r="W268" s="118"/>
      <c r="X268" s="118"/>
      <c r="Y268" s="118"/>
      <c r="Z268" s="118"/>
      <c r="AA268" s="118"/>
    </row>
    <row r="269" spans="1:27" ht="15.75" customHeight="1" x14ac:dyDescent="0.25">
      <c r="A269" s="215">
        <f t="shared" si="6"/>
        <v>260</v>
      </c>
      <c r="B269" s="109"/>
      <c r="C269" s="151"/>
      <c r="D269" s="109"/>
      <c r="E269" s="109"/>
      <c r="F269" s="109"/>
      <c r="G269" s="104"/>
      <c r="H269" s="104"/>
      <c r="I269" s="154"/>
      <c r="J269" s="154"/>
      <c r="K269" s="154" t="s">
        <v>648</v>
      </c>
      <c r="L269" s="154" t="e">
        <f>VLOOKUP(D269,'TS Gantry - AP47'!$C$8:$X$638,22,FALSE)</f>
        <v>#N/A</v>
      </c>
      <c r="M269" s="154" t="e">
        <f>VLOOKUP(D269,'TS Gantry - AP47'!$C$8:$Y$638,23,FALSE)</f>
        <v>#N/A</v>
      </c>
      <c r="N269" s="154" t="e">
        <f>VLOOKUP(D269,'TS Gantry - AP47'!$C$8:$Z$638,24,FALSE)</f>
        <v>#N/A</v>
      </c>
      <c r="O269" s="109"/>
      <c r="P269" s="109"/>
      <c r="Q269" s="124"/>
      <c r="R269" s="124"/>
      <c r="S269" s="109"/>
      <c r="T269" s="109"/>
      <c r="U269" s="118"/>
      <c r="V269" s="118"/>
      <c r="W269" s="118"/>
      <c r="X269" s="118"/>
      <c r="Y269" s="118"/>
      <c r="Z269" s="118"/>
      <c r="AA269" s="118"/>
    </row>
    <row r="270" spans="1:27" ht="15.75" customHeight="1" x14ac:dyDescent="0.25">
      <c r="A270" s="109">
        <f t="shared" si="6"/>
        <v>261</v>
      </c>
      <c r="B270" s="109"/>
      <c r="C270" s="151"/>
      <c r="D270" s="109"/>
      <c r="E270" s="109"/>
      <c r="F270" s="109"/>
      <c r="G270" s="104"/>
      <c r="H270" s="104"/>
      <c r="I270" s="154"/>
      <c r="J270" s="154"/>
      <c r="K270" s="154" t="s">
        <v>648</v>
      </c>
      <c r="L270" s="154" t="e">
        <f>VLOOKUP(D270,'TS Gantry - AP47'!$C$8:$X$638,22,FALSE)</f>
        <v>#N/A</v>
      </c>
      <c r="M270" s="154" t="e">
        <f>VLOOKUP(D270,'TS Gantry - AP47'!$C$8:$Y$638,23,FALSE)</f>
        <v>#N/A</v>
      </c>
      <c r="N270" s="154" t="e">
        <f>VLOOKUP(D270,'TS Gantry - AP47'!$C$8:$Z$638,24,FALSE)</f>
        <v>#N/A</v>
      </c>
      <c r="O270" s="109"/>
      <c r="P270" s="109"/>
      <c r="Q270" s="124"/>
      <c r="R270" s="124"/>
      <c r="S270" s="109"/>
      <c r="T270" s="109"/>
      <c r="U270" s="118"/>
      <c r="V270" s="118"/>
      <c r="W270" s="118"/>
      <c r="X270" s="118"/>
      <c r="Y270" s="118"/>
      <c r="Z270" s="118"/>
      <c r="AA270" s="118"/>
    </row>
    <row r="271" spans="1:27" ht="15.75" customHeight="1" x14ac:dyDescent="0.25">
      <c r="A271" s="215">
        <f t="shared" si="6"/>
        <v>262</v>
      </c>
      <c r="B271" s="109"/>
      <c r="C271" s="151"/>
      <c r="D271" s="259"/>
      <c r="E271" s="259"/>
      <c r="F271" s="259"/>
      <c r="G271" s="86"/>
      <c r="H271" s="104"/>
      <c r="I271" s="154"/>
      <c r="J271" s="154"/>
      <c r="K271" s="154" t="s">
        <v>648</v>
      </c>
      <c r="L271" s="154" t="e">
        <f>VLOOKUP(D271,'TS Gantry - AP47'!$C$8:$X$638,22,FALSE)</f>
        <v>#N/A</v>
      </c>
      <c r="M271" s="154" t="e">
        <f>VLOOKUP(D271,'TS Gantry - AP47'!$C$8:$Y$638,23,FALSE)</f>
        <v>#N/A</v>
      </c>
      <c r="N271" s="154" t="e">
        <f>VLOOKUP(D271,'TS Gantry - AP47'!$C$8:$Z$638,24,FALSE)</f>
        <v>#N/A</v>
      </c>
      <c r="O271" s="109"/>
      <c r="P271" s="109"/>
      <c r="Q271" s="124"/>
      <c r="R271" s="124"/>
      <c r="S271" s="109"/>
      <c r="T271" s="109"/>
      <c r="U271" s="118"/>
      <c r="V271" s="118"/>
      <c r="W271" s="118"/>
      <c r="X271" s="118"/>
      <c r="Y271" s="118"/>
      <c r="Z271" s="118"/>
      <c r="AA271" s="118"/>
    </row>
    <row r="272" spans="1:27" ht="15.75" customHeight="1" x14ac:dyDescent="0.25">
      <c r="A272" s="109">
        <f t="shared" si="6"/>
        <v>263</v>
      </c>
      <c r="B272" s="109"/>
      <c r="C272" s="151"/>
      <c r="D272" s="259"/>
      <c r="E272" s="259"/>
      <c r="F272" s="259"/>
      <c r="G272" s="86"/>
      <c r="H272" s="104"/>
      <c r="I272" s="154"/>
      <c r="J272" s="154"/>
      <c r="K272" s="154" t="s">
        <v>648</v>
      </c>
      <c r="L272" s="154" t="e">
        <f>VLOOKUP(D272,'TS Gantry - AP47'!$C$8:$X$638,22,FALSE)</f>
        <v>#N/A</v>
      </c>
      <c r="M272" s="154" t="e">
        <f>VLOOKUP(D272,'TS Gantry - AP47'!$C$8:$Y$638,23,FALSE)</f>
        <v>#N/A</v>
      </c>
      <c r="N272" s="154" t="e">
        <f>VLOOKUP(D272,'TS Gantry - AP47'!$C$8:$Z$638,24,FALSE)</f>
        <v>#N/A</v>
      </c>
      <c r="O272" s="109"/>
      <c r="P272" s="109"/>
      <c r="Q272" s="124"/>
      <c r="R272" s="124"/>
      <c r="S272" s="109"/>
      <c r="T272" s="109"/>
      <c r="U272" s="118"/>
      <c r="V272" s="118"/>
      <c r="W272" s="118"/>
      <c r="X272" s="118"/>
      <c r="Y272" s="118"/>
      <c r="Z272" s="118"/>
      <c r="AA272" s="118"/>
    </row>
    <row r="273" spans="1:27" ht="15.75" customHeight="1" x14ac:dyDescent="0.25">
      <c r="A273" s="215">
        <f t="shared" si="6"/>
        <v>264</v>
      </c>
      <c r="B273" s="109"/>
      <c r="C273" s="151"/>
      <c r="D273" s="109"/>
      <c r="E273" s="109"/>
      <c r="F273" s="109"/>
      <c r="G273" s="104"/>
      <c r="H273" s="104"/>
      <c r="I273" s="154"/>
      <c r="J273" s="154"/>
      <c r="K273" s="154" t="s">
        <v>648</v>
      </c>
      <c r="L273" s="154" t="e">
        <f>VLOOKUP(D273,'TS Gantry - AP47'!$C$8:$X$638,22,FALSE)</f>
        <v>#N/A</v>
      </c>
      <c r="M273" s="154" t="e">
        <f>VLOOKUP(D273,'TS Gantry - AP47'!$C$8:$Y$638,23,FALSE)</f>
        <v>#N/A</v>
      </c>
      <c r="N273" s="154" t="e">
        <f>VLOOKUP(D273,'TS Gantry - AP47'!$C$8:$Z$638,24,FALSE)</f>
        <v>#N/A</v>
      </c>
      <c r="O273" s="109"/>
      <c r="P273" s="109"/>
      <c r="Q273" s="124"/>
      <c r="R273" s="124"/>
      <c r="S273" s="109"/>
      <c r="T273" s="109"/>
      <c r="U273" s="118"/>
      <c r="V273" s="118"/>
      <c r="W273" s="118"/>
      <c r="X273" s="118"/>
      <c r="Y273" s="118"/>
      <c r="Z273" s="118"/>
      <c r="AA273" s="118"/>
    </row>
    <row r="274" spans="1:27" ht="15.75" customHeight="1" x14ac:dyDescent="0.25">
      <c r="A274" s="109">
        <f t="shared" si="6"/>
        <v>265</v>
      </c>
      <c r="B274" s="109"/>
      <c r="C274" s="151"/>
      <c r="D274" s="109"/>
      <c r="E274" s="109"/>
      <c r="F274" s="109"/>
      <c r="G274" s="104"/>
      <c r="H274" s="104"/>
      <c r="I274" s="154"/>
      <c r="J274" s="154"/>
      <c r="K274" s="154" t="s">
        <v>648</v>
      </c>
      <c r="L274" s="154" t="e">
        <f>VLOOKUP(D274,'TS Gantry - AP47'!$C$8:$X$638,22,FALSE)</f>
        <v>#N/A</v>
      </c>
      <c r="M274" s="154" t="e">
        <f>VLOOKUP(D274,'TS Gantry - AP47'!$C$8:$Y$638,23,FALSE)</f>
        <v>#N/A</v>
      </c>
      <c r="N274" s="154" t="e">
        <f>VLOOKUP(D274,'TS Gantry - AP47'!$C$8:$Z$638,24,FALSE)</f>
        <v>#N/A</v>
      </c>
      <c r="O274" s="109"/>
      <c r="P274" s="109"/>
      <c r="Q274" s="124"/>
      <c r="R274" s="124"/>
      <c r="S274" s="109"/>
      <c r="T274" s="109"/>
      <c r="U274" s="118"/>
      <c r="V274" s="118"/>
      <c r="W274" s="118"/>
      <c r="X274" s="118"/>
      <c r="Y274" s="118"/>
      <c r="Z274" s="118"/>
      <c r="AA274" s="118"/>
    </row>
    <row r="275" spans="1:27" ht="15.75" customHeight="1" x14ac:dyDescent="0.25">
      <c r="A275" s="215">
        <f t="shared" si="6"/>
        <v>266</v>
      </c>
      <c r="B275" s="109"/>
      <c r="C275" s="151"/>
      <c r="D275" s="109"/>
      <c r="E275" s="109"/>
      <c r="F275" s="109"/>
      <c r="G275" s="104"/>
      <c r="H275" s="104"/>
      <c r="I275" s="154"/>
      <c r="J275" s="154"/>
      <c r="K275" s="154" t="s">
        <v>648</v>
      </c>
      <c r="L275" s="154" t="e">
        <f>VLOOKUP(D275,'TS Gantry - AP47'!$C$8:$X$638,22,FALSE)</f>
        <v>#N/A</v>
      </c>
      <c r="M275" s="154" t="e">
        <f>VLOOKUP(D275,'TS Gantry - AP47'!$C$8:$Y$638,23,FALSE)</f>
        <v>#N/A</v>
      </c>
      <c r="N275" s="154" t="e">
        <f>VLOOKUP(D275,'TS Gantry - AP47'!$C$8:$Z$638,24,FALSE)</f>
        <v>#N/A</v>
      </c>
      <c r="O275" s="109"/>
      <c r="P275" s="109"/>
      <c r="Q275" s="124"/>
      <c r="R275" s="124"/>
      <c r="S275" s="109"/>
      <c r="T275" s="109"/>
      <c r="U275" s="118"/>
      <c r="V275" s="118"/>
      <c r="W275" s="118"/>
      <c r="X275" s="118"/>
      <c r="Y275" s="118"/>
      <c r="Z275" s="118"/>
      <c r="AA275" s="118"/>
    </row>
    <row r="276" spans="1:27" ht="15.75" customHeight="1" x14ac:dyDescent="0.25">
      <c r="A276" s="109">
        <f t="shared" si="6"/>
        <v>267</v>
      </c>
      <c r="B276" s="109"/>
      <c r="C276" s="151"/>
      <c r="D276" s="219"/>
      <c r="E276" s="109"/>
      <c r="F276" s="109"/>
      <c r="G276" s="104"/>
      <c r="H276" s="104"/>
      <c r="I276" s="154"/>
      <c r="J276" s="154"/>
      <c r="K276" s="154" t="s">
        <v>648</v>
      </c>
      <c r="L276" s="154" t="e">
        <f>VLOOKUP(D276,'TS Gantry - AP47'!$C$8:$X$638,22,FALSE)</f>
        <v>#N/A</v>
      </c>
      <c r="M276" s="154" t="e">
        <f>VLOOKUP(D276,'TS Gantry - AP47'!$C$8:$Y$638,23,FALSE)</f>
        <v>#N/A</v>
      </c>
      <c r="N276" s="154" t="e">
        <f>VLOOKUP(D276,'TS Gantry - AP47'!$C$8:$Z$638,24,FALSE)</f>
        <v>#N/A</v>
      </c>
      <c r="O276" s="109"/>
      <c r="P276" s="109"/>
      <c r="Q276" s="124"/>
      <c r="R276" s="124"/>
      <c r="S276" s="109"/>
      <c r="T276" s="109"/>
      <c r="U276" s="118"/>
      <c r="V276" s="118"/>
      <c r="W276" s="118"/>
      <c r="X276" s="118"/>
      <c r="Y276" s="118"/>
      <c r="Z276" s="118"/>
      <c r="AA276" s="118"/>
    </row>
    <row r="277" spans="1:27" ht="15.75" customHeight="1" x14ac:dyDescent="0.25">
      <c r="A277" s="215">
        <f t="shared" si="6"/>
        <v>268</v>
      </c>
      <c r="B277" s="109"/>
      <c r="C277" s="151"/>
      <c r="D277" s="219"/>
      <c r="E277" s="109"/>
      <c r="F277" s="109"/>
      <c r="G277" s="104"/>
      <c r="H277" s="104"/>
      <c r="I277" s="154"/>
      <c r="J277" s="154"/>
      <c r="K277" s="154" t="s">
        <v>648</v>
      </c>
      <c r="L277" s="154" t="e">
        <f>VLOOKUP(D277,'TS Gantry - AP47'!$C$8:$X$638,22,FALSE)</f>
        <v>#N/A</v>
      </c>
      <c r="M277" s="154" t="e">
        <f>VLOOKUP(D277,'TS Gantry - AP47'!$C$8:$Y$638,23,FALSE)</f>
        <v>#N/A</v>
      </c>
      <c r="N277" s="154" t="e">
        <f>VLOOKUP(D277,'TS Gantry - AP47'!$C$8:$Z$638,24,FALSE)</f>
        <v>#N/A</v>
      </c>
      <c r="O277" s="109"/>
      <c r="P277" s="109"/>
      <c r="Q277" s="124"/>
      <c r="R277" s="124"/>
      <c r="S277" s="109"/>
      <c r="T277" s="109"/>
      <c r="U277" s="118"/>
      <c r="V277" s="118"/>
      <c r="W277" s="118"/>
      <c r="X277" s="118"/>
      <c r="Y277" s="118"/>
      <c r="Z277" s="118"/>
      <c r="AA277" s="118"/>
    </row>
    <row r="278" spans="1:27" ht="15.75" customHeight="1" x14ac:dyDescent="0.25">
      <c r="A278" s="109">
        <f t="shared" si="6"/>
        <v>269</v>
      </c>
      <c r="B278" s="109"/>
      <c r="C278" s="151"/>
      <c r="D278" s="219"/>
      <c r="E278" s="109"/>
      <c r="F278" s="109"/>
      <c r="G278" s="124"/>
      <c r="H278" s="124"/>
      <c r="I278" s="154"/>
      <c r="J278" s="154"/>
      <c r="K278" s="154" t="s">
        <v>648</v>
      </c>
      <c r="L278" s="154" t="e">
        <f>VLOOKUP(D278,'TS Gantry - AP47'!$C$8:$X$638,22,FALSE)</f>
        <v>#N/A</v>
      </c>
      <c r="M278" s="154" t="e">
        <f>VLOOKUP(D278,'TS Gantry - AP47'!$C$8:$Y$638,23,FALSE)</f>
        <v>#N/A</v>
      </c>
      <c r="N278" s="154" t="e">
        <f>VLOOKUP(D278,'TS Gantry - AP47'!$C$8:$Z$638,24,FALSE)</f>
        <v>#N/A</v>
      </c>
      <c r="O278" s="109"/>
      <c r="P278" s="109"/>
      <c r="Q278" s="124"/>
      <c r="R278" s="124"/>
      <c r="S278" s="109"/>
      <c r="T278" s="109"/>
      <c r="U278" s="118"/>
      <c r="V278" s="118"/>
      <c r="W278" s="118"/>
      <c r="X278" s="118"/>
      <c r="Y278" s="118"/>
      <c r="Z278" s="118"/>
      <c r="AA278" s="118"/>
    </row>
    <row r="279" spans="1:27" ht="15.75" customHeight="1" x14ac:dyDescent="0.25">
      <c r="A279" s="215">
        <f t="shared" si="6"/>
        <v>270</v>
      </c>
      <c r="B279" s="109"/>
      <c r="C279" s="151"/>
      <c r="D279" s="232"/>
      <c r="E279" s="109"/>
      <c r="F279" s="109"/>
      <c r="G279" s="109"/>
      <c r="H279" s="124"/>
      <c r="I279" s="154"/>
      <c r="J279" s="154"/>
      <c r="K279" s="154" t="s">
        <v>648</v>
      </c>
      <c r="L279" s="154" t="e">
        <f>VLOOKUP(D279,'TS Gantry - AP47'!$C$8:$X$638,22,FALSE)</f>
        <v>#N/A</v>
      </c>
      <c r="M279" s="154" t="e">
        <f>VLOOKUP(D279,'TS Gantry - AP47'!$C$8:$Y$638,23,FALSE)</f>
        <v>#N/A</v>
      </c>
      <c r="N279" s="154" t="e">
        <f>VLOOKUP(D279,'TS Gantry - AP47'!$C$8:$Z$638,24,FALSE)</f>
        <v>#N/A</v>
      </c>
      <c r="O279" s="109"/>
      <c r="P279" s="109"/>
      <c r="Q279" s="124"/>
      <c r="R279" s="124"/>
      <c r="S279" s="109"/>
      <c r="T279" s="109"/>
      <c r="U279" s="118"/>
      <c r="V279" s="118"/>
      <c r="W279" s="118"/>
      <c r="X279" s="118"/>
      <c r="Y279" s="118"/>
      <c r="Z279" s="118"/>
      <c r="AA279" s="118"/>
    </row>
    <row r="280" spans="1:27" ht="15.75" customHeight="1" x14ac:dyDescent="0.25">
      <c r="A280" s="109">
        <f t="shared" si="6"/>
        <v>271</v>
      </c>
      <c r="B280" s="109"/>
      <c r="C280" s="151"/>
      <c r="D280" s="232"/>
      <c r="E280" s="109"/>
      <c r="F280" s="109"/>
      <c r="G280" s="109"/>
      <c r="H280" s="124"/>
      <c r="I280" s="154"/>
      <c r="J280" s="154"/>
      <c r="K280" s="154" t="s">
        <v>648</v>
      </c>
      <c r="L280" s="154" t="e">
        <f>VLOOKUP(D280,'TS Gantry - AP47'!$C$8:$X$638,22,FALSE)</f>
        <v>#N/A</v>
      </c>
      <c r="M280" s="154" t="e">
        <f>VLOOKUP(D280,'TS Gantry - AP47'!$C$8:$Y$638,23,FALSE)</f>
        <v>#N/A</v>
      </c>
      <c r="N280" s="154" t="e">
        <f>VLOOKUP(D280,'TS Gantry - AP47'!$C$8:$Z$638,24,FALSE)</f>
        <v>#N/A</v>
      </c>
      <c r="O280" s="109"/>
      <c r="P280" s="109"/>
      <c r="Q280" s="124"/>
      <c r="R280" s="124"/>
      <c r="S280" s="109"/>
      <c r="T280" s="109"/>
      <c r="U280" s="118"/>
      <c r="V280" s="118"/>
      <c r="W280" s="118"/>
      <c r="X280" s="118"/>
      <c r="Y280" s="118"/>
      <c r="Z280" s="118"/>
      <c r="AA280" s="118"/>
    </row>
    <row r="281" spans="1:27" ht="15.75" customHeight="1" x14ac:dyDescent="0.25">
      <c r="A281" s="215">
        <f t="shared" si="6"/>
        <v>272</v>
      </c>
      <c r="B281" s="109"/>
      <c r="C281" s="151"/>
      <c r="D281" s="219"/>
      <c r="E281" s="109"/>
      <c r="F281" s="109"/>
      <c r="G281" s="109"/>
      <c r="H281" s="104"/>
      <c r="I281" s="154"/>
      <c r="J281" s="154"/>
      <c r="K281" s="154" t="s">
        <v>648</v>
      </c>
      <c r="L281" s="154" t="e">
        <f>VLOOKUP(D281,'TS Gantry - AP47'!$C$8:$X$638,22,FALSE)</f>
        <v>#N/A</v>
      </c>
      <c r="M281" s="154" t="e">
        <f>VLOOKUP(D281,'TS Gantry - AP47'!$C$8:$Y$638,23,FALSE)</f>
        <v>#N/A</v>
      </c>
      <c r="N281" s="154" t="e">
        <f>VLOOKUP(D281,'TS Gantry - AP47'!$C$8:$Z$638,24,FALSE)</f>
        <v>#N/A</v>
      </c>
      <c r="O281" s="109"/>
      <c r="P281" s="109"/>
      <c r="Q281" s="124"/>
      <c r="R281" s="124"/>
      <c r="S281" s="109"/>
      <c r="T281" s="109"/>
      <c r="U281" s="118"/>
      <c r="V281" s="118"/>
      <c r="W281" s="118"/>
      <c r="X281" s="118"/>
      <c r="Y281" s="118"/>
      <c r="Z281" s="118"/>
      <c r="AA281" s="118"/>
    </row>
    <row r="282" spans="1:27" ht="15.75" customHeight="1" x14ac:dyDescent="0.25">
      <c r="A282" s="109">
        <f t="shared" si="6"/>
        <v>273</v>
      </c>
      <c r="B282" s="109"/>
      <c r="C282" s="151"/>
      <c r="D282" s="219"/>
      <c r="E282" s="109"/>
      <c r="F282" s="109"/>
      <c r="G282" s="109"/>
      <c r="H282" s="109"/>
      <c r="I282" s="154"/>
      <c r="J282" s="154"/>
      <c r="K282" s="154" t="s">
        <v>648</v>
      </c>
      <c r="L282" s="154" t="e">
        <f>VLOOKUP(D282,'TS Gantry - AP47'!$C$8:$X$638,22,FALSE)</f>
        <v>#N/A</v>
      </c>
      <c r="M282" s="154" t="e">
        <f>VLOOKUP(D282,'TS Gantry - AP47'!$C$8:$Y$638,23,FALSE)</f>
        <v>#N/A</v>
      </c>
      <c r="N282" s="154" t="e">
        <f>VLOOKUP(D282,'TS Gantry - AP47'!$C$8:$Z$638,24,FALSE)</f>
        <v>#N/A</v>
      </c>
      <c r="O282" s="109"/>
      <c r="P282" s="109"/>
      <c r="Q282" s="124"/>
      <c r="R282" s="124"/>
      <c r="S282" s="109"/>
      <c r="T282" s="109"/>
      <c r="U282" s="118"/>
      <c r="V282" s="118"/>
      <c r="W282" s="118"/>
      <c r="X282" s="118"/>
      <c r="Y282" s="118"/>
      <c r="Z282" s="118"/>
      <c r="AA282" s="118"/>
    </row>
    <row r="283" spans="1:27" ht="15.75" customHeight="1" x14ac:dyDescent="0.25">
      <c r="A283" s="215">
        <f t="shared" si="6"/>
        <v>274</v>
      </c>
      <c r="B283" s="109"/>
      <c r="C283" s="151"/>
      <c r="D283" s="219"/>
      <c r="E283" s="109"/>
      <c r="F283" s="109"/>
      <c r="G283" s="109"/>
      <c r="H283" s="109"/>
      <c r="I283" s="154"/>
      <c r="J283" s="154"/>
      <c r="K283" s="154" t="s">
        <v>648</v>
      </c>
      <c r="L283" s="154" t="e">
        <f>VLOOKUP(D283,'TS Gantry - AP47'!$C$8:$X$638,22,FALSE)</f>
        <v>#N/A</v>
      </c>
      <c r="M283" s="154" t="e">
        <f>VLOOKUP(D283,'TS Gantry - AP47'!$C$8:$Y$638,23,FALSE)</f>
        <v>#N/A</v>
      </c>
      <c r="N283" s="154" t="e">
        <f>VLOOKUP(D283,'TS Gantry - AP47'!$C$8:$Z$638,24,FALSE)</f>
        <v>#N/A</v>
      </c>
      <c r="O283" s="109"/>
      <c r="P283" s="109"/>
      <c r="Q283" s="124"/>
      <c r="R283" s="124"/>
      <c r="S283" s="109"/>
      <c r="T283" s="109"/>
      <c r="U283" s="118"/>
      <c r="V283" s="118"/>
      <c r="W283" s="118"/>
      <c r="X283" s="118"/>
      <c r="Y283" s="118"/>
      <c r="Z283" s="118"/>
      <c r="AA283" s="118"/>
    </row>
    <row r="284" spans="1:27" ht="15.75" customHeight="1" x14ac:dyDescent="0.25">
      <c r="A284" s="109">
        <f t="shared" si="6"/>
        <v>275</v>
      </c>
      <c r="B284" s="109"/>
      <c r="C284" s="151"/>
      <c r="D284" s="219"/>
      <c r="E284" s="109"/>
      <c r="F284" s="109"/>
      <c r="G284" s="109"/>
      <c r="H284" s="109"/>
      <c r="I284" s="154"/>
      <c r="J284" s="154"/>
      <c r="K284" s="154" t="s">
        <v>648</v>
      </c>
      <c r="L284" s="154" t="e">
        <f>VLOOKUP(D284,'TS Gantry - AP47'!$C$8:$X$638,22,FALSE)</f>
        <v>#N/A</v>
      </c>
      <c r="M284" s="154" t="e">
        <f>VLOOKUP(D284,'TS Gantry - AP47'!$C$8:$Y$638,23,FALSE)</f>
        <v>#N/A</v>
      </c>
      <c r="N284" s="154" t="e">
        <f>VLOOKUP(D284,'TS Gantry - AP47'!$C$8:$Z$638,24,FALSE)</f>
        <v>#N/A</v>
      </c>
      <c r="O284" s="109"/>
      <c r="P284" s="109"/>
      <c r="Q284" s="124"/>
      <c r="R284" s="124"/>
      <c r="S284" s="109"/>
      <c r="T284" s="109"/>
      <c r="U284" s="118"/>
      <c r="V284" s="118"/>
      <c r="W284" s="118"/>
      <c r="X284" s="118"/>
      <c r="Y284" s="118"/>
      <c r="Z284" s="118"/>
      <c r="AA284" s="118"/>
    </row>
    <row r="285" spans="1:27" ht="15.75" customHeight="1" x14ac:dyDescent="0.25">
      <c r="A285" s="215">
        <f t="shared" si="6"/>
        <v>276</v>
      </c>
      <c r="B285" s="109"/>
      <c r="C285" s="151"/>
      <c r="D285" s="219"/>
      <c r="E285" s="109"/>
      <c r="F285" s="109"/>
      <c r="G285" s="109"/>
      <c r="H285" s="109"/>
      <c r="I285" s="154"/>
      <c r="J285" s="154"/>
      <c r="K285" s="154" t="s">
        <v>648</v>
      </c>
      <c r="L285" s="154" t="e">
        <f>VLOOKUP(D285,'TS Gantry - AP47'!$C$8:$X$638,22,FALSE)</f>
        <v>#N/A</v>
      </c>
      <c r="M285" s="154" t="e">
        <f>VLOOKUP(D285,'TS Gantry - AP47'!$C$8:$Y$638,23,FALSE)</f>
        <v>#N/A</v>
      </c>
      <c r="N285" s="154" t="e">
        <f>VLOOKUP(D285,'TS Gantry - AP47'!$C$8:$Z$638,24,FALSE)</f>
        <v>#N/A</v>
      </c>
      <c r="O285" s="109"/>
      <c r="P285" s="109"/>
      <c r="Q285" s="124"/>
      <c r="R285" s="124"/>
      <c r="S285" s="109"/>
      <c r="T285" s="109"/>
      <c r="U285" s="118"/>
      <c r="V285" s="118"/>
      <c r="W285" s="118"/>
      <c r="X285" s="118"/>
      <c r="Y285" s="118"/>
      <c r="Z285" s="118"/>
      <c r="AA285" s="118"/>
    </row>
    <row r="286" spans="1:27" ht="15.75" customHeight="1" x14ac:dyDescent="0.25">
      <c r="A286" s="109">
        <f t="shared" si="6"/>
        <v>277</v>
      </c>
      <c r="B286" s="109"/>
      <c r="C286" s="151"/>
      <c r="D286" s="219"/>
      <c r="E286" s="109"/>
      <c r="F286" s="109"/>
      <c r="G286" s="109"/>
      <c r="H286" s="109"/>
      <c r="I286" s="154"/>
      <c r="J286" s="154"/>
      <c r="K286" s="154" t="s">
        <v>648</v>
      </c>
      <c r="L286" s="154" t="e">
        <f>VLOOKUP(D286,'TS Gantry - AP47'!$C$8:$X$638,22,FALSE)</f>
        <v>#N/A</v>
      </c>
      <c r="M286" s="154" t="e">
        <f>VLOOKUP(D286,'TS Gantry - AP47'!$C$8:$Y$638,23,FALSE)</f>
        <v>#N/A</v>
      </c>
      <c r="N286" s="154" t="e">
        <f>VLOOKUP(D286,'TS Gantry - AP47'!$C$8:$Z$638,24,FALSE)</f>
        <v>#N/A</v>
      </c>
      <c r="O286" s="109"/>
      <c r="P286" s="109"/>
      <c r="Q286" s="124"/>
      <c r="R286" s="124"/>
      <c r="S286" s="109"/>
      <c r="T286" s="109"/>
      <c r="U286" s="118"/>
      <c r="V286" s="118"/>
      <c r="W286" s="118"/>
      <c r="X286" s="118"/>
      <c r="Y286" s="118"/>
      <c r="Z286" s="118"/>
      <c r="AA286" s="118"/>
    </row>
    <row r="287" spans="1:27" ht="15.75" customHeight="1" x14ac:dyDescent="0.25">
      <c r="A287" s="215">
        <f t="shared" si="6"/>
        <v>278</v>
      </c>
      <c r="B287" s="109"/>
      <c r="C287" s="151"/>
      <c r="D287" s="219"/>
      <c r="E287" s="109"/>
      <c r="F287" s="109"/>
      <c r="G287" s="109"/>
      <c r="H287" s="109"/>
      <c r="I287" s="154"/>
      <c r="J287" s="154"/>
      <c r="K287" s="154" t="s">
        <v>648</v>
      </c>
      <c r="L287" s="154" t="e">
        <f>VLOOKUP(D287,'TS Gantry - AP47'!$C$8:$X$638,22,FALSE)</f>
        <v>#N/A</v>
      </c>
      <c r="M287" s="154" t="e">
        <f>VLOOKUP(D287,'TS Gantry - AP47'!$C$8:$Y$638,23,FALSE)</f>
        <v>#N/A</v>
      </c>
      <c r="N287" s="154" t="e">
        <f>VLOOKUP(D287,'TS Gantry - AP47'!$C$8:$Z$638,24,FALSE)</f>
        <v>#N/A</v>
      </c>
      <c r="O287" s="109"/>
      <c r="P287" s="109"/>
      <c r="Q287" s="124"/>
      <c r="R287" s="124"/>
      <c r="S287" s="109"/>
      <c r="T287" s="109"/>
      <c r="U287" s="118"/>
      <c r="V287" s="118"/>
      <c r="W287" s="118"/>
      <c r="X287" s="118"/>
      <c r="Y287" s="118"/>
      <c r="Z287" s="118"/>
      <c r="AA287" s="118"/>
    </row>
    <row r="288" spans="1:27" ht="15.75" customHeight="1" x14ac:dyDescent="0.25">
      <c r="A288" s="109">
        <f t="shared" si="6"/>
        <v>279</v>
      </c>
      <c r="B288" s="109"/>
      <c r="C288" s="151"/>
      <c r="D288" s="219"/>
      <c r="E288" s="109"/>
      <c r="F288" s="109"/>
      <c r="G288" s="109"/>
      <c r="H288" s="109"/>
      <c r="I288" s="154"/>
      <c r="J288" s="154"/>
      <c r="K288" s="154" t="s">
        <v>648</v>
      </c>
      <c r="L288" s="154" t="e">
        <f>VLOOKUP(D288,'TS Gantry - AP47'!$C$8:$X$638,22,FALSE)</f>
        <v>#N/A</v>
      </c>
      <c r="M288" s="154" t="e">
        <f>VLOOKUP(D288,'TS Gantry - AP47'!$C$8:$Y$638,23,FALSE)</f>
        <v>#N/A</v>
      </c>
      <c r="N288" s="154" t="e">
        <f>VLOOKUP(D288,'TS Gantry - AP47'!$C$8:$Z$638,24,FALSE)</f>
        <v>#N/A</v>
      </c>
      <c r="O288" s="109"/>
      <c r="P288" s="109"/>
      <c r="Q288" s="124"/>
      <c r="R288" s="124"/>
      <c r="S288" s="109"/>
      <c r="T288" s="109"/>
      <c r="U288" s="118"/>
      <c r="V288" s="118"/>
      <c r="W288" s="118"/>
      <c r="X288" s="118"/>
      <c r="Y288" s="118"/>
      <c r="Z288" s="118"/>
      <c r="AA288" s="118"/>
    </row>
    <row r="289" spans="1:27" ht="15.75" customHeight="1" x14ac:dyDescent="0.25">
      <c r="A289" s="215">
        <f t="shared" si="6"/>
        <v>280</v>
      </c>
      <c r="B289" s="109"/>
      <c r="C289" s="151"/>
      <c r="D289" s="219"/>
      <c r="E289" s="109"/>
      <c r="F289" s="109"/>
      <c r="G289" s="109"/>
      <c r="H289" s="109"/>
      <c r="I289" s="154"/>
      <c r="J289" s="154"/>
      <c r="K289" s="154" t="s">
        <v>648</v>
      </c>
      <c r="L289" s="154" t="e">
        <f>VLOOKUP(D289,'TS Gantry - AP47'!$C$8:$X$638,22,FALSE)</f>
        <v>#N/A</v>
      </c>
      <c r="M289" s="154" t="e">
        <f>VLOOKUP(D289,'TS Gantry - AP47'!$C$8:$Y$638,23,FALSE)</f>
        <v>#N/A</v>
      </c>
      <c r="N289" s="154" t="e">
        <f>VLOOKUP(D289,'TS Gantry - AP47'!$C$8:$Z$638,24,FALSE)</f>
        <v>#N/A</v>
      </c>
      <c r="O289" s="109"/>
      <c r="P289" s="109"/>
      <c r="Q289" s="124"/>
      <c r="R289" s="124"/>
      <c r="S289" s="109"/>
      <c r="T289" s="109"/>
      <c r="U289" s="118"/>
      <c r="V289" s="118"/>
      <c r="W289" s="118"/>
      <c r="X289" s="118"/>
      <c r="Y289" s="118"/>
      <c r="Z289" s="118"/>
      <c r="AA289" s="118"/>
    </row>
    <row r="290" spans="1:27" ht="15.75" customHeight="1" x14ac:dyDescent="0.25">
      <c r="A290" s="109">
        <f t="shared" si="6"/>
        <v>281</v>
      </c>
      <c r="B290" s="109"/>
      <c r="C290" s="151"/>
      <c r="D290" s="219"/>
      <c r="E290" s="109"/>
      <c r="F290" s="109"/>
      <c r="G290" s="109"/>
      <c r="H290" s="109"/>
      <c r="I290" s="154"/>
      <c r="J290" s="154"/>
      <c r="K290" s="154" t="s">
        <v>648</v>
      </c>
      <c r="L290" s="154" t="e">
        <f>VLOOKUP(D290,'TS Gantry - AP47'!$C$8:$X$638,22,FALSE)</f>
        <v>#N/A</v>
      </c>
      <c r="M290" s="154" t="e">
        <f>VLOOKUP(D290,'TS Gantry - AP47'!$C$8:$Y$638,23,FALSE)</f>
        <v>#N/A</v>
      </c>
      <c r="N290" s="154" t="e">
        <f>VLOOKUP(D290,'TS Gantry - AP47'!$C$8:$Z$638,24,FALSE)</f>
        <v>#N/A</v>
      </c>
      <c r="O290" s="109"/>
      <c r="P290" s="109"/>
      <c r="Q290" s="124"/>
      <c r="R290" s="124"/>
      <c r="S290" s="109"/>
      <c r="T290" s="109"/>
      <c r="U290" s="118"/>
      <c r="V290" s="118"/>
      <c r="W290" s="118"/>
      <c r="X290" s="118"/>
      <c r="Y290" s="118"/>
      <c r="Z290" s="118"/>
      <c r="AA290" s="118"/>
    </row>
    <row r="291" spans="1:27" ht="15.75" customHeight="1" x14ac:dyDescent="0.25">
      <c r="A291" s="215">
        <f t="shared" si="6"/>
        <v>282</v>
      </c>
      <c r="B291" s="109"/>
      <c r="C291" s="151"/>
      <c r="D291" s="219"/>
      <c r="E291" s="109"/>
      <c r="F291" s="109"/>
      <c r="G291" s="109"/>
      <c r="H291" s="109"/>
      <c r="I291" s="154"/>
      <c r="J291" s="154"/>
      <c r="K291" s="154" t="s">
        <v>648</v>
      </c>
      <c r="L291" s="154" t="e">
        <f>VLOOKUP(D291,'TS Gantry - AP47'!$C$8:$X$638,22,FALSE)</f>
        <v>#N/A</v>
      </c>
      <c r="M291" s="154" t="e">
        <f>VLOOKUP(D291,'TS Gantry - AP47'!$C$8:$Y$638,23,FALSE)</f>
        <v>#N/A</v>
      </c>
      <c r="N291" s="154" t="e">
        <f>VLOOKUP(D291,'TS Gantry - AP47'!$C$8:$Z$638,24,FALSE)</f>
        <v>#N/A</v>
      </c>
      <c r="O291" s="109"/>
      <c r="P291" s="109"/>
      <c r="Q291" s="124"/>
      <c r="R291" s="124"/>
      <c r="S291" s="109"/>
      <c r="T291" s="109"/>
      <c r="U291" s="118"/>
      <c r="V291" s="118"/>
      <c r="W291" s="118"/>
      <c r="X291" s="118"/>
      <c r="Y291" s="118"/>
      <c r="Z291" s="118"/>
      <c r="AA291" s="118"/>
    </row>
    <row r="292" spans="1:27" ht="15.75" customHeight="1" x14ac:dyDescent="0.25">
      <c r="A292" s="109">
        <f t="shared" si="6"/>
        <v>283</v>
      </c>
      <c r="B292" s="109"/>
      <c r="C292" s="151"/>
      <c r="D292" s="219"/>
      <c r="E292" s="109"/>
      <c r="F292" s="109"/>
      <c r="G292" s="109"/>
      <c r="H292" s="109"/>
      <c r="I292" s="154"/>
      <c r="J292" s="154"/>
      <c r="K292" s="154" t="s">
        <v>648</v>
      </c>
      <c r="L292" s="154" t="e">
        <f>VLOOKUP(D292,'TS Gantry - AP47'!$C$8:$X$638,22,FALSE)</f>
        <v>#N/A</v>
      </c>
      <c r="M292" s="154" t="e">
        <f>VLOOKUP(D292,'TS Gantry - AP47'!$C$8:$Y$638,23,FALSE)</f>
        <v>#N/A</v>
      </c>
      <c r="N292" s="154" t="e">
        <f>VLOOKUP(D292,'TS Gantry - AP47'!$C$8:$Z$638,24,FALSE)</f>
        <v>#N/A</v>
      </c>
      <c r="O292" s="109"/>
      <c r="P292" s="109"/>
      <c r="Q292" s="124"/>
      <c r="R292" s="124"/>
      <c r="S292" s="109"/>
      <c r="T292" s="109"/>
      <c r="U292" s="118"/>
      <c r="V292" s="118"/>
      <c r="W292" s="118"/>
      <c r="X292" s="118"/>
      <c r="Y292" s="118"/>
      <c r="Z292" s="118"/>
      <c r="AA292" s="118"/>
    </row>
    <row r="293" spans="1:27" ht="15.75" customHeight="1" x14ac:dyDescent="0.25">
      <c r="A293" s="215">
        <f t="shared" si="6"/>
        <v>284</v>
      </c>
      <c r="B293" s="109"/>
      <c r="C293" s="151"/>
      <c r="D293" s="219"/>
      <c r="E293" s="109"/>
      <c r="F293" s="109"/>
      <c r="G293" s="109"/>
      <c r="H293" s="109"/>
      <c r="I293" s="154"/>
      <c r="J293" s="154"/>
      <c r="K293" s="154" t="s">
        <v>648</v>
      </c>
      <c r="L293" s="154" t="e">
        <f>VLOOKUP(D293,'TS Gantry - AP47'!$C$8:$X$638,22,FALSE)</f>
        <v>#N/A</v>
      </c>
      <c r="M293" s="154" t="e">
        <f>VLOOKUP(D293,'TS Gantry - AP47'!$C$8:$Y$638,23,FALSE)</f>
        <v>#N/A</v>
      </c>
      <c r="N293" s="154" t="e">
        <f>VLOOKUP(D293,'TS Gantry - AP47'!$C$8:$Z$638,24,FALSE)</f>
        <v>#N/A</v>
      </c>
      <c r="O293" s="109"/>
      <c r="P293" s="109"/>
      <c r="Q293" s="124"/>
      <c r="R293" s="124"/>
      <c r="S293" s="109"/>
      <c r="T293" s="109"/>
      <c r="U293" s="118"/>
      <c r="V293" s="118"/>
      <c r="W293" s="118"/>
      <c r="X293" s="118"/>
      <c r="Y293" s="118"/>
      <c r="Z293" s="118"/>
      <c r="AA293" s="118"/>
    </row>
    <row r="294" spans="1:27" ht="15.75" customHeight="1" x14ac:dyDescent="0.25">
      <c r="A294" s="109">
        <f t="shared" si="6"/>
        <v>285</v>
      </c>
      <c r="B294" s="109"/>
      <c r="C294" s="151"/>
      <c r="D294" s="219"/>
      <c r="E294" s="109"/>
      <c r="F294" s="109"/>
      <c r="G294" s="109"/>
      <c r="H294" s="109"/>
      <c r="I294" s="154"/>
      <c r="J294" s="154"/>
      <c r="K294" s="154" t="s">
        <v>648</v>
      </c>
      <c r="L294" s="154" t="e">
        <f>VLOOKUP(D294,'TS Gantry - AP47'!$C$8:$X$638,22,FALSE)</f>
        <v>#N/A</v>
      </c>
      <c r="M294" s="154" t="e">
        <f>VLOOKUP(D294,'TS Gantry - AP47'!$C$8:$Y$638,23,FALSE)</f>
        <v>#N/A</v>
      </c>
      <c r="N294" s="154" t="e">
        <f>VLOOKUP(D294,'TS Gantry - AP47'!$C$8:$Z$638,24,FALSE)</f>
        <v>#N/A</v>
      </c>
      <c r="O294" s="109"/>
      <c r="P294" s="109"/>
      <c r="Q294" s="124"/>
      <c r="R294" s="124"/>
      <c r="S294" s="109"/>
      <c r="T294" s="109"/>
      <c r="U294" s="118"/>
      <c r="V294" s="118"/>
      <c r="W294" s="118"/>
      <c r="X294" s="118"/>
      <c r="Y294" s="118"/>
      <c r="Z294" s="118"/>
      <c r="AA294" s="118"/>
    </row>
    <row r="295" spans="1:27" ht="15.75" customHeight="1" x14ac:dyDescent="0.25">
      <c r="A295" s="215">
        <f t="shared" si="6"/>
        <v>286</v>
      </c>
      <c r="B295" s="109"/>
      <c r="C295" s="151"/>
      <c r="D295" s="219"/>
      <c r="E295" s="109"/>
      <c r="F295" s="109"/>
      <c r="G295" s="109"/>
      <c r="H295" s="109"/>
      <c r="I295" s="154"/>
      <c r="J295" s="154"/>
      <c r="K295" s="154" t="s">
        <v>648</v>
      </c>
      <c r="L295" s="154" t="e">
        <f>VLOOKUP(D295,'TS Gantry - AP47'!$C$8:$X$638,22,FALSE)</f>
        <v>#N/A</v>
      </c>
      <c r="M295" s="154" t="e">
        <f>VLOOKUP(D295,'TS Gantry - AP47'!$C$8:$Y$638,23,FALSE)</f>
        <v>#N/A</v>
      </c>
      <c r="N295" s="154" t="e">
        <f>VLOOKUP(D295,'TS Gantry - AP47'!$C$8:$Z$638,24,FALSE)</f>
        <v>#N/A</v>
      </c>
      <c r="O295" s="109"/>
      <c r="P295" s="109"/>
      <c r="Q295" s="124"/>
      <c r="R295" s="124"/>
      <c r="S295" s="109"/>
      <c r="T295" s="109"/>
      <c r="U295" s="118"/>
      <c r="V295" s="118"/>
      <c r="W295" s="118"/>
      <c r="X295" s="118"/>
      <c r="Y295" s="118"/>
      <c r="Z295" s="118"/>
      <c r="AA295" s="118"/>
    </row>
    <row r="296" spans="1:27" ht="15.75" customHeight="1" x14ac:dyDescent="0.25">
      <c r="A296" s="109">
        <f t="shared" si="6"/>
        <v>287</v>
      </c>
      <c r="B296" s="109"/>
      <c r="C296" s="151"/>
      <c r="D296" s="219"/>
      <c r="E296" s="109"/>
      <c r="F296" s="109"/>
      <c r="G296" s="109"/>
      <c r="H296" s="109"/>
      <c r="I296" s="154"/>
      <c r="J296" s="154"/>
      <c r="K296" s="154" t="s">
        <v>648</v>
      </c>
      <c r="L296" s="154" t="e">
        <f>VLOOKUP(D296,'TS Gantry - AP47'!$C$8:$X$638,22,FALSE)</f>
        <v>#N/A</v>
      </c>
      <c r="M296" s="154" t="e">
        <f>VLOOKUP(D296,'TS Gantry - AP47'!$C$8:$Y$638,23,FALSE)</f>
        <v>#N/A</v>
      </c>
      <c r="N296" s="154" t="e">
        <f>VLOOKUP(D296,'TS Gantry - AP47'!$C$8:$Z$638,24,FALSE)</f>
        <v>#N/A</v>
      </c>
      <c r="O296" s="109"/>
      <c r="P296" s="109"/>
      <c r="Q296" s="124"/>
      <c r="R296" s="124"/>
      <c r="S296" s="109"/>
      <c r="T296" s="109"/>
      <c r="U296" s="118"/>
      <c r="V296" s="118"/>
      <c r="W296" s="118"/>
      <c r="X296" s="118"/>
      <c r="Y296" s="118"/>
      <c r="Z296" s="118"/>
      <c r="AA296" s="118"/>
    </row>
    <row r="297" spans="1:27" ht="15.75" customHeight="1" x14ac:dyDescent="0.25">
      <c r="A297" s="215">
        <f t="shared" si="6"/>
        <v>288</v>
      </c>
      <c r="B297" s="109"/>
      <c r="C297" s="151"/>
      <c r="D297" s="219"/>
      <c r="E297" s="109"/>
      <c r="F297" s="109"/>
      <c r="G297" s="109"/>
      <c r="H297" s="109"/>
      <c r="I297" s="154"/>
      <c r="J297" s="154"/>
      <c r="K297" s="154" t="s">
        <v>648</v>
      </c>
      <c r="L297" s="154" t="e">
        <f>VLOOKUP(D297,'TS Gantry - AP47'!$C$8:$X$638,22,FALSE)</f>
        <v>#N/A</v>
      </c>
      <c r="M297" s="154" t="e">
        <f>VLOOKUP(D297,'TS Gantry - AP47'!$C$8:$Y$638,23,FALSE)</f>
        <v>#N/A</v>
      </c>
      <c r="N297" s="154" t="e">
        <f>VLOOKUP(D297,'TS Gantry - AP47'!$C$8:$Z$638,24,FALSE)</f>
        <v>#N/A</v>
      </c>
      <c r="O297" s="109"/>
      <c r="P297" s="109"/>
      <c r="Q297" s="124"/>
      <c r="R297" s="124"/>
      <c r="S297" s="109"/>
      <c r="T297" s="109"/>
      <c r="U297" s="118"/>
      <c r="V297" s="118"/>
      <c r="W297" s="118"/>
      <c r="X297" s="118"/>
      <c r="Y297" s="118"/>
      <c r="Z297" s="118"/>
      <c r="AA297" s="118"/>
    </row>
    <row r="298" spans="1:27" ht="15.75" customHeight="1" x14ac:dyDescent="0.25">
      <c r="A298" s="109">
        <f t="shared" si="6"/>
        <v>289</v>
      </c>
      <c r="B298" s="109"/>
      <c r="C298" s="151"/>
      <c r="D298" s="219"/>
      <c r="E298" s="109"/>
      <c r="F298" s="109"/>
      <c r="G298" s="109"/>
      <c r="H298" s="109"/>
      <c r="I298" s="154"/>
      <c r="J298" s="154"/>
      <c r="K298" s="154" t="s">
        <v>648</v>
      </c>
      <c r="L298" s="154" t="e">
        <f>VLOOKUP(D298,'TS Gantry - AP47'!$C$8:$X$638,22,FALSE)</f>
        <v>#N/A</v>
      </c>
      <c r="M298" s="154" t="e">
        <f>VLOOKUP(D298,'TS Gantry - AP47'!$C$8:$Y$638,23,FALSE)</f>
        <v>#N/A</v>
      </c>
      <c r="N298" s="154" t="e">
        <f>VLOOKUP(D298,'TS Gantry - AP47'!$C$8:$Z$638,24,FALSE)</f>
        <v>#N/A</v>
      </c>
      <c r="O298" s="109"/>
      <c r="P298" s="109"/>
      <c r="Q298" s="124"/>
      <c r="R298" s="124"/>
      <c r="S298" s="109"/>
      <c r="T298" s="109"/>
      <c r="U298" s="118"/>
      <c r="V298" s="118"/>
      <c r="W298" s="118"/>
      <c r="X298" s="118"/>
      <c r="Y298" s="118"/>
      <c r="Z298" s="118"/>
      <c r="AA298" s="118"/>
    </row>
    <row r="299" spans="1:27" ht="15.75" customHeight="1" x14ac:dyDescent="0.25">
      <c r="A299" s="215">
        <f t="shared" si="6"/>
        <v>290</v>
      </c>
      <c r="B299" s="109"/>
      <c r="C299" s="151"/>
      <c r="D299" s="219"/>
      <c r="E299" s="109"/>
      <c r="F299" s="109"/>
      <c r="G299" s="109"/>
      <c r="H299" s="109"/>
      <c r="I299" s="154"/>
      <c r="J299" s="154"/>
      <c r="K299" s="154" t="s">
        <v>648</v>
      </c>
      <c r="L299" s="154" t="e">
        <f>VLOOKUP(D299,'TS Gantry - AP47'!$C$8:$X$638,22,FALSE)</f>
        <v>#N/A</v>
      </c>
      <c r="M299" s="154" t="e">
        <f>VLOOKUP(D299,'TS Gantry - AP47'!$C$8:$Y$638,23,FALSE)</f>
        <v>#N/A</v>
      </c>
      <c r="N299" s="154" t="e">
        <f>VLOOKUP(D299,'TS Gantry - AP47'!$C$8:$Z$638,24,FALSE)</f>
        <v>#N/A</v>
      </c>
      <c r="O299" s="109"/>
      <c r="P299" s="109"/>
      <c r="Q299" s="124"/>
      <c r="R299" s="124"/>
      <c r="S299" s="109"/>
      <c r="T299" s="109"/>
      <c r="U299" s="118"/>
      <c r="V299" s="118"/>
      <c r="W299" s="118"/>
      <c r="X299" s="118"/>
      <c r="Y299" s="118"/>
      <c r="Z299" s="118"/>
      <c r="AA299" s="118"/>
    </row>
    <row r="300" spans="1:27" ht="15.75" customHeight="1" x14ac:dyDescent="0.25">
      <c r="A300" s="109">
        <f t="shared" si="6"/>
        <v>291</v>
      </c>
      <c r="B300" s="109"/>
      <c r="C300" s="151"/>
      <c r="D300" s="219"/>
      <c r="E300" s="109"/>
      <c r="F300" s="109"/>
      <c r="G300" s="109"/>
      <c r="H300" s="109"/>
      <c r="I300" s="154"/>
      <c r="J300" s="154"/>
      <c r="K300" s="154" t="s">
        <v>648</v>
      </c>
      <c r="L300" s="154" t="e">
        <f>VLOOKUP(D300,'TS Gantry - AP47'!$C$8:$X$638,22,FALSE)</f>
        <v>#N/A</v>
      </c>
      <c r="M300" s="154" t="e">
        <f>VLOOKUP(D300,'TS Gantry - AP47'!$C$8:$Y$638,23,FALSE)</f>
        <v>#N/A</v>
      </c>
      <c r="N300" s="154" t="e">
        <f>VLOOKUP(D300,'TS Gantry - AP47'!$C$8:$Z$638,24,FALSE)</f>
        <v>#N/A</v>
      </c>
      <c r="O300" s="109"/>
      <c r="P300" s="109"/>
      <c r="Q300" s="124"/>
      <c r="R300" s="124"/>
      <c r="S300" s="109"/>
      <c r="T300" s="109"/>
      <c r="U300" s="118"/>
      <c r="V300" s="118"/>
      <c r="W300" s="118"/>
      <c r="X300" s="118"/>
      <c r="Y300" s="118"/>
      <c r="Z300" s="118"/>
      <c r="AA300" s="118"/>
    </row>
    <row r="301" spans="1:27" ht="15.75" customHeight="1" x14ac:dyDescent="0.25">
      <c r="A301" s="215">
        <f t="shared" si="6"/>
        <v>292</v>
      </c>
      <c r="B301" s="109"/>
      <c r="C301" s="151"/>
      <c r="D301" s="219"/>
      <c r="E301" s="109"/>
      <c r="F301" s="109"/>
      <c r="G301" s="109"/>
      <c r="H301" s="109"/>
      <c r="I301" s="154"/>
      <c r="J301" s="154"/>
      <c r="K301" s="154" t="s">
        <v>648</v>
      </c>
      <c r="L301" s="154" t="e">
        <f>VLOOKUP(D301,'TS Gantry - AP47'!$C$8:$X$638,22,FALSE)</f>
        <v>#N/A</v>
      </c>
      <c r="M301" s="154" t="e">
        <f>VLOOKUP(D301,'TS Gantry - AP47'!$C$8:$Y$638,23,FALSE)</f>
        <v>#N/A</v>
      </c>
      <c r="N301" s="154" t="e">
        <f>VLOOKUP(D301,'TS Gantry - AP47'!$C$8:$Z$638,24,FALSE)</f>
        <v>#N/A</v>
      </c>
      <c r="O301" s="109"/>
      <c r="P301" s="109"/>
      <c r="Q301" s="124"/>
      <c r="R301" s="124"/>
      <c r="S301" s="109"/>
      <c r="T301" s="109"/>
      <c r="U301" s="118"/>
      <c r="V301" s="118"/>
      <c r="W301" s="118"/>
      <c r="X301" s="118"/>
      <c r="Y301" s="118"/>
      <c r="Z301" s="118"/>
      <c r="AA301" s="118"/>
    </row>
    <row r="302" spans="1:27" ht="15.75" customHeight="1" x14ac:dyDescent="0.25">
      <c r="A302" s="109">
        <f t="shared" si="6"/>
        <v>293</v>
      </c>
      <c r="B302" s="109"/>
      <c r="C302" s="151"/>
      <c r="D302" s="219"/>
      <c r="E302" s="109"/>
      <c r="F302" s="109"/>
      <c r="G302" s="109"/>
      <c r="H302" s="109"/>
      <c r="I302" s="154"/>
      <c r="J302" s="154"/>
      <c r="K302" s="154" t="s">
        <v>648</v>
      </c>
      <c r="L302" s="154" t="e">
        <f>VLOOKUP(D302,'TS Gantry - AP47'!$C$8:$X$638,22,FALSE)</f>
        <v>#N/A</v>
      </c>
      <c r="M302" s="154" t="e">
        <f>VLOOKUP(D302,'TS Gantry - AP47'!$C$8:$Y$638,23,FALSE)</f>
        <v>#N/A</v>
      </c>
      <c r="N302" s="154" t="e">
        <f>VLOOKUP(D302,'TS Gantry - AP47'!$C$8:$Z$638,24,FALSE)</f>
        <v>#N/A</v>
      </c>
      <c r="O302" s="109"/>
      <c r="P302" s="109"/>
      <c r="Q302" s="124"/>
      <c r="R302" s="124"/>
      <c r="S302" s="109"/>
      <c r="T302" s="109"/>
      <c r="U302" s="118"/>
      <c r="V302" s="118"/>
      <c r="W302" s="118"/>
      <c r="X302" s="118"/>
      <c r="Y302" s="118"/>
      <c r="Z302" s="118"/>
      <c r="AA302" s="118"/>
    </row>
    <row r="303" spans="1:27" ht="15.75" customHeight="1" x14ac:dyDescent="0.25">
      <c r="A303" s="215">
        <f t="shared" si="6"/>
        <v>294</v>
      </c>
      <c r="B303" s="109"/>
      <c r="C303" s="151"/>
      <c r="D303" s="219"/>
      <c r="E303" s="109"/>
      <c r="F303" s="109"/>
      <c r="G303" s="109"/>
      <c r="H303" s="109"/>
      <c r="I303" s="154"/>
      <c r="J303" s="154"/>
      <c r="K303" s="154" t="s">
        <v>648</v>
      </c>
      <c r="L303" s="154" t="e">
        <f>VLOOKUP(D303,'TS Gantry - AP47'!$C$8:$X$638,22,FALSE)</f>
        <v>#N/A</v>
      </c>
      <c r="M303" s="154" t="e">
        <f>VLOOKUP(D303,'TS Gantry - AP47'!$C$8:$Y$638,23,FALSE)</f>
        <v>#N/A</v>
      </c>
      <c r="N303" s="154" t="e">
        <f>VLOOKUP(D303,'TS Gantry - AP47'!$C$8:$Z$638,24,FALSE)</f>
        <v>#N/A</v>
      </c>
      <c r="O303" s="109"/>
      <c r="P303" s="109"/>
      <c r="Q303" s="124"/>
      <c r="R303" s="124"/>
      <c r="S303" s="109"/>
      <c r="T303" s="109"/>
      <c r="U303" s="118"/>
      <c r="V303" s="118"/>
      <c r="W303" s="118"/>
      <c r="X303" s="118"/>
      <c r="Y303" s="118"/>
      <c r="Z303" s="118"/>
      <c r="AA303" s="118"/>
    </row>
    <row r="304" spans="1:27" ht="15.75" customHeight="1" x14ac:dyDescent="0.25">
      <c r="A304" s="109">
        <f t="shared" si="6"/>
        <v>295</v>
      </c>
      <c r="B304" s="109"/>
      <c r="C304" s="151"/>
      <c r="D304" s="219"/>
      <c r="E304" s="109"/>
      <c r="F304" s="109"/>
      <c r="G304" s="109"/>
      <c r="H304" s="109"/>
      <c r="I304" s="154"/>
      <c r="J304" s="154"/>
      <c r="K304" s="154" t="s">
        <v>648</v>
      </c>
      <c r="L304" s="154" t="e">
        <f>VLOOKUP(D304,'TS Gantry - AP47'!$C$8:$X$638,22,FALSE)</f>
        <v>#N/A</v>
      </c>
      <c r="M304" s="154" t="e">
        <f>VLOOKUP(D304,'TS Gantry - AP47'!$C$8:$Y$638,23,FALSE)</f>
        <v>#N/A</v>
      </c>
      <c r="N304" s="154" t="e">
        <f>VLOOKUP(D304,'TS Gantry - AP47'!$C$8:$Z$638,24,FALSE)</f>
        <v>#N/A</v>
      </c>
      <c r="O304" s="109"/>
      <c r="P304" s="109"/>
      <c r="Q304" s="124"/>
      <c r="R304" s="124"/>
      <c r="S304" s="109"/>
      <c r="T304" s="109"/>
      <c r="U304" s="118"/>
      <c r="V304" s="118"/>
      <c r="W304" s="118"/>
      <c r="X304" s="118"/>
      <c r="Y304" s="118"/>
      <c r="Z304" s="118"/>
      <c r="AA304" s="118"/>
    </row>
    <row r="305" spans="1:27" ht="15.75" customHeight="1" x14ac:dyDescent="0.25">
      <c r="A305" s="215">
        <f t="shared" si="6"/>
        <v>296</v>
      </c>
      <c r="B305" s="109"/>
      <c r="C305" s="151"/>
      <c r="D305" s="219"/>
      <c r="E305" s="109"/>
      <c r="F305" s="109"/>
      <c r="G305" s="109"/>
      <c r="H305" s="109"/>
      <c r="I305" s="154"/>
      <c r="J305" s="154"/>
      <c r="K305" s="154" t="s">
        <v>648</v>
      </c>
      <c r="L305" s="154" t="e">
        <f>VLOOKUP(D305,'TS Gantry - AP47'!$C$8:$X$638,22,FALSE)</f>
        <v>#N/A</v>
      </c>
      <c r="M305" s="154" t="e">
        <f>VLOOKUP(D305,'TS Gantry - AP47'!$C$8:$Y$638,23,FALSE)</f>
        <v>#N/A</v>
      </c>
      <c r="N305" s="154" t="e">
        <f>VLOOKUP(D305,'TS Gantry - AP47'!$C$8:$Z$638,24,FALSE)</f>
        <v>#N/A</v>
      </c>
      <c r="O305" s="109"/>
      <c r="P305" s="109"/>
      <c r="Q305" s="124"/>
      <c r="R305" s="124"/>
      <c r="S305" s="109"/>
      <c r="T305" s="109"/>
      <c r="U305" s="118"/>
      <c r="V305" s="118"/>
      <c r="W305" s="118"/>
      <c r="X305" s="118"/>
      <c r="Y305" s="118"/>
      <c r="Z305" s="118"/>
      <c r="AA305" s="118"/>
    </row>
    <row r="306" spans="1:27" ht="15.75" customHeight="1" x14ac:dyDescent="0.25">
      <c r="A306" s="109">
        <f t="shared" si="6"/>
        <v>297</v>
      </c>
      <c r="B306" s="109"/>
      <c r="C306" s="151"/>
      <c r="D306" s="219"/>
      <c r="E306" s="109"/>
      <c r="F306" s="109"/>
      <c r="G306" s="109"/>
      <c r="H306" s="109"/>
      <c r="I306" s="154"/>
      <c r="J306" s="154"/>
      <c r="K306" s="154" t="s">
        <v>648</v>
      </c>
      <c r="L306" s="154" t="e">
        <f>VLOOKUP(D306,'TS Gantry - AP47'!$C$8:$X$638,22,FALSE)</f>
        <v>#N/A</v>
      </c>
      <c r="M306" s="154" t="e">
        <f>VLOOKUP(D306,'TS Gantry - AP47'!$C$8:$Y$638,23,FALSE)</f>
        <v>#N/A</v>
      </c>
      <c r="N306" s="154" t="e">
        <f>VLOOKUP(D306,'TS Gantry - AP47'!$C$8:$Z$638,24,FALSE)</f>
        <v>#N/A</v>
      </c>
      <c r="O306" s="109"/>
      <c r="P306" s="109"/>
      <c r="Q306" s="124"/>
      <c r="R306" s="124"/>
      <c r="S306" s="109"/>
      <c r="T306" s="109"/>
      <c r="U306" s="118"/>
      <c r="V306" s="118"/>
      <c r="W306" s="118"/>
      <c r="X306" s="118"/>
      <c r="Y306" s="118"/>
      <c r="Z306" s="118"/>
      <c r="AA306" s="118"/>
    </row>
    <row r="307" spans="1:27" ht="15.75" customHeight="1" x14ac:dyDescent="0.25">
      <c r="A307" s="215">
        <f t="shared" si="6"/>
        <v>298</v>
      </c>
      <c r="B307" s="109"/>
      <c r="C307" s="151"/>
      <c r="D307" s="219"/>
      <c r="E307" s="109"/>
      <c r="F307" s="109"/>
      <c r="G307" s="109"/>
      <c r="H307" s="109"/>
      <c r="I307" s="154"/>
      <c r="J307" s="154"/>
      <c r="K307" s="154" t="s">
        <v>648</v>
      </c>
      <c r="L307" s="154" t="e">
        <f>VLOOKUP(D307,'TS Gantry - AP47'!$C$8:$X$638,22,FALSE)</f>
        <v>#N/A</v>
      </c>
      <c r="M307" s="154" t="e">
        <f>VLOOKUP(D307,'TS Gantry - AP47'!$C$8:$Y$638,23,FALSE)</f>
        <v>#N/A</v>
      </c>
      <c r="N307" s="154" t="e">
        <f>VLOOKUP(D307,'TS Gantry - AP47'!$C$8:$Z$638,24,FALSE)</f>
        <v>#N/A</v>
      </c>
      <c r="O307" s="109"/>
      <c r="P307" s="109"/>
      <c r="Q307" s="124"/>
      <c r="R307" s="124"/>
      <c r="S307" s="109"/>
      <c r="T307" s="109"/>
      <c r="U307" s="118"/>
      <c r="V307" s="118"/>
      <c r="W307" s="118"/>
      <c r="X307" s="118"/>
      <c r="Y307" s="118"/>
      <c r="Z307" s="118"/>
      <c r="AA307" s="118"/>
    </row>
    <row r="308" spans="1:27" ht="15.75" customHeight="1" x14ac:dyDescent="0.25">
      <c r="A308" s="109">
        <f t="shared" si="6"/>
        <v>299</v>
      </c>
      <c r="B308" s="109"/>
      <c r="C308" s="151"/>
      <c r="D308" s="219"/>
      <c r="E308" s="109"/>
      <c r="F308" s="109"/>
      <c r="G308" s="109"/>
      <c r="H308" s="109"/>
      <c r="I308" s="154"/>
      <c r="J308" s="154"/>
      <c r="K308" s="154" t="s">
        <v>648</v>
      </c>
      <c r="L308" s="154" t="e">
        <f>VLOOKUP(D308,'TS Gantry - AP47'!$C$8:$X$638,22,FALSE)</f>
        <v>#N/A</v>
      </c>
      <c r="M308" s="154" t="e">
        <f>VLOOKUP(D308,'TS Gantry - AP47'!$C$8:$Y$638,23,FALSE)</f>
        <v>#N/A</v>
      </c>
      <c r="N308" s="154" t="e">
        <f>VLOOKUP(D308,'TS Gantry - AP47'!$C$8:$Z$638,24,FALSE)</f>
        <v>#N/A</v>
      </c>
      <c r="O308" s="109"/>
      <c r="P308" s="109"/>
      <c r="Q308" s="124"/>
      <c r="R308" s="124"/>
      <c r="S308" s="109"/>
      <c r="T308" s="109"/>
      <c r="U308" s="118"/>
      <c r="V308" s="118"/>
      <c r="W308" s="118"/>
      <c r="X308" s="118"/>
      <c r="Y308" s="118"/>
      <c r="Z308" s="118"/>
      <c r="AA308" s="118"/>
    </row>
    <row r="309" spans="1:27" ht="15.75" customHeight="1" x14ac:dyDescent="0.25">
      <c r="A309" s="215">
        <f t="shared" si="6"/>
        <v>300</v>
      </c>
      <c r="B309" s="109"/>
      <c r="C309" s="151"/>
      <c r="D309" s="219"/>
      <c r="E309" s="109"/>
      <c r="F309" s="109"/>
      <c r="G309" s="109"/>
      <c r="H309" s="109"/>
      <c r="I309" s="154"/>
      <c r="J309" s="154"/>
      <c r="K309" s="154" t="s">
        <v>648</v>
      </c>
      <c r="L309" s="154" t="e">
        <f>VLOOKUP(D309,'TS Gantry - AP47'!$C$8:$X$638,22,FALSE)</f>
        <v>#N/A</v>
      </c>
      <c r="M309" s="154" t="e">
        <f>VLOOKUP(D309,'TS Gantry - AP47'!$C$8:$Y$638,23,FALSE)</f>
        <v>#N/A</v>
      </c>
      <c r="N309" s="154" t="e">
        <f>VLOOKUP(D309,'TS Gantry - AP47'!$C$8:$Z$638,24,FALSE)</f>
        <v>#N/A</v>
      </c>
      <c r="O309" s="109"/>
      <c r="P309" s="109"/>
      <c r="Q309" s="124"/>
      <c r="R309" s="124"/>
      <c r="S309" s="109"/>
      <c r="T309" s="109"/>
      <c r="U309" s="118"/>
      <c r="V309" s="118"/>
      <c r="W309" s="118"/>
      <c r="X309" s="118"/>
      <c r="Y309" s="118"/>
      <c r="Z309" s="118"/>
      <c r="AA309" s="118"/>
    </row>
    <row r="310" spans="1:27" ht="15.75" customHeight="1" x14ac:dyDescent="0.25">
      <c r="A310" s="109">
        <f t="shared" si="6"/>
        <v>301</v>
      </c>
      <c r="B310" s="109"/>
      <c r="C310" s="151"/>
      <c r="D310" s="219"/>
      <c r="E310" s="109"/>
      <c r="F310" s="109"/>
      <c r="G310" s="109"/>
      <c r="H310" s="109"/>
      <c r="I310" s="154"/>
      <c r="J310" s="154"/>
      <c r="K310" s="154" t="s">
        <v>648</v>
      </c>
      <c r="L310" s="154" t="e">
        <f>VLOOKUP(D310,'TS Gantry - AP47'!$C$8:$X$638,22,FALSE)</f>
        <v>#N/A</v>
      </c>
      <c r="M310" s="154" t="e">
        <f>VLOOKUP(D310,'TS Gantry - AP47'!$C$8:$Y$638,23,FALSE)</f>
        <v>#N/A</v>
      </c>
      <c r="N310" s="154" t="e">
        <f>VLOOKUP(D310,'TS Gantry - AP47'!$C$8:$Z$638,24,FALSE)</f>
        <v>#N/A</v>
      </c>
      <c r="O310" s="109"/>
      <c r="P310" s="109"/>
      <c r="Q310" s="124"/>
      <c r="R310" s="124"/>
      <c r="S310" s="109"/>
      <c r="T310" s="109"/>
      <c r="U310" s="118"/>
      <c r="V310" s="118"/>
      <c r="W310" s="118"/>
      <c r="X310" s="118"/>
      <c r="Y310" s="118"/>
      <c r="Z310" s="118"/>
      <c r="AA310" s="118"/>
    </row>
    <row r="311" spans="1:27" ht="15.75" customHeight="1" x14ac:dyDescent="0.25">
      <c r="A311" s="215">
        <f t="shared" si="6"/>
        <v>302</v>
      </c>
      <c r="B311" s="109"/>
      <c r="C311" s="151"/>
      <c r="D311" s="219"/>
      <c r="E311" s="109"/>
      <c r="F311" s="109"/>
      <c r="G311" s="109"/>
      <c r="H311" s="109"/>
      <c r="I311" s="154"/>
      <c r="J311" s="154"/>
      <c r="K311" s="154" t="s">
        <v>648</v>
      </c>
      <c r="L311" s="154" t="e">
        <f>VLOOKUP(D311,'TS Gantry - AP47'!$C$8:$X$638,22,FALSE)</f>
        <v>#N/A</v>
      </c>
      <c r="M311" s="154" t="e">
        <f>VLOOKUP(D311,'TS Gantry - AP47'!$C$8:$Y$638,23,FALSE)</f>
        <v>#N/A</v>
      </c>
      <c r="N311" s="154" t="e">
        <f>VLOOKUP(D311,'TS Gantry - AP47'!$C$8:$Z$638,24,FALSE)</f>
        <v>#N/A</v>
      </c>
      <c r="O311" s="109"/>
      <c r="P311" s="109"/>
      <c r="Q311" s="124"/>
      <c r="R311" s="124"/>
      <c r="S311" s="109"/>
      <c r="T311" s="109"/>
      <c r="U311" s="118"/>
      <c r="V311" s="118"/>
      <c r="W311" s="118"/>
      <c r="X311" s="118"/>
      <c r="Y311" s="118"/>
      <c r="Z311" s="118"/>
      <c r="AA311" s="118"/>
    </row>
    <row r="312" spans="1:27" ht="15.75" customHeight="1" x14ac:dyDescent="0.25">
      <c r="A312" s="109">
        <f t="shared" si="6"/>
        <v>303</v>
      </c>
      <c r="B312" s="109"/>
      <c r="C312" s="151"/>
      <c r="D312" s="219"/>
      <c r="E312" s="109"/>
      <c r="F312" s="109"/>
      <c r="G312" s="109"/>
      <c r="H312" s="109"/>
      <c r="I312" s="154"/>
      <c r="J312" s="154"/>
      <c r="K312" s="154" t="s">
        <v>648</v>
      </c>
      <c r="L312" s="154" t="e">
        <f>VLOOKUP(D312,'TS Gantry - AP47'!$C$8:$X$638,22,FALSE)</f>
        <v>#N/A</v>
      </c>
      <c r="M312" s="154" t="e">
        <f>VLOOKUP(D312,'TS Gantry - AP47'!$C$8:$Y$638,23,FALSE)</f>
        <v>#N/A</v>
      </c>
      <c r="N312" s="154" t="e">
        <f>VLOOKUP(D312,'TS Gantry - AP47'!$C$8:$Z$638,24,FALSE)</f>
        <v>#N/A</v>
      </c>
      <c r="O312" s="109"/>
      <c r="P312" s="109"/>
      <c r="Q312" s="124"/>
      <c r="R312" s="124"/>
      <c r="S312" s="109"/>
      <c r="T312" s="109"/>
      <c r="U312" s="118"/>
      <c r="V312" s="118"/>
      <c r="W312" s="118"/>
      <c r="X312" s="118"/>
      <c r="Y312" s="118"/>
      <c r="Z312" s="118"/>
      <c r="AA312" s="118"/>
    </row>
    <row r="313" spans="1:27" ht="15.75" customHeight="1" x14ac:dyDescent="0.25">
      <c r="A313" s="215">
        <f t="shared" si="6"/>
        <v>304</v>
      </c>
      <c r="B313" s="109"/>
      <c r="C313" s="151"/>
      <c r="D313" s="219"/>
      <c r="E313" s="109"/>
      <c r="F313" s="109"/>
      <c r="G313" s="109"/>
      <c r="H313" s="109"/>
      <c r="I313" s="154"/>
      <c r="J313" s="154"/>
      <c r="K313" s="154" t="s">
        <v>648</v>
      </c>
      <c r="L313" s="154" t="e">
        <f>VLOOKUP(D313,'TS Gantry - AP47'!$C$8:$X$638,22,FALSE)</f>
        <v>#N/A</v>
      </c>
      <c r="M313" s="154" t="e">
        <f>VLOOKUP(D313,'TS Gantry - AP47'!$C$8:$Y$638,23,FALSE)</f>
        <v>#N/A</v>
      </c>
      <c r="N313" s="154" t="e">
        <f>VLOOKUP(D313,'TS Gantry - AP47'!$C$8:$Z$638,24,FALSE)</f>
        <v>#N/A</v>
      </c>
      <c r="O313" s="109"/>
      <c r="P313" s="109"/>
      <c r="Q313" s="124"/>
      <c r="R313" s="124"/>
      <c r="S313" s="109"/>
      <c r="T313" s="109"/>
      <c r="U313" s="118"/>
      <c r="V313" s="118"/>
      <c r="W313" s="118"/>
      <c r="X313" s="118"/>
      <c r="Y313" s="118"/>
      <c r="Z313" s="118"/>
      <c r="AA313" s="118"/>
    </row>
    <row r="314" spans="1:27" ht="15.75" customHeight="1" x14ac:dyDescent="0.25">
      <c r="A314" s="109">
        <f t="shared" si="6"/>
        <v>305</v>
      </c>
      <c r="B314" s="109"/>
      <c r="C314" s="151"/>
      <c r="D314" s="219"/>
      <c r="E314" s="109"/>
      <c r="F314" s="109"/>
      <c r="G314" s="109"/>
      <c r="H314" s="109"/>
      <c r="I314" s="154"/>
      <c r="J314" s="154"/>
      <c r="K314" s="154" t="s">
        <v>648</v>
      </c>
      <c r="L314" s="154" t="e">
        <f>VLOOKUP(D314,'TS Gantry - AP47'!$C$8:$X$638,22,FALSE)</f>
        <v>#N/A</v>
      </c>
      <c r="M314" s="154" t="e">
        <f>VLOOKUP(D314,'TS Gantry - AP47'!$C$8:$Y$638,23,FALSE)</f>
        <v>#N/A</v>
      </c>
      <c r="N314" s="154" t="e">
        <f>VLOOKUP(D314,'TS Gantry - AP47'!$C$8:$Z$638,24,FALSE)</f>
        <v>#N/A</v>
      </c>
      <c r="O314" s="109"/>
      <c r="P314" s="109"/>
      <c r="Q314" s="124"/>
      <c r="R314" s="124"/>
      <c r="S314" s="109"/>
      <c r="T314" s="109"/>
      <c r="U314" s="118"/>
      <c r="V314" s="118"/>
      <c r="W314" s="118"/>
      <c r="X314" s="118"/>
      <c r="Y314" s="118"/>
      <c r="Z314" s="118"/>
      <c r="AA314" s="118"/>
    </row>
    <row r="315" spans="1:27" ht="15.75" customHeight="1" x14ac:dyDescent="0.25">
      <c r="A315" s="215">
        <f t="shared" si="6"/>
        <v>306</v>
      </c>
      <c r="B315" s="109"/>
      <c r="C315" s="151"/>
      <c r="D315" s="219"/>
      <c r="E315" s="109"/>
      <c r="F315" s="109"/>
      <c r="G315" s="109"/>
      <c r="H315" s="109"/>
      <c r="I315" s="154"/>
      <c r="J315" s="154"/>
      <c r="K315" s="154" t="s">
        <v>648</v>
      </c>
      <c r="L315" s="154" t="e">
        <f>VLOOKUP(D315,'TS Gantry - AP47'!$C$8:$X$638,22,FALSE)</f>
        <v>#N/A</v>
      </c>
      <c r="M315" s="154" t="e">
        <f>VLOOKUP(D315,'TS Gantry - AP47'!$C$8:$Y$638,23,FALSE)</f>
        <v>#N/A</v>
      </c>
      <c r="N315" s="154" t="e">
        <f>VLOOKUP(D315,'TS Gantry - AP47'!$C$8:$Z$638,24,FALSE)</f>
        <v>#N/A</v>
      </c>
      <c r="O315" s="109"/>
      <c r="P315" s="109"/>
      <c r="Q315" s="124"/>
      <c r="R315" s="124"/>
      <c r="S315" s="109"/>
      <c r="T315" s="109"/>
      <c r="U315" s="118"/>
      <c r="V315" s="118"/>
      <c r="W315" s="118"/>
      <c r="X315" s="118"/>
      <c r="Y315" s="118"/>
      <c r="Z315" s="118"/>
      <c r="AA315" s="118"/>
    </row>
    <row r="316" spans="1:27" ht="15.75" customHeight="1" x14ac:dyDescent="0.25">
      <c r="A316" s="109">
        <f t="shared" si="6"/>
        <v>307</v>
      </c>
      <c r="B316" s="109"/>
      <c r="C316" s="151"/>
      <c r="D316" s="219"/>
      <c r="E316" s="109"/>
      <c r="F316" s="109"/>
      <c r="G316" s="109"/>
      <c r="H316" s="109"/>
      <c r="I316" s="154"/>
      <c r="J316" s="154"/>
      <c r="K316" s="154" t="s">
        <v>648</v>
      </c>
      <c r="L316" s="154" t="e">
        <f>VLOOKUP(D316,'TS Gantry - AP47'!$C$8:$X$638,22,FALSE)</f>
        <v>#N/A</v>
      </c>
      <c r="M316" s="154" t="e">
        <f>VLOOKUP(D316,'TS Gantry - AP47'!$C$8:$Y$638,23,FALSE)</f>
        <v>#N/A</v>
      </c>
      <c r="N316" s="154" t="e">
        <f>VLOOKUP(D316,'TS Gantry - AP47'!$C$8:$Z$638,24,FALSE)</f>
        <v>#N/A</v>
      </c>
      <c r="O316" s="109"/>
      <c r="P316" s="109"/>
      <c r="Q316" s="124"/>
      <c r="R316" s="124"/>
      <c r="S316" s="109"/>
      <c r="T316" s="109"/>
      <c r="U316" s="118"/>
      <c r="V316" s="118"/>
      <c r="W316" s="118"/>
      <c r="X316" s="118"/>
      <c r="Y316" s="118"/>
      <c r="Z316" s="118"/>
      <c r="AA316" s="118"/>
    </row>
    <row r="317" spans="1:27" ht="15.75" customHeight="1" x14ac:dyDescent="0.25">
      <c r="A317" s="215">
        <f t="shared" si="6"/>
        <v>308</v>
      </c>
      <c r="B317" s="109"/>
      <c r="C317" s="151"/>
      <c r="D317" s="219"/>
      <c r="E317" s="109"/>
      <c r="F317" s="109"/>
      <c r="G317" s="109"/>
      <c r="H317" s="109"/>
      <c r="I317" s="154"/>
      <c r="J317" s="154"/>
      <c r="K317" s="154" t="s">
        <v>648</v>
      </c>
      <c r="L317" s="154" t="e">
        <f>VLOOKUP(D317,'TS Gantry - AP47'!$C$8:$X$638,22,FALSE)</f>
        <v>#N/A</v>
      </c>
      <c r="M317" s="154" t="e">
        <f>VLOOKUP(D317,'TS Gantry - AP47'!$C$8:$Y$638,23,FALSE)</f>
        <v>#N/A</v>
      </c>
      <c r="N317" s="154" t="e">
        <f>VLOOKUP(D317,'TS Gantry - AP47'!$C$8:$Z$638,24,FALSE)</f>
        <v>#N/A</v>
      </c>
      <c r="O317" s="109"/>
      <c r="P317" s="109"/>
      <c r="Q317" s="124"/>
      <c r="R317" s="124"/>
      <c r="S317" s="109"/>
      <c r="T317" s="109"/>
      <c r="U317" s="118"/>
      <c r="V317" s="118"/>
      <c r="W317" s="118"/>
      <c r="X317" s="118"/>
      <c r="Y317" s="118"/>
      <c r="Z317" s="118"/>
      <c r="AA317" s="118"/>
    </row>
    <row r="318" spans="1:27" ht="15.75" customHeight="1" x14ac:dyDescent="0.25">
      <c r="A318" s="109">
        <f t="shared" si="6"/>
        <v>309</v>
      </c>
      <c r="B318" s="109"/>
      <c r="C318" s="151"/>
      <c r="D318" s="219"/>
      <c r="E318" s="109"/>
      <c r="F318" s="109"/>
      <c r="G318" s="109"/>
      <c r="H318" s="109"/>
      <c r="I318" s="154"/>
      <c r="J318" s="154"/>
      <c r="K318" s="154" t="s">
        <v>648</v>
      </c>
      <c r="L318" s="154" t="e">
        <f>VLOOKUP(D318,'TS Gantry - AP47'!$C$8:$X$638,22,FALSE)</f>
        <v>#N/A</v>
      </c>
      <c r="M318" s="154" t="e">
        <f>VLOOKUP(D318,'TS Gantry - AP47'!$C$8:$Y$638,23,FALSE)</f>
        <v>#N/A</v>
      </c>
      <c r="N318" s="154" t="e">
        <f>VLOOKUP(D318,'TS Gantry - AP47'!$C$8:$Z$638,24,FALSE)</f>
        <v>#N/A</v>
      </c>
      <c r="O318" s="109"/>
      <c r="P318" s="109"/>
      <c r="Q318" s="124"/>
      <c r="R318" s="124"/>
      <c r="S318" s="109"/>
      <c r="T318" s="109"/>
      <c r="U318" s="118"/>
      <c r="V318" s="118"/>
      <c r="W318" s="118"/>
      <c r="X318" s="118"/>
      <c r="Y318" s="118"/>
      <c r="Z318" s="118"/>
      <c r="AA318" s="118"/>
    </row>
    <row r="319" spans="1:27" ht="15.75" customHeight="1" x14ac:dyDescent="0.25">
      <c r="A319" s="215">
        <f t="shared" si="6"/>
        <v>310</v>
      </c>
      <c r="B319" s="109"/>
      <c r="C319" s="151"/>
      <c r="D319" s="219"/>
      <c r="E319" s="109"/>
      <c r="F319" s="109"/>
      <c r="G319" s="109"/>
      <c r="H319" s="109"/>
      <c r="I319" s="154"/>
      <c r="J319" s="154"/>
      <c r="K319" s="154" t="s">
        <v>648</v>
      </c>
      <c r="L319" s="154" t="e">
        <f>VLOOKUP(D319,'TS Gantry - AP47'!$C$8:$X$638,22,FALSE)</f>
        <v>#N/A</v>
      </c>
      <c r="M319" s="154" t="e">
        <f>VLOOKUP(D319,'TS Gantry - AP47'!$C$8:$Y$638,23,FALSE)</f>
        <v>#N/A</v>
      </c>
      <c r="N319" s="154" t="e">
        <f>VLOOKUP(D319,'TS Gantry - AP47'!$C$8:$Z$638,24,FALSE)</f>
        <v>#N/A</v>
      </c>
      <c r="O319" s="109"/>
      <c r="P319" s="109"/>
      <c r="Q319" s="124"/>
      <c r="R319" s="124"/>
      <c r="S319" s="109"/>
      <c r="T319" s="109"/>
      <c r="U319" s="118"/>
      <c r="V319" s="118"/>
      <c r="W319" s="118"/>
      <c r="X319" s="118"/>
      <c r="Y319" s="118"/>
      <c r="Z319" s="118"/>
      <c r="AA319" s="118"/>
    </row>
    <row r="320" spans="1:27" ht="15.75" customHeight="1" x14ac:dyDescent="0.25">
      <c r="A320" s="109">
        <f t="shared" si="6"/>
        <v>311</v>
      </c>
      <c r="B320" s="109"/>
      <c r="C320" s="151"/>
      <c r="D320" s="219"/>
      <c r="E320" s="109"/>
      <c r="F320" s="109"/>
      <c r="G320" s="109"/>
      <c r="H320" s="109"/>
      <c r="I320" s="154"/>
      <c r="J320" s="154"/>
      <c r="K320" s="154" t="s">
        <v>648</v>
      </c>
      <c r="L320" s="154" t="e">
        <f>VLOOKUP(D320,'TS Gantry - AP47'!$C$8:$X$638,22,FALSE)</f>
        <v>#N/A</v>
      </c>
      <c r="M320" s="154" t="e">
        <f>VLOOKUP(D320,'TS Gantry - AP47'!$C$8:$Y$638,23,FALSE)</f>
        <v>#N/A</v>
      </c>
      <c r="N320" s="154" t="e">
        <f>VLOOKUP(D320,'TS Gantry - AP47'!$C$8:$Z$638,24,FALSE)</f>
        <v>#N/A</v>
      </c>
      <c r="O320" s="109"/>
      <c r="P320" s="109"/>
      <c r="Q320" s="124"/>
      <c r="R320" s="124"/>
      <c r="S320" s="109"/>
      <c r="T320" s="109"/>
      <c r="U320" s="118"/>
      <c r="V320" s="118"/>
      <c r="W320" s="118"/>
      <c r="X320" s="118"/>
      <c r="Y320" s="118"/>
      <c r="Z320" s="118"/>
      <c r="AA320" s="118"/>
    </row>
    <row r="321" spans="1:27" ht="15.75" customHeight="1" x14ac:dyDescent="0.25">
      <c r="A321" s="215">
        <f t="shared" si="6"/>
        <v>312</v>
      </c>
      <c r="B321" s="109"/>
      <c r="C321" s="151"/>
      <c r="D321" s="219"/>
      <c r="E321" s="109"/>
      <c r="F321" s="109"/>
      <c r="G321" s="109"/>
      <c r="H321" s="109"/>
      <c r="I321" s="154"/>
      <c r="J321" s="154"/>
      <c r="K321" s="154" t="s">
        <v>648</v>
      </c>
      <c r="L321" s="154" t="e">
        <f>VLOOKUP(D321,'TS Gantry - AP47'!$C$8:$X$638,22,FALSE)</f>
        <v>#N/A</v>
      </c>
      <c r="M321" s="154" t="e">
        <f>VLOOKUP(D321,'TS Gantry - AP47'!$C$8:$Y$638,23,FALSE)</f>
        <v>#N/A</v>
      </c>
      <c r="N321" s="154" t="e">
        <f>VLOOKUP(D321,'TS Gantry - AP47'!$C$8:$Z$638,24,FALSE)</f>
        <v>#N/A</v>
      </c>
      <c r="O321" s="109"/>
      <c r="P321" s="109"/>
      <c r="Q321" s="124"/>
      <c r="R321" s="124"/>
      <c r="S321" s="109"/>
      <c r="T321" s="109"/>
      <c r="U321" s="118"/>
      <c r="V321" s="118"/>
      <c r="W321" s="118"/>
      <c r="X321" s="118"/>
      <c r="Y321" s="118"/>
      <c r="Z321" s="118"/>
      <c r="AA321" s="118"/>
    </row>
    <row r="322" spans="1:27" ht="15.75" customHeight="1" x14ac:dyDescent="0.25">
      <c r="A322" s="109">
        <f t="shared" si="6"/>
        <v>313</v>
      </c>
      <c r="B322" s="109"/>
      <c r="C322" s="151"/>
      <c r="D322" s="219"/>
      <c r="E322" s="109"/>
      <c r="F322" s="109"/>
      <c r="G322" s="109"/>
      <c r="H322" s="109"/>
      <c r="I322" s="154"/>
      <c r="J322" s="154"/>
      <c r="K322" s="154" t="s">
        <v>648</v>
      </c>
      <c r="L322" s="154" t="e">
        <f>VLOOKUP(D322,'TS Gantry - AP47'!$C$8:$X$638,22,FALSE)</f>
        <v>#N/A</v>
      </c>
      <c r="M322" s="154" t="e">
        <f>VLOOKUP(D322,'TS Gantry - AP47'!$C$8:$Y$638,23,FALSE)</f>
        <v>#N/A</v>
      </c>
      <c r="N322" s="154" t="e">
        <f>VLOOKUP(D322,'TS Gantry - AP47'!$C$8:$Z$638,24,FALSE)</f>
        <v>#N/A</v>
      </c>
      <c r="O322" s="109"/>
      <c r="P322" s="109"/>
      <c r="Q322" s="124"/>
      <c r="R322" s="124"/>
      <c r="S322" s="109"/>
      <c r="T322" s="109"/>
      <c r="U322" s="118"/>
      <c r="V322" s="118"/>
      <c r="W322" s="118"/>
      <c r="X322" s="118"/>
      <c r="Y322" s="118"/>
      <c r="Z322" s="118"/>
      <c r="AA322" s="118"/>
    </row>
    <row r="323" spans="1:27" ht="15.75" customHeight="1" x14ac:dyDescent="0.25">
      <c r="A323" s="215">
        <f t="shared" si="6"/>
        <v>314</v>
      </c>
      <c r="B323" s="109"/>
      <c r="C323" s="151"/>
      <c r="D323" s="219"/>
      <c r="E323" s="109"/>
      <c r="F323" s="109"/>
      <c r="G323" s="109"/>
      <c r="H323" s="109"/>
      <c r="I323" s="154"/>
      <c r="J323" s="154"/>
      <c r="K323" s="154" t="s">
        <v>648</v>
      </c>
      <c r="L323" s="154" t="e">
        <f>VLOOKUP(D323,'TS Gantry - AP47'!$C$8:$X$638,22,FALSE)</f>
        <v>#N/A</v>
      </c>
      <c r="M323" s="154" t="e">
        <f>VLOOKUP(D323,'TS Gantry - AP47'!$C$8:$Y$638,23,FALSE)</f>
        <v>#N/A</v>
      </c>
      <c r="N323" s="154" t="e">
        <f>VLOOKUP(D323,'TS Gantry - AP47'!$C$8:$Z$638,24,FALSE)</f>
        <v>#N/A</v>
      </c>
      <c r="O323" s="109"/>
      <c r="P323" s="109"/>
      <c r="Q323" s="124"/>
      <c r="R323" s="124"/>
      <c r="S323" s="109"/>
      <c r="T323" s="109"/>
      <c r="U323" s="118"/>
      <c r="V323" s="118"/>
      <c r="W323" s="118"/>
      <c r="X323" s="118"/>
      <c r="Y323" s="118"/>
      <c r="Z323" s="118"/>
      <c r="AA323" s="118"/>
    </row>
    <row r="324" spans="1:27" ht="15.75" customHeight="1" x14ac:dyDescent="0.25">
      <c r="A324" s="109">
        <f t="shared" si="6"/>
        <v>315</v>
      </c>
      <c r="B324" s="109"/>
      <c r="C324" s="151"/>
      <c r="D324" s="219"/>
      <c r="E324" s="109"/>
      <c r="F324" s="109"/>
      <c r="G324" s="109"/>
      <c r="H324" s="109"/>
      <c r="I324" s="154"/>
      <c r="J324" s="154"/>
      <c r="K324" s="154" t="s">
        <v>648</v>
      </c>
      <c r="L324" s="154" t="e">
        <f>VLOOKUP(D324,'TS Gantry - AP47'!$C$8:$X$638,22,FALSE)</f>
        <v>#N/A</v>
      </c>
      <c r="M324" s="154" t="e">
        <f>VLOOKUP(D324,'TS Gantry - AP47'!$C$8:$Y$638,23,FALSE)</f>
        <v>#N/A</v>
      </c>
      <c r="N324" s="154" t="e">
        <f>VLOOKUP(D324,'TS Gantry - AP47'!$C$8:$Z$638,24,FALSE)</f>
        <v>#N/A</v>
      </c>
      <c r="O324" s="109"/>
      <c r="P324" s="109"/>
      <c r="Q324" s="124"/>
      <c r="R324" s="124"/>
      <c r="S324" s="109"/>
      <c r="T324" s="109"/>
      <c r="U324" s="118"/>
      <c r="V324" s="118"/>
      <c r="W324" s="118"/>
      <c r="X324" s="118"/>
      <c r="Y324" s="118"/>
      <c r="Z324" s="118"/>
      <c r="AA324" s="118"/>
    </row>
    <row r="325" spans="1:27" ht="15.75" customHeight="1" x14ac:dyDescent="0.25">
      <c r="A325" s="215">
        <f t="shared" si="6"/>
        <v>316</v>
      </c>
      <c r="B325" s="109"/>
      <c r="C325" s="151"/>
      <c r="D325" s="219"/>
      <c r="E325" s="109"/>
      <c r="F325" s="109"/>
      <c r="G325" s="109"/>
      <c r="H325" s="109"/>
      <c r="I325" s="154"/>
      <c r="J325" s="154"/>
      <c r="K325" s="154" t="s">
        <v>648</v>
      </c>
      <c r="L325" s="154" t="e">
        <f>VLOOKUP(D325,'TS Gantry - AP47'!$C$8:$X$638,22,FALSE)</f>
        <v>#N/A</v>
      </c>
      <c r="M325" s="154" t="e">
        <f>VLOOKUP(D325,'TS Gantry - AP47'!$C$8:$Y$638,23,FALSE)</f>
        <v>#N/A</v>
      </c>
      <c r="N325" s="154" t="e">
        <f>VLOOKUP(D325,'TS Gantry - AP47'!$C$8:$Z$638,24,FALSE)</f>
        <v>#N/A</v>
      </c>
      <c r="O325" s="109"/>
      <c r="P325" s="109"/>
      <c r="Q325" s="124"/>
      <c r="R325" s="124"/>
      <c r="S325" s="109"/>
      <c r="T325" s="109"/>
      <c r="U325" s="118"/>
      <c r="V325" s="118"/>
      <c r="W325" s="118"/>
      <c r="X325" s="118"/>
      <c r="Y325" s="118"/>
      <c r="Z325" s="118"/>
      <c r="AA325" s="118"/>
    </row>
    <row r="326" spans="1:27" ht="15.75" customHeight="1" x14ac:dyDescent="0.25">
      <c r="A326" s="109">
        <f t="shared" si="6"/>
        <v>317</v>
      </c>
      <c r="B326" s="109"/>
      <c r="C326" s="151"/>
      <c r="D326" s="219"/>
      <c r="E326" s="109"/>
      <c r="F326" s="109"/>
      <c r="G326" s="109"/>
      <c r="H326" s="109"/>
      <c r="I326" s="154"/>
      <c r="J326" s="154"/>
      <c r="K326" s="154" t="s">
        <v>648</v>
      </c>
      <c r="L326" s="154" t="e">
        <f>VLOOKUP(D326,'TS Gantry - AP47'!$C$8:$X$638,22,FALSE)</f>
        <v>#N/A</v>
      </c>
      <c r="M326" s="154" t="e">
        <f>VLOOKUP(D326,'TS Gantry - AP47'!$C$8:$Y$638,23,FALSE)</f>
        <v>#N/A</v>
      </c>
      <c r="N326" s="154" t="e">
        <f>VLOOKUP(D326,'TS Gantry - AP47'!$C$8:$Z$638,24,FALSE)</f>
        <v>#N/A</v>
      </c>
      <c r="O326" s="109"/>
      <c r="P326" s="109"/>
      <c r="Q326" s="124"/>
      <c r="R326" s="124"/>
      <c r="S326" s="109"/>
      <c r="T326" s="109"/>
      <c r="U326" s="118"/>
      <c r="V326" s="118"/>
      <c r="W326" s="118"/>
      <c r="X326" s="118"/>
      <c r="Y326" s="118"/>
      <c r="Z326" s="118"/>
      <c r="AA326" s="118"/>
    </row>
    <row r="327" spans="1:27" ht="15.75" customHeight="1" x14ac:dyDescent="0.25">
      <c r="A327" s="215">
        <f t="shared" si="6"/>
        <v>318</v>
      </c>
      <c r="B327" s="109"/>
      <c r="C327" s="151"/>
      <c r="D327" s="219"/>
      <c r="E327" s="109"/>
      <c r="F327" s="109"/>
      <c r="G327" s="109"/>
      <c r="H327" s="109"/>
      <c r="I327" s="154"/>
      <c r="J327" s="154"/>
      <c r="K327" s="154" t="s">
        <v>648</v>
      </c>
      <c r="L327" s="154" t="e">
        <f>VLOOKUP(D327,'TS Gantry - AP47'!$C$8:$X$638,22,FALSE)</f>
        <v>#N/A</v>
      </c>
      <c r="M327" s="154" t="e">
        <f>VLOOKUP(D327,'TS Gantry - AP47'!$C$8:$Y$638,23,FALSE)</f>
        <v>#N/A</v>
      </c>
      <c r="N327" s="154" t="e">
        <f>VLOOKUP(D327,'TS Gantry - AP47'!$C$8:$Z$638,24,FALSE)</f>
        <v>#N/A</v>
      </c>
      <c r="O327" s="109"/>
      <c r="P327" s="109"/>
      <c r="Q327" s="124"/>
      <c r="R327" s="124"/>
      <c r="S327" s="109"/>
      <c r="T327" s="109"/>
      <c r="U327" s="118"/>
      <c r="V327" s="118"/>
      <c r="W327" s="118"/>
      <c r="X327" s="118"/>
      <c r="Y327" s="118"/>
      <c r="Z327" s="118"/>
      <c r="AA327" s="118"/>
    </row>
    <row r="328" spans="1:27" ht="15.75" customHeight="1" x14ac:dyDescent="0.25">
      <c r="A328" s="109">
        <f t="shared" si="6"/>
        <v>319</v>
      </c>
      <c r="B328" s="109"/>
      <c r="C328" s="151"/>
      <c r="D328" s="219"/>
      <c r="E328" s="109"/>
      <c r="F328" s="109"/>
      <c r="G328" s="109"/>
      <c r="H328" s="109"/>
      <c r="I328" s="154"/>
      <c r="J328" s="154"/>
      <c r="K328" s="154" t="s">
        <v>648</v>
      </c>
      <c r="L328" s="154" t="e">
        <f>VLOOKUP(D328,'TS Gantry - AP47'!$C$8:$X$638,22,FALSE)</f>
        <v>#N/A</v>
      </c>
      <c r="M328" s="154" t="e">
        <f>VLOOKUP(D328,'TS Gantry - AP47'!$C$8:$Y$638,23,FALSE)</f>
        <v>#N/A</v>
      </c>
      <c r="N328" s="154" t="e">
        <f>VLOOKUP(D328,'TS Gantry - AP47'!$C$8:$Z$638,24,FALSE)</f>
        <v>#N/A</v>
      </c>
      <c r="O328" s="109"/>
      <c r="P328" s="109"/>
      <c r="Q328" s="124"/>
      <c r="R328" s="124"/>
      <c r="S328" s="109"/>
      <c r="T328" s="109"/>
      <c r="U328" s="118"/>
      <c r="V328" s="118"/>
      <c r="W328" s="118"/>
      <c r="X328" s="118"/>
      <c r="Y328" s="118"/>
      <c r="Z328" s="118"/>
      <c r="AA328" s="118"/>
    </row>
    <row r="329" spans="1:27" ht="15.75" customHeight="1" x14ac:dyDescent="0.25">
      <c r="A329" s="215">
        <f t="shared" si="6"/>
        <v>320</v>
      </c>
      <c r="B329" s="109"/>
      <c r="C329" s="151"/>
      <c r="D329" s="219"/>
      <c r="E329" s="109"/>
      <c r="F329" s="109"/>
      <c r="G329" s="109"/>
      <c r="H329" s="109"/>
      <c r="I329" s="154"/>
      <c r="J329" s="154"/>
      <c r="K329" s="154" t="s">
        <v>648</v>
      </c>
      <c r="L329" s="154" t="e">
        <f>VLOOKUP(D329,'TS Gantry - AP47'!$C$8:$X$638,22,FALSE)</f>
        <v>#N/A</v>
      </c>
      <c r="M329" s="154" t="e">
        <f>VLOOKUP(D329,'TS Gantry - AP47'!$C$8:$Y$638,23,FALSE)</f>
        <v>#N/A</v>
      </c>
      <c r="N329" s="154" t="e">
        <f>VLOOKUP(D329,'TS Gantry - AP47'!$C$8:$Z$638,24,FALSE)</f>
        <v>#N/A</v>
      </c>
      <c r="O329" s="109"/>
      <c r="P329" s="109"/>
      <c r="Q329" s="124"/>
      <c r="R329" s="124"/>
      <c r="S329" s="109"/>
      <c r="T329" s="109"/>
      <c r="U329" s="118"/>
      <c r="V329" s="118"/>
      <c r="W329" s="118"/>
      <c r="X329" s="118"/>
      <c r="Y329" s="118"/>
      <c r="Z329" s="118"/>
      <c r="AA329" s="118"/>
    </row>
    <row r="330" spans="1:27" ht="15.75" customHeight="1" x14ac:dyDescent="0.25">
      <c r="A330" s="109">
        <f t="shared" si="6"/>
        <v>321</v>
      </c>
      <c r="B330" s="109"/>
      <c r="C330" s="151"/>
      <c r="D330" s="219"/>
      <c r="E330" s="109"/>
      <c r="F330" s="109"/>
      <c r="G330" s="109"/>
      <c r="H330" s="109"/>
      <c r="I330" s="154"/>
      <c r="J330" s="154"/>
      <c r="K330" s="154" t="s">
        <v>648</v>
      </c>
      <c r="L330" s="154" t="e">
        <f>VLOOKUP(D330,'TS Gantry - AP47'!$C$8:$X$638,22,FALSE)</f>
        <v>#N/A</v>
      </c>
      <c r="M330" s="154" t="e">
        <f>VLOOKUP(D330,'TS Gantry - AP47'!$C$8:$Y$638,23,FALSE)</f>
        <v>#N/A</v>
      </c>
      <c r="N330" s="154" t="e">
        <f>VLOOKUP(D330,'TS Gantry - AP47'!$C$8:$Z$638,24,FALSE)</f>
        <v>#N/A</v>
      </c>
      <c r="O330" s="109"/>
      <c r="P330" s="109"/>
      <c r="Q330" s="124"/>
      <c r="R330" s="124"/>
      <c r="S330" s="109"/>
      <c r="T330" s="109"/>
      <c r="U330" s="118"/>
      <c r="V330" s="118"/>
      <c r="W330" s="118"/>
      <c r="X330" s="118"/>
      <c r="Y330" s="118"/>
      <c r="Z330" s="118"/>
      <c r="AA330" s="118"/>
    </row>
    <row r="331" spans="1:27" ht="15.75" customHeight="1" x14ac:dyDescent="0.25">
      <c r="A331" s="215">
        <f t="shared" si="6"/>
        <v>322</v>
      </c>
      <c r="B331" s="109"/>
      <c r="C331" s="151"/>
      <c r="D331" s="219"/>
      <c r="E331" s="109"/>
      <c r="F331" s="109"/>
      <c r="G331" s="109"/>
      <c r="H331" s="109"/>
      <c r="I331" s="154"/>
      <c r="J331" s="154"/>
      <c r="K331" s="154" t="s">
        <v>648</v>
      </c>
      <c r="L331" s="154" t="e">
        <f>VLOOKUP(D331,'TS Gantry - AP47'!$C$8:$X$638,22,FALSE)</f>
        <v>#N/A</v>
      </c>
      <c r="M331" s="154" t="e">
        <f>VLOOKUP(D331,'TS Gantry - AP47'!$C$8:$Y$638,23,FALSE)</f>
        <v>#N/A</v>
      </c>
      <c r="N331" s="154" t="e">
        <f>VLOOKUP(D331,'TS Gantry - AP47'!$C$8:$Z$638,24,FALSE)</f>
        <v>#N/A</v>
      </c>
      <c r="O331" s="109"/>
      <c r="P331" s="109"/>
      <c r="Q331" s="124"/>
      <c r="R331" s="124"/>
      <c r="S331" s="109"/>
      <c r="T331" s="109"/>
      <c r="U331" s="118"/>
      <c r="V331" s="118"/>
      <c r="W331" s="118"/>
      <c r="X331" s="118"/>
      <c r="Y331" s="118"/>
      <c r="Z331" s="118"/>
      <c r="AA331" s="118"/>
    </row>
    <row r="332" spans="1:27" ht="15.75" customHeight="1" x14ac:dyDescent="0.25">
      <c r="A332" s="109">
        <f t="shared" si="6"/>
        <v>323</v>
      </c>
      <c r="B332" s="109"/>
      <c r="C332" s="151"/>
      <c r="D332" s="219"/>
      <c r="E332" s="109"/>
      <c r="F332" s="109"/>
      <c r="G332" s="109"/>
      <c r="H332" s="109"/>
      <c r="I332" s="154"/>
      <c r="J332" s="154"/>
      <c r="K332" s="154" t="s">
        <v>648</v>
      </c>
      <c r="L332" s="154" t="e">
        <f>VLOOKUP(D332,'TS Gantry - AP47'!$C$8:$X$638,22,FALSE)</f>
        <v>#N/A</v>
      </c>
      <c r="M332" s="154" t="e">
        <f>VLOOKUP(D332,'TS Gantry - AP47'!$C$8:$Y$638,23,FALSE)</f>
        <v>#N/A</v>
      </c>
      <c r="N332" s="154" t="e">
        <f>VLOOKUP(D332,'TS Gantry - AP47'!$C$8:$Z$638,24,FALSE)</f>
        <v>#N/A</v>
      </c>
      <c r="O332" s="109"/>
      <c r="P332" s="109"/>
      <c r="Q332" s="124"/>
      <c r="R332" s="124"/>
      <c r="S332" s="109"/>
      <c r="T332" s="109"/>
      <c r="U332" s="118"/>
      <c r="V332" s="118"/>
      <c r="W332" s="118"/>
      <c r="X332" s="118"/>
      <c r="Y332" s="118"/>
      <c r="Z332" s="118"/>
      <c r="AA332" s="118"/>
    </row>
    <row r="333" spans="1:27" ht="15.75" customHeight="1" x14ac:dyDescent="0.25">
      <c r="A333" s="215">
        <f t="shared" si="6"/>
        <v>324</v>
      </c>
      <c r="B333" s="109"/>
      <c r="C333" s="151"/>
      <c r="D333" s="219"/>
      <c r="E333" s="109"/>
      <c r="F333" s="109"/>
      <c r="G333" s="109"/>
      <c r="H333" s="109"/>
      <c r="I333" s="154"/>
      <c r="J333" s="154"/>
      <c r="K333" s="154" t="s">
        <v>648</v>
      </c>
      <c r="L333" s="154" t="e">
        <f>VLOOKUP(D333,'TS Gantry - AP47'!$C$8:$X$638,22,FALSE)</f>
        <v>#N/A</v>
      </c>
      <c r="M333" s="154" t="e">
        <f>VLOOKUP(D333,'TS Gantry - AP47'!$C$8:$Y$638,23,FALSE)</f>
        <v>#N/A</v>
      </c>
      <c r="N333" s="154" t="e">
        <f>VLOOKUP(D333,'TS Gantry - AP47'!$C$8:$Z$638,24,FALSE)</f>
        <v>#N/A</v>
      </c>
      <c r="O333" s="109"/>
      <c r="P333" s="109"/>
      <c r="Q333" s="124"/>
      <c r="R333" s="124"/>
      <c r="S333" s="109"/>
      <c r="T333" s="109"/>
      <c r="U333" s="118"/>
      <c r="V333" s="118"/>
      <c r="W333" s="118"/>
      <c r="X333" s="118"/>
      <c r="Y333" s="118"/>
      <c r="Z333" s="118"/>
      <c r="AA333" s="118"/>
    </row>
    <row r="334" spans="1:27" ht="15.75" customHeight="1" x14ac:dyDescent="0.25">
      <c r="A334" s="109">
        <f t="shared" si="6"/>
        <v>325</v>
      </c>
      <c r="B334" s="109"/>
      <c r="C334" s="151"/>
      <c r="D334" s="219"/>
      <c r="E334" s="109"/>
      <c r="F334" s="109"/>
      <c r="G334" s="109"/>
      <c r="H334" s="109"/>
      <c r="I334" s="154"/>
      <c r="J334" s="154"/>
      <c r="K334" s="154" t="s">
        <v>648</v>
      </c>
      <c r="L334" s="154" t="e">
        <f>VLOOKUP(D334,'TS Gantry - AP47'!$C$8:$X$638,22,FALSE)</f>
        <v>#N/A</v>
      </c>
      <c r="M334" s="154" t="e">
        <f>VLOOKUP(D334,'TS Gantry - AP47'!$C$8:$Y$638,23,FALSE)</f>
        <v>#N/A</v>
      </c>
      <c r="N334" s="154" t="e">
        <f>VLOOKUP(D334,'TS Gantry - AP47'!$C$8:$Z$638,24,FALSE)</f>
        <v>#N/A</v>
      </c>
      <c r="O334" s="109"/>
      <c r="P334" s="109"/>
      <c r="Q334" s="124"/>
      <c r="R334" s="124"/>
      <c r="S334" s="109"/>
      <c r="T334" s="109"/>
      <c r="U334" s="118"/>
      <c r="V334" s="118"/>
      <c r="W334" s="118"/>
      <c r="X334" s="118"/>
      <c r="Y334" s="118"/>
      <c r="Z334" s="118"/>
      <c r="AA334" s="118"/>
    </row>
    <row r="335" spans="1:27" ht="15.75" customHeight="1" x14ac:dyDescent="0.25">
      <c r="A335" s="215">
        <f t="shared" si="6"/>
        <v>326</v>
      </c>
      <c r="B335" s="109"/>
      <c r="C335" s="151"/>
      <c r="D335" s="219"/>
      <c r="E335" s="109"/>
      <c r="F335" s="109"/>
      <c r="G335" s="109"/>
      <c r="H335" s="109"/>
      <c r="I335" s="154"/>
      <c r="J335" s="154"/>
      <c r="K335" s="154" t="s">
        <v>648</v>
      </c>
      <c r="L335" s="154" t="e">
        <f>VLOOKUP(D335,'TS Gantry - AP47'!$C$8:$X$638,22,FALSE)</f>
        <v>#N/A</v>
      </c>
      <c r="M335" s="154" t="e">
        <f>VLOOKUP(D335,'TS Gantry - AP47'!$C$8:$Y$638,23,FALSE)</f>
        <v>#N/A</v>
      </c>
      <c r="N335" s="154" t="e">
        <f>VLOOKUP(D335,'TS Gantry - AP47'!$C$8:$Z$638,24,FALSE)</f>
        <v>#N/A</v>
      </c>
      <c r="O335" s="109"/>
      <c r="P335" s="109"/>
      <c r="Q335" s="124"/>
      <c r="R335" s="124"/>
      <c r="S335" s="109"/>
      <c r="T335" s="109"/>
      <c r="U335" s="118"/>
      <c r="V335" s="118"/>
      <c r="W335" s="118"/>
      <c r="X335" s="118"/>
      <c r="Y335" s="118"/>
      <c r="Z335" s="118"/>
      <c r="AA335" s="118"/>
    </row>
    <row r="336" spans="1:27" ht="15.75" customHeight="1" x14ac:dyDescent="0.25">
      <c r="A336" s="109">
        <f t="shared" si="6"/>
        <v>327</v>
      </c>
      <c r="B336" s="109"/>
      <c r="C336" s="151"/>
      <c r="D336" s="219"/>
      <c r="E336" s="109"/>
      <c r="F336" s="109"/>
      <c r="G336" s="109"/>
      <c r="H336" s="109"/>
      <c r="I336" s="154"/>
      <c r="J336" s="154"/>
      <c r="K336" s="154" t="s">
        <v>648</v>
      </c>
      <c r="L336" s="154" t="e">
        <f>VLOOKUP(D336,'TS Gantry - AP47'!$C$8:$X$638,22,FALSE)</f>
        <v>#N/A</v>
      </c>
      <c r="M336" s="154" t="e">
        <f>VLOOKUP(D336,'TS Gantry - AP47'!$C$8:$Y$638,23,FALSE)</f>
        <v>#N/A</v>
      </c>
      <c r="N336" s="154" t="e">
        <f>VLOOKUP(D336,'TS Gantry - AP47'!$C$8:$Z$638,24,FALSE)</f>
        <v>#N/A</v>
      </c>
      <c r="O336" s="109"/>
      <c r="P336" s="109"/>
      <c r="Q336" s="124"/>
      <c r="R336" s="124"/>
      <c r="S336" s="109"/>
      <c r="T336" s="109"/>
      <c r="U336" s="118"/>
      <c r="V336" s="118"/>
      <c r="W336" s="118"/>
      <c r="X336" s="118"/>
      <c r="Y336" s="118"/>
      <c r="Z336" s="118"/>
      <c r="AA336" s="118"/>
    </row>
    <row r="337" spans="1:27" ht="15.75" customHeight="1" x14ac:dyDescent="0.25">
      <c r="A337" s="215">
        <f t="shared" si="6"/>
        <v>328</v>
      </c>
      <c r="B337" s="109"/>
      <c r="C337" s="151"/>
      <c r="D337" s="219"/>
      <c r="E337" s="109"/>
      <c r="F337" s="109"/>
      <c r="G337" s="109"/>
      <c r="H337" s="109"/>
      <c r="I337" s="154"/>
      <c r="J337" s="154"/>
      <c r="K337" s="154" t="s">
        <v>648</v>
      </c>
      <c r="L337" s="154" t="e">
        <f>VLOOKUP(D337,'TS Gantry - AP47'!$C$8:$X$638,22,FALSE)</f>
        <v>#N/A</v>
      </c>
      <c r="M337" s="154" t="e">
        <f>VLOOKUP(D337,'TS Gantry - AP47'!$C$8:$Y$638,23,FALSE)</f>
        <v>#N/A</v>
      </c>
      <c r="N337" s="154" t="e">
        <f>VLOOKUP(D337,'TS Gantry - AP47'!$C$8:$Z$638,24,FALSE)</f>
        <v>#N/A</v>
      </c>
      <c r="O337" s="109"/>
      <c r="P337" s="109"/>
      <c r="Q337" s="124"/>
      <c r="R337" s="124"/>
      <c r="S337" s="109"/>
      <c r="T337" s="109"/>
      <c r="U337" s="118"/>
      <c r="V337" s="118"/>
      <c r="W337" s="118"/>
      <c r="X337" s="118"/>
      <c r="Y337" s="118"/>
      <c r="Z337" s="118"/>
      <c r="AA337" s="118"/>
    </row>
    <row r="338" spans="1:27" ht="15.75" customHeight="1" x14ac:dyDescent="0.25">
      <c r="A338" s="109">
        <f t="shared" si="6"/>
        <v>329</v>
      </c>
      <c r="B338" s="109"/>
      <c r="C338" s="151"/>
      <c r="D338" s="219"/>
      <c r="E338" s="109"/>
      <c r="F338" s="109"/>
      <c r="G338" s="109"/>
      <c r="H338" s="109"/>
      <c r="I338" s="154"/>
      <c r="J338" s="154"/>
      <c r="K338" s="154" t="s">
        <v>648</v>
      </c>
      <c r="L338" s="154" t="e">
        <f>VLOOKUP(D338,'TS Gantry - AP47'!$C$8:$X$638,22,FALSE)</f>
        <v>#N/A</v>
      </c>
      <c r="M338" s="154" t="e">
        <f>VLOOKUP(D338,'TS Gantry - AP47'!$C$8:$Y$638,23,FALSE)</f>
        <v>#N/A</v>
      </c>
      <c r="N338" s="154" t="e">
        <f>VLOOKUP(D338,'TS Gantry - AP47'!$C$8:$Z$638,24,FALSE)</f>
        <v>#N/A</v>
      </c>
      <c r="O338" s="109"/>
      <c r="P338" s="109"/>
      <c r="Q338" s="124"/>
      <c r="R338" s="124"/>
      <c r="S338" s="109"/>
      <c r="T338" s="109"/>
      <c r="U338" s="118"/>
      <c r="V338" s="118"/>
      <c r="W338" s="118"/>
      <c r="X338" s="118"/>
      <c r="Y338" s="118"/>
      <c r="Z338" s="118"/>
      <c r="AA338" s="118"/>
    </row>
    <row r="339" spans="1:27" ht="15.75" customHeight="1" x14ac:dyDescent="0.25">
      <c r="A339" s="215">
        <f t="shared" si="6"/>
        <v>330</v>
      </c>
      <c r="B339" s="109"/>
      <c r="C339" s="151"/>
      <c r="D339" s="219"/>
      <c r="E339" s="109"/>
      <c r="F339" s="109"/>
      <c r="G339" s="109"/>
      <c r="H339" s="109"/>
      <c r="I339" s="154"/>
      <c r="J339" s="154"/>
      <c r="K339" s="154" t="s">
        <v>648</v>
      </c>
      <c r="L339" s="154" t="e">
        <f>VLOOKUP(D339,'TS Gantry - AP47'!$C$8:$X$638,22,FALSE)</f>
        <v>#N/A</v>
      </c>
      <c r="M339" s="154" t="e">
        <f>VLOOKUP(D339,'TS Gantry - AP47'!$C$8:$Y$638,23,FALSE)</f>
        <v>#N/A</v>
      </c>
      <c r="N339" s="154" t="e">
        <f>VLOOKUP(D339,'TS Gantry - AP47'!$C$8:$Z$638,24,FALSE)</f>
        <v>#N/A</v>
      </c>
      <c r="O339" s="109"/>
      <c r="P339" s="109"/>
      <c r="Q339" s="124"/>
      <c r="R339" s="124"/>
      <c r="S339" s="109"/>
      <c r="T339" s="109"/>
      <c r="U339" s="118"/>
      <c r="V339" s="118"/>
      <c r="W339" s="118"/>
      <c r="X339" s="118"/>
      <c r="Y339" s="118"/>
      <c r="Z339" s="118"/>
      <c r="AA339" s="118"/>
    </row>
    <row r="340" spans="1:27" ht="15.75" customHeight="1" x14ac:dyDescent="0.25">
      <c r="A340" s="109">
        <f t="shared" si="6"/>
        <v>331</v>
      </c>
      <c r="B340" s="109"/>
      <c r="C340" s="151"/>
      <c r="D340" s="219"/>
      <c r="E340" s="109"/>
      <c r="F340" s="109"/>
      <c r="G340" s="109"/>
      <c r="H340" s="109"/>
      <c r="I340" s="154"/>
      <c r="J340" s="154"/>
      <c r="K340" s="154" t="s">
        <v>648</v>
      </c>
      <c r="L340" s="154" t="e">
        <f>VLOOKUP(D340,'TS Gantry - AP47'!$C$8:$X$638,22,FALSE)</f>
        <v>#N/A</v>
      </c>
      <c r="M340" s="154" t="e">
        <f>VLOOKUP(D340,'TS Gantry - AP47'!$C$8:$Y$638,23,FALSE)</f>
        <v>#N/A</v>
      </c>
      <c r="N340" s="154" t="e">
        <f>VLOOKUP(D340,'TS Gantry - AP47'!$C$8:$Z$638,24,FALSE)</f>
        <v>#N/A</v>
      </c>
      <c r="O340" s="109"/>
      <c r="P340" s="109"/>
      <c r="Q340" s="124"/>
      <c r="R340" s="124"/>
      <c r="S340" s="109"/>
      <c r="T340" s="109"/>
      <c r="U340" s="118"/>
      <c r="V340" s="118"/>
      <c r="W340" s="118"/>
      <c r="X340" s="118"/>
      <c r="Y340" s="118"/>
      <c r="Z340" s="118"/>
      <c r="AA340" s="118"/>
    </row>
    <row r="341" spans="1:27" ht="15.75" customHeight="1" x14ac:dyDescent="0.25">
      <c r="A341" s="215">
        <f t="shared" si="6"/>
        <v>332</v>
      </c>
      <c r="B341" s="109"/>
      <c r="C341" s="151"/>
      <c r="D341" s="219"/>
      <c r="E341" s="109"/>
      <c r="F341" s="109"/>
      <c r="G341" s="109"/>
      <c r="H341" s="109"/>
      <c r="I341" s="154"/>
      <c r="J341" s="154"/>
      <c r="K341" s="154" t="s">
        <v>648</v>
      </c>
      <c r="L341" s="154" t="e">
        <f>VLOOKUP(D341,'TS Gantry - AP47'!$C$8:$X$638,22,FALSE)</f>
        <v>#N/A</v>
      </c>
      <c r="M341" s="154" t="e">
        <f>VLOOKUP(D341,'TS Gantry - AP47'!$C$8:$Y$638,23,FALSE)</f>
        <v>#N/A</v>
      </c>
      <c r="N341" s="154" t="e">
        <f>VLOOKUP(D341,'TS Gantry - AP47'!$C$8:$Z$638,24,FALSE)</f>
        <v>#N/A</v>
      </c>
      <c r="O341" s="109"/>
      <c r="P341" s="109"/>
      <c r="Q341" s="124"/>
      <c r="R341" s="124"/>
      <c r="S341" s="109"/>
      <c r="T341" s="109"/>
      <c r="U341" s="118"/>
      <c r="V341" s="118"/>
      <c r="W341" s="118"/>
      <c r="X341" s="118"/>
      <c r="Y341" s="118"/>
      <c r="Z341" s="118"/>
      <c r="AA341" s="118"/>
    </row>
    <row r="342" spans="1:27" ht="15.75" customHeight="1" x14ac:dyDescent="0.25">
      <c r="A342" s="109">
        <f t="shared" si="6"/>
        <v>333</v>
      </c>
      <c r="B342" s="109"/>
      <c r="C342" s="151"/>
      <c r="D342" s="219"/>
      <c r="E342" s="109"/>
      <c r="F342" s="109"/>
      <c r="G342" s="109"/>
      <c r="H342" s="109"/>
      <c r="I342" s="154"/>
      <c r="J342" s="154"/>
      <c r="K342" s="154" t="s">
        <v>648</v>
      </c>
      <c r="L342" s="154" t="e">
        <f>VLOOKUP(D342,'TS Gantry - AP47'!$C$8:$X$638,22,FALSE)</f>
        <v>#N/A</v>
      </c>
      <c r="M342" s="154" t="e">
        <f>VLOOKUP(D342,'TS Gantry - AP47'!$C$8:$Y$638,23,FALSE)</f>
        <v>#N/A</v>
      </c>
      <c r="N342" s="154" t="e">
        <f>VLOOKUP(D342,'TS Gantry - AP47'!$C$8:$Z$638,24,FALSE)</f>
        <v>#N/A</v>
      </c>
      <c r="O342" s="109"/>
      <c r="P342" s="109"/>
      <c r="Q342" s="124"/>
      <c r="R342" s="124"/>
      <c r="S342" s="109"/>
      <c r="T342" s="109"/>
      <c r="U342" s="118"/>
      <c r="V342" s="118"/>
      <c r="W342" s="118"/>
      <c r="X342" s="118"/>
      <c r="Y342" s="118"/>
      <c r="Z342" s="118"/>
      <c r="AA342" s="118"/>
    </row>
    <row r="343" spans="1:27" ht="15.75" customHeight="1" x14ac:dyDescent="0.25">
      <c r="A343" s="215">
        <f t="shared" si="6"/>
        <v>334</v>
      </c>
      <c r="B343" s="109"/>
      <c r="C343" s="151"/>
      <c r="D343" s="219"/>
      <c r="E343" s="109"/>
      <c r="F343" s="109"/>
      <c r="G343" s="109"/>
      <c r="H343" s="109"/>
      <c r="I343" s="154"/>
      <c r="J343" s="154"/>
      <c r="K343" s="154" t="s">
        <v>648</v>
      </c>
      <c r="L343" s="154" t="e">
        <f>VLOOKUP(D343,'TS Gantry - AP47'!$C$8:$X$638,22,FALSE)</f>
        <v>#N/A</v>
      </c>
      <c r="M343" s="154" t="e">
        <f>VLOOKUP(D343,'TS Gantry - AP47'!$C$8:$Y$638,23,FALSE)</f>
        <v>#N/A</v>
      </c>
      <c r="N343" s="154" t="e">
        <f>VLOOKUP(D343,'TS Gantry - AP47'!$C$8:$Z$638,24,FALSE)</f>
        <v>#N/A</v>
      </c>
      <c r="O343" s="109"/>
      <c r="P343" s="109"/>
      <c r="Q343" s="124"/>
      <c r="R343" s="124"/>
      <c r="S343" s="109"/>
      <c r="T343" s="109"/>
      <c r="U343" s="118"/>
      <c r="V343" s="118"/>
      <c r="W343" s="118"/>
      <c r="X343" s="118"/>
      <c r="Y343" s="118"/>
      <c r="Z343" s="118"/>
      <c r="AA343" s="118"/>
    </row>
    <row r="344" spans="1:27" ht="15.75" customHeight="1" x14ac:dyDescent="0.25">
      <c r="A344" s="109">
        <f t="shared" si="6"/>
        <v>335</v>
      </c>
      <c r="B344" s="109"/>
      <c r="C344" s="151"/>
      <c r="D344" s="219"/>
      <c r="E344" s="109"/>
      <c r="F344" s="109"/>
      <c r="G344" s="109"/>
      <c r="H344" s="109"/>
      <c r="I344" s="154"/>
      <c r="J344" s="154"/>
      <c r="K344" s="154" t="s">
        <v>648</v>
      </c>
      <c r="L344" s="154" t="e">
        <f>VLOOKUP(D344,'TS Gantry - AP47'!$C$8:$X$638,22,FALSE)</f>
        <v>#N/A</v>
      </c>
      <c r="M344" s="154" t="e">
        <f>VLOOKUP(D344,'TS Gantry - AP47'!$C$8:$Y$638,23,FALSE)</f>
        <v>#N/A</v>
      </c>
      <c r="N344" s="154" t="e">
        <f>VLOOKUP(D344,'TS Gantry - AP47'!$C$8:$Z$638,24,FALSE)</f>
        <v>#N/A</v>
      </c>
      <c r="O344" s="109"/>
      <c r="P344" s="109"/>
      <c r="Q344" s="124"/>
      <c r="R344" s="124"/>
      <c r="S344" s="109"/>
      <c r="T344" s="109"/>
      <c r="U344" s="118"/>
      <c r="V344" s="118"/>
      <c r="W344" s="118"/>
      <c r="X344" s="118"/>
      <c r="Y344" s="118"/>
      <c r="Z344" s="118"/>
      <c r="AA344" s="118"/>
    </row>
    <row r="345" spans="1:27" ht="15.75" customHeight="1" x14ac:dyDescent="0.25">
      <c r="A345" s="215">
        <f t="shared" si="6"/>
        <v>336</v>
      </c>
      <c r="B345" s="109"/>
      <c r="C345" s="151"/>
      <c r="D345" s="219"/>
      <c r="E345" s="109"/>
      <c r="F345" s="109"/>
      <c r="G345" s="109"/>
      <c r="H345" s="109"/>
      <c r="I345" s="154"/>
      <c r="J345" s="154"/>
      <c r="K345" s="154" t="s">
        <v>648</v>
      </c>
      <c r="L345" s="154" t="e">
        <f>VLOOKUP(D345,'TS Gantry - AP47'!$C$8:$X$638,22,FALSE)</f>
        <v>#N/A</v>
      </c>
      <c r="M345" s="154" t="e">
        <f>VLOOKUP(D345,'TS Gantry - AP47'!$C$8:$Y$638,23,FALSE)</f>
        <v>#N/A</v>
      </c>
      <c r="N345" s="154" t="e">
        <f>VLOOKUP(D345,'TS Gantry - AP47'!$C$8:$Z$638,24,FALSE)</f>
        <v>#N/A</v>
      </c>
      <c r="O345" s="109"/>
      <c r="P345" s="109"/>
      <c r="Q345" s="124"/>
      <c r="R345" s="124"/>
      <c r="S345" s="109"/>
      <c r="T345" s="109"/>
      <c r="U345" s="118"/>
      <c r="V345" s="118"/>
      <c r="W345" s="118"/>
      <c r="X345" s="118"/>
      <c r="Y345" s="118"/>
      <c r="Z345" s="118"/>
      <c r="AA345" s="118"/>
    </row>
    <row r="346" spans="1:27" ht="15.75" customHeight="1" x14ac:dyDescent="0.25">
      <c r="A346" s="109">
        <f t="shared" si="6"/>
        <v>337</v>
      </c>
      <c r="B346" s="109"/>
      <c r="C346" s="151"/>
      <c r="D346" s="219"/>
      <c r="E346" s="109"/>
      <c r="F346" s="109"/>
      <c r="G346" s="109"/>
      <c r="H346" s="109"/>
      <c r="I346" s="154"/>
      <c r="J346" s="154"/>
      <c r="K346" s="154" t="s">
        <v>648</v>
      </c>
      <c r="L346" s="154" t="e">
        <f>VLOOKUP(D346,'TS Gantry - AP47'!$C$8:$X$638,22,FALSE)</f>
        <v>#N/A</v>
      </c>
      <c r="M346" s="154" t="e">
        <f>VLOOKUP(D346,'TS Gantry - AP47'!$C$8:$Y$638,23,FALSE)</f>
        <v>#N/A</v>
      </c>
      <c r="N346" s="154" t="e">
        <f>VLOOKUP(D346,'TS Gantry - AP47'!$C$8:$Z$638,24,FALSE)</f>
        <v>#N/A</v>
      </c>
      <c r="O346" s="109"/>
      <c r="P346" s="109"/>
      <c r="Q346" s="124"/>
      <c r="R346" s="124"/>
      <c r="S346" s="109"/>
      <c r="T346" s="109"/>
      <c r="U346" s="118"/>
      <c r="V346" s="118"/>
      <c r="W346" s="118"/>
      <c r="X346" s="118"/>
      <c r="Y346" s="118"/>
      <c r="Z346" s="118"/>
      <c r="AA346" s="118"/>
    </row>
    <row r="347" spans="1:27" ht="15.75" customHeight="1" x14ac:dyDescent="0.25">
      <c r="A347" s="215">
        <f t="shared" si="6"/>
        <v>338</v>
      </c>
      <c r="B347" s="109"/>
      <c r="C347" s="151"/>
      <c r="D347" s="219"/>
      <c r="E347" s="109"/>
      <c r="F347" s="109"/>
      <c r="G347" s="109"/>
      <c r="H347" s="109"/>
      <c r="I347" s="154"/>
      <c r="J347" s="154"/>
      <c r="K347" s="154" t="s">
        <v>648</v>
      </c>
      <c r="L347" s="154" t="e">
        <f>VLOOKUP(D347,'TS Gantry - AP47'!$C$8:$X$638,22,FALSE)</f>
        <v>#N/A</v>
      </c>
      <c r="M347" s="154" t="e">
        <f>VLOOKUP(D347,'TS Gantry - AP47'!$C$8:$Y$638,23,FALSE)</f>
        <v>#N/A</v>
      </c>
      <c r="N347" s="154" t="e">
        <f>VLOOKUP(D347,'TS Gantry - AP47'!$C$8:$Z$638,24,FALSE)</f>
        <v>#N/A</v>
      </c>
      <c r="O347" s="109"/>
      <c r="P347" s="109"/>
      <c r="Q347" s="124"/>
      <c r="R347" s="124"/>
      <c r="S347" s="109"/>
      <c r="T347" s="109"/>
      <c r="U347" s="118"/>
      <c r="V347" s="118"/>
      <c r="W347" s="118"/>
      <c r="X347" s="118"/>
      <c r="Y347" s="118"/>
      <c r="Z347" s="118"/>
      <c r="AA347" s="118"/>
    </row>
    <row r="348" spans="1:27" ht="15.75" customHeight="1" x14ac:dyDescent="0.25">
      <c r="A348" s="109">
        <f t="shared" si="6"/>
        <v>339</v>
      </c>
      <c r="B348" s="109"/>
      <c r="C348" s="151"/>
      <c r="D348" s="219"/>
      <c r="E348" s="109"/>
      <c r="F348" s="109"/>
      <c r="G348" s="109"/>
      <c r="H348" s="109"/>
      <c r="I348" s="154"/>
      <c r="J348" s="154"/>
      <c r="K348" s="154" t="s">
        <v>648</v>
      </c>
      <c r="L348" s="154" t="e">
        <f>VLOOKUP(D348,'TS Gantry - AP47'!$C$8:$X$638,22,FALSE)</f>
        <v>#N/A</v>
      </c>
      <c r="M348" s="154" t="e">
        <f>VLOOKUP(D348,'TS Gantry - AP47'!$C$8:$Y$638,23,FALSE)</f>
        <v>#N/A</v>
      </c>
      <c r="N348" s="154" t="e">
        <f>VLOOKUP(D348,'TS Gantry - AP47'!$C$8:$Z$638,24,FALSE)</f>
        <v>#N/A</v>
      </c>
      <c r="O348" s="109"/>
      <c r="P348" s="109"/>
      <c r="Q348" s="124"/>
      <c r="R348" s="124"/>
      <c r="S348" s="109"/>
      <c r="T348" s="109"/>
      <c r="U348" s="118"/>
      <c r="V348" s="118"/>
      <c r="W348" s="118"/>
      <c r="X348" s="118"/>
      <c r="Y348" s="118"/>
      <c r="Z348" s="118"/>
      <c r="AA348" s="118"/>
    </row>
    <row r="349" spans="1:27" ht="15.75" customHeight="1" x14ac:dyDescent="0.25">
      <c r="A349" s="215">
        <f t="shared" si="6"/>
        <v>340</v>
      </c>
      <c r="B349" s="109"/>
      <c r="C349" s="151"/>
      <c r="D349" s="219"/>
      <c r="E349" s="109"/>
      <c r="F349" s="109"/>
      <c r="G349" s="109"/>
      <c r="H349" s="109"/>
      <c r="I349" s="154"/>
      <c r="J349" s="154"/>
      <c r="K349" s="154" t="s">
        <v>648</v>
      </c>
      <c r="L349" s="154" t="e">
        <f>VLOOKUP(D349,'TS Gantry - AP47'!$C$8:$X$638,22,FALSE)</f>
        <v>#N/A</v>
      </c>
      <c r="M349" s="154" t="e">
        <f>VLOOKUP(D349,'TS Gantry - AP47'!$C$8:$Y$638,23,FALSE)</f>
        <v>#N/A</v>
      </c>
      <c r="N349" s="154" t="e">
        <f>VLOOKUP(D349,'TS Gantry - AP47'!$C$8:$Z$638,24,FALSE)</f>
        <v>#N/A</v>
      </c>
      <c r="O349" s="109"/>
      <c r="P349" s="109"/>
      <c r="Q349" s="124"/>
      <c r="R349" s="124"/>
      <c r="S349" s="109"/>
      <c r="T349" s="109"/>
      <c r="U349" s="118"/>
      <c r="V349" s="118"/>
      <c r="W349" s="118"/>
      <c r="X349" s="118"/>
      <c r="Y349" s="118"/>
      <c r="Z349" s="118"/>
      <c r="AA349" s="118"/>
    </row>
    <row r="350" spans="1:27" ht="15.75" customHeight="1" x14ac:dyDescent="0.25">
      <c r="A350" s="109">
        <f t="shared" si="6"/>
        <v>341</v>
      </c>
      <c r="B350" s="109"/>
      <c r="C350" s="151"/>
      <c r="D350" s="219"/>
      <c r="E350" s="109"/>
      <c r="F350" s="109"/>
      <c r="G350" s="109"/>
      <c r="H350" s="109"/>
      <c r="I350" s="154"/>
      <c r="J350" s="154"/>
      <c r="K350" s="154" t="s">
        <v>648</v>
      </c>
      <c r="L350" s="154" t="e">
        <f>VLOOKUP(D350,'TS Gantry - AP47'!$C$8:$X$638,22,FALSE)</f>
        <v>#N/A</v>
      </c>
      <c r="M350" s="154" t="e">
        <f>VLOOKUP(D350,'TS Gantry - AP47'!$C$8:$Y$638,23,FALSE)</f>
        <v>#N/A</v>
      </c>
      <c r="N350" s="154" t="e">
        <f>VLOOKUP(D350,'TS Gantry - AP47'!$C$8:$Z$638,24,FALSE)</f>
        <v>#N/A</v>
      </c>
      <c r="O350" s="109"/>
      <c r="P350" s="109"/>
      <c r="Q350" s="124"/>
      <c r="R350" s="124"/>
      <c r="S350" s="109"/>
      <c r="T350" s="109"/>
      <c r="U350" s="118"/>
      <c r="V350" s="118"/>
      <c r="W350" s="118"/>
      <c r="X350" s="118"/>
      <c r="Y350" s="118"/>
      <c r="Z350" s="118"/>
      <c r="AA350" s="118"/>
    </row>
    <row r="351" spans="1:27" ht="15.75" customHeight="1" x14ac:dyDescent="0.25">
      <c r="A351" s="215">
        <f t="shared" si="6"/>
        <v>342</v>
      </c>
      <c r="B351" s="109"/>
      <c r="C351" s="151"/>
      <c r="D351" s="219"/>
      <c r="E351" s="109"/>
      <c r="F351" s="109"/>
      <c r="G351" s="109"/>
      <c r="H351" s="109"/>
      <c r="I351" s="154"/>
      <c r="J351" s="154"/>
      <c r="K351" s="154" t="s">
        <v>648</v>
      </c>
      <c r="L351" s="154" t="e">
        <f>VLOOKUP(D351,'TS Gantry - AP47'!$C$8:$X$638,22,FALSE)</f>
        <v>#N/A</v>
      </c>
      <c r="M351" s="154" t="e">
        <f>VLOOKUP(D351,'TS Gantry - AP47'!$C$8:$Y$638,23,FALSE)</f>
        <v>#N/A</v>
      </c>
      <c r="N351" s="154" t="e">
        <f>VLOOKUP(D351,'TS Gantry - AP47'!$C$8:$Z$638,24,FALSE)</f>
        <v>#N/A</v>
      </c>
      <c r="O351" s="109"/>
      <c r="P351" s="109"/>
      <c r="Q351" s="124"/>
      <c r="R351" s="124"/>
      <c r="S351" s="109"/>
      <c r="T351" s="109"/>
      <c r="U351" s="118"/>
      <c r="V351" s="118"/>
      <c r="W351" s="118"/>
      <c r="X351" s="118"/>
      <c r="Y351" s="118"/>
      <c r="Z351" s="118"/>
      <c r="AA351" s="118"/>
    </row>
    <row r="352" spans="1:27" ht="15.75" customHeight="1" x14ac:dyDescent="0.25">
      <c r="A352" s="109">
        <f t="shared" si="6"/>
        <v>343</v>
      </c>
      <c r="B352" s="109"/>
      <c r="C352" s="151"/>
      <c r="D352" s="219"/>
      <c r="E352" s="109"/>
      <c r="F352" s="109"/>
      <c r="G352" s="109"/>
      <c r="H352" s="109"/>
      <c r="I352" s="154"/>
      <c r="J352" s="154"/>
      <c r="K352" s="154" t="s">
        <v>648</v>
      </c>
      <c r="L352" s="154" t="e">
        <f>VLOOKUP(D352,'TS Gantry - AP47'!$C$8:$X$638,22,FALSE)</f>
        <v>#N/A</v>
      </c>
      <c r="M352" s="154" t="e">
        <f>VLOOKUP(D352,'TS Gantry - AP47'!$C$8:$Y$638,23,FALSE)</f>
        <v>#N/A</v>
      </c>
      <c r="N352" s="154" t="e">
        <f>VLOOKUP(D352,'TS Gantry - AP47'!$C$8:$Z$638,24,FALSE)</f>
        <v>#N/A</v>
      </c>
      <c r="O352" s="109"/>
      <c r="P352" s="109"/>
      <c r="Q352" s="124"/>
      <c r="R352" s="124"/>
      <c r="S352" s="109"/>
      <c r="T352" s="109"/>
      <c r="U352" s="118"/>
      <c r="V352" s="118"/>
      <c r="W352" s="118"/>
      <c r="X352" s="118"/>
      <c r="Y352" s="118"/>
      <c r="Z352" s="118"/>
      <c r="AA352" s="118"/>
    </row>
    <row r="353" spans="1:27" ht="15.75" customHeight="1" x14ac:dyDescent="0.25">
      <c r="A353" s="215">
        <f t="shared" si="6"/>
        <v>344</v>
      </c>
      <c r="B353" s="109"/>
      <c r="C353" s="151"/>
      <c r="D353" s="219"/>
      <c r="E353" s="109"/>
      <c r="F353" s="109"/>
      <c r="G353" s="109"/>
      <c r="H353" s="109"/>
      <c r="I353" s="154"/>
      <c r="J353" s="154"/>
      <c r="K353" s="154" t="s">
        <v>648</v>
      </c>
      <c r="L353" s="154" t="e">
        <f>VLOOKUP(D353,'TS Gantry - AP47'!$C$8:$X$638,22,FALSE)</f>
        <v>#N/A</v>
      </c>
      <c r="M353" s="154" t="e">
        <f>VLOOKUP(D353,'TS Gantry - AP47'!$C$8:$Y$638,23,FALSE)</f>
        <v>#N/A</v>
      </c>
      <c r="N353" s="154" t="e">
        <f>VLOOKUP(D353,'TS Gantry - AP47'!$C$8:$Z$638,24,FALSE)</f>
        <v>#N/A</v>
      </c>
      <c r="O353" s="109"/>
      <c r="P353" s="109"/>
      <c r="Q353" s="124"/>
      <c r="R353" s="124"/>
      <c r="S353" s="109"/>
      <c r="T353" s="109"/>
      <c r="U353" s="118"/>
      <c r="V353" s="118"/>
      <c r="W353" s="118"/>
      <c r="X353" s="118"/>
      <c r="Y353" s="118"/>
      <c r="Z353" s="118"/>
      <c r="AA353" s="118"/>
    </row>
    <row r="354" spans="1:27" ht="15.75" customHeight="1" x14ac:dyDescent="0.25">
      <c r="A354" s="109">
        <f t="shared" si="6"/>
        <v>345</v>
      </c>
      <c r="B354" s="109"/>
      <c r="C354" s="151"/>
      <c r="D354" s="219"/>
      <c r="E354" s="109"/>
      <c r="F354" s="109"/>
      <c r="G354" s="109"/>
      <c r="H354" s="109"/>
      <c r="I354" s="154"/>
      <c r="J354" s="154"/>
      <c r="K354" s="154" t="s">
        <v>648</v>
      </c>
      <c r="L354" s="154" t="e">
        <f>VLOOKUP(D354,'TS Gantry - AP47'!$C$8:$X$638,22,FALSE)</f>
        <v>#N/A</v>
      </c>
      <c r="M354" s="154" t="e">
        <f>VLOOKUP(D354,'TS Gantry - AP47'!$C$8:$Y$638,23,FALSE)</f>
        <v>#N/A</v>
      </c>
      <c r="N354" s="154" t="e">
        <f>VLOOKUP(D354,'TS Gantry - AP47'!$C$8:$Z$638,24,FALSE)</f>
        <v>#N/A</v>
      </c>
      <c r="O354" s="109"/>
      <c r="P354" s="109"/>
      <c r="Q354" s="124"/>
      <c r="R354" s="124"/>
      <c r="S354" s="109"/>
      <c r="T354" s="109"/>
      <c r="U354" s="118"/>
      <c r="V354" s="118"/>
      <c r="W354" s="118"/>
      <c r="X354" s="118"/>
      <c r="Y354" s="118"/>
      <c r="Z354" s="118"/>
      <c r="AA354" s="118"/>
    </row>
    <row r="355" spans="1:27" ht="15.75" customHeight="1" x14ac:dyDescent="0.25">
      <c r="A355" s="215">
        <f t="shared" si="6"/>
        <v>346</v>
      </c>
      <c r="B355" s="109"/>
      <c r="C355" s="151"/>
      <c r="D355" s="219"/>
      <c r="E355" s="109"/>
      <c r="F355" s="109"/>
      <c r="G355" s="109"/>
      <c r="H355" s="109"/>
      <c r="I355" s="154"/>
      <c r="J355" s="154"/>
      <c r="K355" s="154" t="s">
        <v>648</v>
      </c>
      <c r="L355" s="154" t="e">
        <f>VLOOKUP(D355,'TS Gantry - AP47'!$C$8:$X$638,22,FALSE)</f>
        <v>#N/A</v>
      </c>
      <c r="M355" s="154" t="e">
        <f>VLOOKUP(D355,'TS Gantry - AP47'!$C$8:$Y$638,23,FALSE)</f>
        <v>#N/A</v>
      </c>
      <c r="N355" s="154" t="e">
        <f>VLOOKUP(D355,'TS Gantry - AP47'!$C$8:$Z$638,24,FALSE)</f>
        <v>#N/A</v>
      </c>
      <c r="O355" s="109"/>
      <c r="P355" s="109"/>
      <c r="Q355" s="124"/>
      <c r="R355" s="124"/>
      <c r="S355" s="109"/>
      <c r="T355" s="109"/>
      <c r="U355" s="118"/>
      <c r="V355" s="118"/>
      <c r="W355" s="118"/>
      <c r="X355" s="118"/>
      <c r="Y355" s="118"/>
      <c r="Z355" s="118"/>
      <c r="AA355" s="118"/>
    </row>
    <row r="356" spans="1:27" ht="15.75" customHeight="1" x14ac:dyDescent="0.25">
      <c r="A356" s="109">
        <f t="shared" si="6"/>
        <v>347</v>
      </c>
      <c r="B356" s="109"/>
      <c r="C356" s="151"/>
      <c r="D356" s="219"/>
      <c r="E356" s="109"/>
      <c r="F356" s="109"/>
      <c r="G356" s="109"/>
      <c r="H356" s="109"/>
      <c r="I356" s="154"/>
      <c r="J356" s="154"/>
      <c r="K356" s="154" t="s">
        <v>648</v>
      </c>
      <c r="L356" s="154" t="e">
        <f>VLOOKUP(D356,'TS Gantry - AP47'!$C$8:$X$638,22,FALSE)</f>
        <v>#N/A</v>
      </c>
      <c r="M356" s="154" t="e">
        <f>VLOOKUP(D356,'TS Gantry - AP47'!$C$8:$Y$638,23,FALSE)</f>
        <v>#N/A</v>
      </c>
      <c r="N356" s="154" t="e">
        <f>VLOOKUP(D356,'TS Gantry - AP47'!$C$8:$Z$638,24,FALSE)</f>
        <v>#N/A</v>
      </c>
      <c r="O356" s="109"/>
      <c r="P356" s="109"/>
      <c r="Q356" s="124"/>
      <c r="R356" s="124"/>
      <c r="S356" s="109"/>
      <c r="T356" s="109"/>
      <c r="U356" s="118"/>
      <c r="V356" s="118"/>
      <c r="W356" s="118"/>
      <c r="X356" s="118"/>
      <c r="Y356" s="118"/>
      <c r="Z356" s="118"/>
      <c r="AA356" s="118"/>
    </row>
    <row r="357" spans="1:27" ht="15.75" customHeight="1" x14ac:dyDescent="0.25">
      <c r="A357" s="215">
        <f t="shared" si="6"/>
        <v>348</v>
      </c>
      <c r="B357" s="109"/>
      <c r="C357" s="151"/>
      <c r="D357" s="219"/>
      <c r="E357" s="109"/>
      <c r="F357" s="109"/>
      <c r="G357" s="109"/>
      <c r="H357" s="109"/>
      <c r="I357" s="154"/>
      <c r="J357" s="154"/>
      <c r="K357" s="154" t="s">
        <v>648</v>
      </c>
      <c r="L357" s="154" t="e">
        <f>VLOOKUP(D357,'TS Gantry - AP47'!$C$8:$X$638,22,FALSE)</f>
        <v>#N/A</v>
      </c>
      <c r="M357" s="154" t="e">
        <f>VLOOKUP(D357,'TS Gantry - AP47'!$C$8:$Y$638,23,FALSE)</f>
        <v>#N/A</v>
      </c>
      <c r="N357" s="154" t="e">
        <f>VLOOKUP(D357,'TS Gantry - AP47'!$C$8:$Z$638,24,FALSE)</f>
        <v>#N/A</v>
      </c>
      <c r="O357" s="109"/>
      <c r="P357" s="109"/>
      <c r="Q357" s="124"/>
      <c r="R357" s="124"/>
      <c r="S357" s="109"/>
      <c r="T357" s="109"/>
      <c r="U357" s="118"/>
      <c r="V357" s="118"/>
      <c r="W357" s="118"/>
      <c r="X357" s="118"/>
      <c r="Y357" s="118"/>
      <c r="Z357" s="118"/>
      <c r="AA357" s="118"/>
    </row>
    <row r="358" spans="1:27" ht="15.75" customHeight="1" x14ac:dyDescent="0.25">
      <c r="A358" s="109">
        <f t="shared" si="6"/>
        <v>349</v>
      </c>
      <c r="B358" s="109"/>
      <c r="C358" s="151"/>
      <c r="D358" s="219"/>
      <c r="E358" s="109"/>
      <c r="F358" s="109"/>
      <c r="G358" s="109"/>
      <c r="H358" s="109"/>
      <c r="I358" s="154"/>
      <c r="J358" s="154"/>
      <c r="K358" s="154" t="s">
        <v>648</v>
      </c>
      <c r="L358" s="154" t="e">
        <f>VLOOKUP(D358,'TS Gantry - AP47'!$C$8:$X$638,22,FALSE)</f>
        <v>#N/A</v>
      </c>
      <c r="M358" s="154" t="e">
        <f>VLOOKUP(D358,'TS Gantry - AP47'!$C$8:$Y$638,23,FALSE)</f>
        <v>#N/A</v>
      </c>
      <c r="N358" s="154" t="e">
        <f>VLOOKUP(D358,'TS Gantry - AP47'!$C$8:$Z$638,24,FALSE)</f>
        <v>#N/A</v>
      </c>
      <c r="O358" s="109"/>
      <c r="P358" s="109"/>
      <c r="Q358" s="124"/>
      <c r="R358" s="124"/>
      <c r="S358" s="109"/>
      <c r="T358" s="109"/>
      <c r="U358" s="118"/>
      <c r="V358" s="118"/>
      <c r="W358" s="118"/>
      <c r="X358" s="118"/>
      <c r="Y358" s="118"/>
      <c r="Z358" s="118"/>
      <c r="AA358" s="118"/>
    </row>
    <row r="359" spans="1:27" ht="15.75" customHeight="1" x14ac:dyDescent="0.25">
      <c r="A359" s="215">
        <f t="shared" si="6"/>
        <v>350</v>
      </c>
      <c r="B359" s="109"/>
      <c r="C359" s="151"/>
      <c r="D359" s="219"/>
      <c r="E359" s="109"/>
      <c r="F359" s="109"/>
      <c r="G359" s="109"/>
      <c r="H359" s="109"/>
      <c r="I359" s="154"/>
      <c r="J359" s="154"/>
      <c r="K359" s="154" t="s">
        <v>648</v>
      </c>
      <c r="L359" s="154" t="e">
        <f>VLOOKUP(D359,'TS Gantry - AP47'!$C$8:$X$638,22,FALSE)</f>
        <v>#N/A</v>
      </c>
      <c r="M359" s="154" t="e">
        <f>VLOOKUP(D359,'TS Gantry - AP47'!$C$8:$Y$638,23,FALSE)</f>
        <v>#N/A</v>
      </c>
      <c r="N359" s="154" t="e">
        <f>VLOOKUP(D359,'TS Gantry - AP47'!$C$8:$Z$638,24,FALSE)</f>
        <v>#N/A</v>
      </c>
      <c r="O359" s="109"/>
      <c r="P359" s="109"/>
      <c r="Q359" s="124"/>
      <c r="R359" s="124"/>
      <c r="S359" s="109"/>
      <c r="T359" s="109"/>
      <c r="U359" s="118"/>
      <c r="V359" s="118"/>
      <c r="W359" s="118"/>
      <c r="X359" s="118"/>
      <c r="Y359" s="118"/>
      <c r="Z359" s="118"/>
      <c r="AA359" s="118"/>
    </row>
    <row r="360" spans="1:27" ht="15.75" customHeight="1" x14ac:dyDescent="0.25">
      <c r="A360" s="109">
        <f t="shared" si="6"/>
        <v>351</v>
      </c>
      <c r="B360" s="109"/>
      <c r="C360" s="151"/>
      <c r="D360" s="219"/>
      <c r="E360" s="109"/>
      <c r="F360" s="109"/>
      <c r="G360" s="109"/>
      <c r="H360" s="109"/>
      <c r="I360" s="154"/>
      <c r="J360" s="154"/>
      <c r="K360" s="154" t="s">
        <v>648</v>
      </c>
      <c r="L360" s="154" t="e">
        <f>VLOOKUP(D360,'TS Gantry - AP47'!$C$8:$X$638,22,FALSE)</f>
        <v>#N/A</v>
      </c>
      <c r="M360" s="154" t="e">
        <f>VLOOKUP(D360,'TS Gantry - AP47'!$C$8:$Y$638,23,FALSE)</f>
        <v>#N/A</v>
      </c>
      <c r="N360" s="154" t="e">
        <f>VLOOKUP(D360,'TS Gantry - AP47'!$C$8:$Z$638,24,FALSE)</f>
        <v>#N/A</v>
      </c>
      <c r="O360" s="109"/>
      <c r="P360" s="109"/>
      <c r="Q360" s="124"/>
      <c r="R360" s="124"/>
      <c r="S360" s="109"/>
      <c r="T360" s="109"/>
      <c r="U360" s="118"/>
      <c r="V360" s="118"/>
      <c r="W360" s="118"/>
      <c r="X360" s="118"/>
      <c r="Y360" s="118"/>
      <c r="Z360" s="118"/>
      <c r="AA360" s="118"/>
    </row>
    <row r="361" spans="1:27" ht="15.75" customHeight="1" x14ac:dyDescent="0.25">
      <c r="A361" s="215">
        <f t="shared" si="6"/>
        <v>352</v>
      </c>
      <c r="B361" s="109"/>
      <c r="C361" s="151"/>
      <c r="D361" s="219"/>
      <c r="E361" s="109"/>
      <c r="F361" s="109"/>
      <c r="G361" s="109"/>
      <c r="H361" s="109"/>
      <c r="I361" s="154"/>
      <c r="J361" s="154"/>
      <c r="K361" s="154" t="s">
        <v>648</v>
      </c>
      <c r="L361" s="154" t="e">
        <f>VLOOKUP(D361,'TS Gantry - AP47'!$C$8:$X$638,22,FALSE)</f>
        <v>#N/A</v>
      </c>
      <c r="M361" s="154" t="e">
        <f>VLOOKUP(D361,'TS Gantry - AP47'!$C$8:$Y$638,23,FALSE)</f>
        <v>#N/A</v>
      </c>
      <c r="N361" s="154" t="e">
        <f>VLOOKUP(D361,'TS Gantry - AP47'!$C$8:$Z$638,24,FALSE)</f>
        <v>#N/A</v>
      </c>
      <c r="O361" s="109"/>
      <c r="P361" s="109"/>
      <c r="Q361" s="124"/>
      <c r="R361" s="124"/>
      <c r="S361" s="109"/>
      <c r="T361" s="109"/>
      <c r="U361" s="118"/>
      <c r="V361" s="118"/>
      <c r="W361" s="118"/>
      <c r="X361" s="118"/>
      <c r="Y361" s="118"/>
      <c r="Z361" s="118"/>
      <c r="AA361" s="118"/>
    </row>
    <row r="362" spans="1:27" ht="15.75" customHeight="1" x14ac:dyDescent="0.25">
      <c r="A362" s="109">
        <f t="shared" si="6"/>
        <v>353</v>
      </c>
      <c r="B362" s="109"/>
      <c r="C362" s="151"/>
      <c r="D362" s="219"/>
      <c r="E362" s="109"/>
      <c r="F362" s="109"/>
      <c r="G362" s="109"/>
      <c r="H362" s="109"/>
      <c r="I362" s="154"/>
      <c r="J362" s="154"/>
      <c r="K362" s="154" t="s">
        <v>648</v>
      </c>
      <c r="L362" s="154" t="e">
        <f>VLOOKUP(D362,'TS Gantry - AP47'!$C$8:$X$638,22,FALSE)</f>
        <v>#N/A</v>
      </c>
      <c r="M362" s="154" t="e">
        <f>VLOOKUP(D362,'TS Gantry - AP47'!$C$8:$Y$638,23,FALSE)</f>
        <v>#N/A</v>
      </c>
      <c r="N362" s="154" t="e">
        <f>VLOOKUP(D362,'TS Gantry - AP47'!$C$8:$Z$638,24,FALSE)</f>
        <v>#N/A</v>
      </c>
      <c r="O362" s="109"/>
      <c r="P362" s="109"/>
      <c r="Q362" s="124"/>
      <c r="R362" s="124"/>
      <c r="S362" s="109"/>
      <c r="T362" s="109"/>
      <c r="U362" s="118"/>
      <c r="V362" s="118"/>
      <c r="W362" s="118"/>
      <c r="X362" s="118"/>
      <c r="Y362" s="118"/>
      <c r="Z362" s="118"/>
      <c r="AA362" s="118"/>
    </row>
    <row r="363" spans="1:27" ht="15.75" customHeight="1" x14ac:dyDescent="0.25">
      <c r="A363" s="215">
        <f t="shared" si="6"/>
        <v>354</v>
      </c>
      <c r="B363" s="109"/>
      <c r="C363" s="151"/>
      <c r="D363" s="219"/>
      <c r="E363" s="109"/>
      <c r="F363" s="109"/>
      <c r="G363" s="109"/>
      <c r="H363" s="109"/>
      <c r="I363" s="154"/>
      <c r="J363" s="154"/>
      <c r="K363" s="154" t="s">
        <v>648</v>
      </c>
      <c r="L363" s="154" t="e">
        <f>VLOOKUP(D363,'TS Gantry - AP47'!$C$8:$X$638,22,FALSE)</f>
        <v>#N/A</v>
      </c>
      <c r="M363" s="154" t="e">
        <f>VLOOKUP(D363,'TS Gantry - AP47'!$C$8:$Y$638,23,FALSE)</f>
        <v>#N/A</v>
      </c>
      <c r="N363" s="154" t="e">
        <f>VLOOKUP(D363,'TS Gantry - AP47'!$C$8:$Z$638,24,FALSE)</f>
        <v>#N/A</v>
      </c>
      <c r="O363" s="109"/>
      <c r="P363" s="109"/>
      <c r="Q363" s="124"/>
      <c r="R363" s="124"/>
      <c r="S363" s="109"/>
      <c r="T363" s="109"/>
      <c r="U363" s="118"/>
      <c r="V363" s="118"/>
      <c r="W363" s="118"/>
      <c r="X363" s="118"/>
      <c r="Y363" s="118"/>
      <c r="Z363" s="118"/>
      <c r="AA363" s="118"/>
    </row>
    <row r="364" spans="1:27" ht="15.75" customHeight="1" x14ac:dyDescent="0.25">
      <c r="A364" s="109">
        <f t="shared" si="6"/>
        <v>355</v>
      </c>
      <c r="B364" s="109"/>
      <c r="C364" s="151"/>
      <c r="D364" s="219"/>
      <c r="E364" s="109"/>
      <c r="F364" s="109"/>
      <c r="G364" s="109"/>
      <c r="H364" s="109"/>
      <c r="I364" s="154"/>
      <c r="J364" s="154"/>
      <c r="K364" s="154" t="s">
        <v>648</v>
      </c>
      <c r="L364" s="154" t="e">
        <f>VLOOKUP(D364,'TS Gantry - AP47'!$C$8:$X$638,22,FALSE)</f>
        <v>#N/A</v>
      </c>
      <c r="M364" s="154" t="e">
        <f>VLOOKUP(D364,'TS Gantry - AP47'!$C$8:$Y$638,23,FALSE)</f>
        <v>#N/A</v>
      </c>
      <c r="N364" s="154" t="e">
        <f>VLOOKUP(D364,'TS Gantry - AP47'!$C$8:$Z$638,24,FALSE)</f>
        <v>#N/A</v>
      </c>
      <c r="O364" s="109"/>
      <c r="P364" s="109"/>
      <c r="Q364" s="124"/>
      <c r="R364" s="124"/>
      <c r="S364" s="109"/>
      <c r="T364" s="109"/>
      <c r="U364" s="118"/>
      <c r="V364" s="118"/>
      <c r="W364" s="118"/>
      <c r="X364" s="118"/>
      <c r="Y364" s="118"/>
      <c r="Z364" s="118"/>
      <c r="AA364" s="118"/>
    </row>
    <row r="365" spans="1:27" ht="15.75" customHeight="1" x14ac:dyDescent="0.25">
      <c r="A365" s="215">
        <f t="shared" si="6"/>
        <v>356</v>
      </c>
      <c r="B365" s="109"/>
      <c r="C365" s="151"/>
      <c r="D365" s="219"/>
      <c r="E365" s="109"/>
      <c r="F365" s="109"/>
      <c r="G365" s="109"/>
      <c r="H365" s="109"/>
      <c r="I365" s="154"/>
      <c r="J365" s="154"/>
      <c r="K365" s="154" t="s">
        <v>648</v>
      </c>
      <c r="L365" s="154" t="e">
        <f>VLOOKUP(D365,'TS Gantry - AP47'!$C$8:$X$638,22,FALSE)</f>
        <v>#N/A</v>
      </c>
      <c r="M365" s="154" t="e">
        <f>VLOOKUP(D365,'TS Gantry - AP47'!$C$8:$Y$638,23,FALSE)</f>
        <v>#N/A</v>
      </c>
      <c r="N365" s="154" t="e">
        <f>VLOOKUP(D365,'TS Gantry - AP47'!$C$8:$Z$638,24,FALSE)</f>
        <v>#N/A</v>
      </c>
      <c r="O365" s="109"/>
      <c r="P365" s="109"/>
      <c r="Q365" s="124"/>
      <c r="R365" s="124"/>
      <c r="S365" s="109"/>
      <c r="T365" s="109"/>
      <c r="U365" s="118"/>
      <c r="V365" s="118"/>
      <c r="W365" s="118"/>
      <c r="X365" s="118"/>
      <c r="Y365" s="118"/>
      <c r="Z365" s="118"/>
      <c r="AA365" s="118"/>
    </row>
    <row r="366" spans="1:27" ht="15.75" customHeight="1" x14ac:dyDescent="0.25">
      <c r="A366" s="109">
        <f t="shared" si="6"/>
        <v>357</v>
      </c>
      <c r="B366" s="109"/>
      <c r="C366" s="151"/>
      <c r="D366" s="219"/>
      <c r="E366" s="109"/>
      <c r="F366" s="109"/>
      <c r="G366" s="109"/>
      <c r="H366" s="109"/>
      <c r="I366" s="154"/>
      <c r="J366" s="154"/>
      <c r="K366" s="154" t="s">
        <v>648</v>
      </c>
      <c r="L366" s="154" t="e">
        <f>VLOOKUP(D366,'TS Gantry - AP47'!$C$8:$X$638,22,FALSE)</f>
        <v>#N/A</v>
      </c>
      <c r="M366" s="154" t="e">
        <f>VLOOKUP(D366,'TS Gantry - AP47'!$C$8:$Y$638,23,FALSE)</f>
        <v>#N/A</v>
      </c>
      <c r="N366" s="154" t="e">
        <f>VLOOKUP(D366,'TS Gantry - AP47'!$C$8:$Z$638,24,FALSE)</f>
        <v>#N/A</v>
      </c>
      <c r="O366" s="109"/>
      <c r="P366" s="109"/>
      <c r="Q366" s="124"/>
      <c r="R366" s="124"/>
      <c r="S366" s="109"/>
      <c r="T366" s="109"/>
      <c r="U366" s="118"/>
      <c r="V366" s="118"/>
      <c r="W366" s="118"/>
      <c r="X366" s="118"/>
      <c r="Y366" s="118"/>
      <c r="Z366" s="118"/>
      <c r="AA366" s="118"/>
    </row>
    <row r="367" spans="1:27" ht="15.75" customHeight="1" x14ac:dyDescent="0.25">
      <c r="A367" s="215">
        <f t="shared" si="6"/>
        <v>358</v>
      </c>
      <c r="B367" s="109"/>
      <c r="C367" s="151"/>
      <c r="D367" s="219"/>
      <c r="E367" s="109"/>
      <c r="F367" s="109"/>
      <c r="G367" s="109"/>
      <c r="H367" s="109"/>
      <c r="I367" s="154"/>
      <c r="J367" s="154"/>
      <c r="K367" s="154" t="s">
        <v>648</v>
      </c>
      <c r="L367" s="154" t="e">
        <f>VLOOKUP(D367,'TS Gantry - AP47'!$C$8:$X$638,22,FALSE)</f>
        <v>#N/A</v>
      </c>
      <c r="M367" s="154" t="e">
        <f>VLOOKUP(D367,'TS Gantry - AP47'!$C$8:$Y$638,23,FALSE)</f>
        <v>#N/A</v>
      </c>
      <c r="N367" s="154" t="e">
        <f>VLOOKUP(D367,'TS Gantry - AP47'!$C$8:$Z$638,24,FALSE)</f>
        <v>#N/A</v>
      </c>
      <c r="O367" s="109"/>
      <c r="P367" s="109"/>
      <c r="Q367" s="124"/>
      <c r="R367" s="124"/>
      <c r="S367" s="109"/>
      <c r="T367" s="109"/>
      <c r="U367" s="118"/>
      <c r="V367" s="118"/>
      <c r="W367" s="118"/>
      <c r="X367" s="118"/>
      <c r="Y367" s="118"/>
      <c r="Z367" s="118"/>
      <c r="AA367" s="118"/>
    </row>
    <row r="368" spans="1:27" ht="15.75" customHeight="1" x14ac:dyDescent="0.25">
      <c r="A368" s="109">
        <f t="shared" si="6"/>
        <v>359</v>
      </c>
      <c r="B368" s="109"/>
      <c r="C368" s="151"/>
      <c r="D368" s="219"/>
      <c r="E368" s="109"/>
      <c r="F368" s="109"/>
      <c r="G368" s="109"/>
      <c r="H368" s="109"/>
      <c r="I368" s="154"/>
      <c r="J368" s="154"/>
      <c r="K368" s="154" t="s">
        <v>648</v>
      </c>
      <c r="L368" s="154" t="e">
        <f>VLOOKUP(D368,'TS Gantry - AP47'!$C$8:$X$638,22,FALSE)</f>
        <v>#N/A</v>
      </c>
      <c r="M368" s="154" t="e">
        <f>VLOOKUP(D368,'TS Gantry - AP47'!$C$8:$Y$638,23,FALSE)</f>
        <v>#N/A</v>
      </c>
      <c r="N368" s="154" t="e">
        <f>VLOOKUP(D368,'TS Gantry - AP47'!$C$8:$Z$638,24,FALSE)</f>
        <v>#N/A</v>
      </c>
      <c r="O368" s="109"/>
      <c r="P368" s="109"/>
      <c r="Q368" s="124"/>
      <c r="R368" s="124"/>
      <c r="S368" s="109"/>
      <c r="T368" s="109"/>
      <c r="U368" s="118"/>
      <c r="V368" s="118"/>
      <c r="W368" s="118"/>
      <c r="X368" s="118"/>
      <c r="Y368" s="118"/>
      <c r="Z368" s="118"/>
      <c r="AA368" s="118"/>
    </row>
    <row r="369" spans="1:27" ht="15.75" customHeight="1" x14ac:dyDescent="0.25">
      <c r="A369" s="215">
        <f t="shared" si="6"/>
        <v>360</v>
      </c>
      <c r="B369" s="109"/>
      <c r="C369" s="151"/>
      <c r="D369" s="219"/>
      <c r="E369" s="109"/>
      <c r="F369" s="109"/>
      <c r="G369" s="109"/>
      <c r="H369" s="109"/>
      <c r="I369" s="154"/>
      <c r="J369" s="154"/>
      <c r="K369" s="154" t="s">
        <v>648</v>
      </c>
      <c r="L369" s="154" t="e">
        <f>VLOOKUP(D369,'TS Gantry - AP47'!$C$8:$X$638,22,FALSE)</f>
        <v>#N/A</v>
      </c>
      <c r="M369" s="154" t="e">
        <f>VLOOKUP(D369,'TS Gantry - AP47'!$C$8:$Y$638,23,FALSE)</f>
        <v>#N/A</v>
      </c>
      <c r="N369" s="154" t="e">
        <f>VLOOKUP(D369,'TS Gantry - AP47'!$C$8:$Z$638,24,FALSE)</f>
        <v>#N/A</v>
      </c>
      <c r="O369" s="109"/>
      <c r="P369" s="109"/>
      <c r="Q369" s="124"/>
      <c r="R369" s="124"/>
      <c r="S369" s="109"/>
      <c r="T369" s="109"/>
      <c r="U369" s="118"/>
      <c r="V369" s="118"/>
      <c r="W369" s="118"/>
      <c r="X369" s="118"/>
      <c r="Y369" s="118"/>
      <c r="Z369" s="118"/>
      <c r="AA369" s="118"/>
    </row>
    <row r="370" spans="1:27" ht="15.75" customHeight="1" x14ac:dyDescent="0.25">
      <c r="A370" s="109">
        <f t="shared" si="6"/>
        <v>361</v>
      </c>
      <c r="B370" s="109"/>
      <c r="C370" s="151"/>
      <c r="D370" s="219"/>
      <c r="E370" s="109"/>
      <c r="F370" s="109"/>
      <c r="G370" s="109"/>
      <c r="H370" s="109"/>
      <c r="I370" s="154"/>
      <c r="J370" s="154"/>
      <c r="K370" s="154" t="s">
        <v>648</v>
      </c>
      <c r="L370" s="154" t="e">
        <f>VLOOKUP(D370,'TS Gantry - AP47'!$C$8:$X$638,22,FALSE)</f>
        <v>#N/A</v>
      </c>
      <c r="M370" s="154" t="e">
        <f>VLOOKUP(D370,'TS Gantry - AP47'!$C$8:$Y$638,23,FALSE)</f>
        <v>#N/A</v>
      </c>
      <c r="N370" s="154" t="e">
        <f>VLOOKUP(D370,'TS Gantry - AP47'!$C$8:$Z$638,24,FALSE)</f>
        <v>#N/A</v>
      </c>
      <c r="O370" s="109"/>
      <c r="P370" s="109"/>
      <c r="Q370" s="124"/>
      <c r="R370" s="124"/>
      <c r="S370" s="109"/>
      <c r="T370" s="109"/>
      <c r="U370" s="118"/>
      <c r="V370" s="118"/>
      <c r="W370" s="118"/>
      <c r="X370" s="118"/>
      <c r="Y370" s="118"/>
      <c r="Z370" s="118"/>
      <c r="AA370" s="118"/>
    </row>
    <row r="371" spans="1:27" ht="15.75" customHeight="1" x14ac:dyDescent="0.25">
      <c r="A371" s="215">
        <f t="shared" si="6"/>
        <v>362</v>
      </c>
      <c r="B371" s="109"/>
      <c r="C371" s="151"/>
      <c r="D371" s="219"/>
      <c r="E371" s="109"/>
      <c r="F371" s="109"/>
      <c r="G371" s="109"/>
      <c r="H371" s="109"/>
      <c r="I371" s="154"/>
      <c r="J371" s="154"/>
      <c r="K371" s="154" t="s">
        <v>648</v>
      </c>
      <c r="L371" s="154" t="e">
        <f>VLOOKUP(D371,'TS Gantry - AP47'!$C$8:$X$638,22,FALSE)</f>
        <v>#N/A</v>
      </c>
      <c r="M371" s="154" t="e">
        <f>VLOOKUP(D371,'TS Gantry - AP47'!$C$8:$Y$638,23,FALSE)</f>
        <v>#N/A</v>
      </c>
      <c r="N371" s="154" t="e">
        <f>VLOOKUP(D371,'TS Gantry - AP47'!$C$8:$Z$638,24,FALSE)</f>
        <v>#N/A</v>
      </c>
      <c r="O371" s="109"/>
      <c r="P371" s="109"/>
      <c r="Q371" s="124"/>
      <c r="R371" s="124"/>
      <c r="S371" s="109"/>
      <c r="T371" s="109"/>
      <c r="U371" s="118"/>
      <c r="V371" s="118"/>
      <c r="W371" s="118"/>
      <c r="X371" s="118"/>
      <c r="Y371" s="118"/>
      <c r="Z371" s="118"/>
      <c r="AA371" s="118"/>
    </row>
    <row r="372" spans="1:27" ht="15.75" customHeight="1" x14ac:dyDescent="0.25">
      <c r="A372" s="109">
        <f t="shared" si="6"/>
        <v>363</v>
      </c>
      <c r="B372" s="109"/>
      <c r="C372" s="151"/>
      <c r="D372" s="219"/>
      <c r="E372" s="109"/>
      <c r="F372" s="109"/>
      <c r="G372" s="109"/>
      <c r="H372" s="109"/>
      <c r="I372" s="154"/>
      <c r="J372" s="154"/>
      <c r="K372" s="154" t="s">
        <v>648</v>
      </c>
      <c r="L372" s="154" t="e">
        <f>VLOOKUP(D372,'TS Gantry - AP47'!$C$8:$X$638,22,FALSE)</f>
        <v>#N/A</v>
      </c>
      <c r="M372" s="154" t="e">
        <f>VLOOKUP(D372,'TS Gantry - AP47'!$C$8:$Y$638,23,FALSE)</f>
        <v>#N/A</v>
      </c>
      <c r="N372" s="154" t="e">
        <f>VLOOKUP(D372,'TS Gantry - AP47'!$C$8:$Z$638,24,FALSE)</f>
        <v>#N/A</v>
      </c>
      <c r="O372" s="109"/>
      <c r="P372" s="109"/>
      <c r="Q372" s="124"/>
      <c r="R372" s="124"/>
      <c r="S372" s="109"/>
      <c r="T372" s="109"/>
      <c r="U372" s="118"/>
      <c r="V372" s="118"/>
      <c r="W372" s="118"/>
      <c r="X372" s="118"/>
      <c r="Y372" s="118"/>
      <c r="Z372" s="118"/>
      <c r="AA372" s="118"/>
    </row>
    <row r="373" spans="1:27" ht="15.75" customHeight="1" x14ac:dyDescent="0.25">
      <c r="A373" s="215">
        <f t="shared" si="6"/>
        <v>364</v>
      </c>
      <c r="B373" s="109"/>
      <c r="C373" s="151"/>
      <c r="D373" s="219"/>
      <c r="E373" s="109"/>
      <c r="F373" s="109"/>
      <c r="G373" s="109"/>
      <c r="H373" s="109"/>
      <c r="I373" s="154"/>
      <c r="J373" s="154"/>
      <c r="K373" s="154" t="s">
        <v>648</v>
      </c>
      <c r="L373" s="154" t="e">
        <f>VLOOKUP(D373,'TS Gantry - AP47'!$C$8:$X$638,22,FALSE)</f>
        <v>#N/A</v>
      </c>
      <c r="M373" s="154" t="e">
        <f>VLOOKUP(D373,'TS Gantry - AP47'!$C$8:$Y$638,23,FALSE)</f>
        <v>#N/A</v>
      </c>
      <c r="N373" s="154" t="e">
        <f>VLOOKUP(D373,'TS Gantry - AP47'!$C$8:$Z$638,24,FALSE)</f>
        <v>#N/A</v>
      </c>
      <c r="O373" s="109"/>
      <c r="P373" s="109"/>
      <c r="Q373" s="124"/>
      <c r="R373" s="124"/>
      <c r="S373" s="109"/>
      <c r="T373" s="109"/>
      <c r="U373" s="118"/>
      <c r="V373" s="118"/>
      <c r="W373" s="118"/>
      <c r="X373" s="118"/>
      <c r="Y373" s="118"/>
      <c r="Z373" s="118"/>
      <c r="AA373" s="118"/>
    </row>
    <row r="374" spans="1:27" ht="15.75" customHeight="1" x14ac:dyDescent="0.25">
      <c r="A374" s="109">
        <f t="shared" si="6"/>
        <v>365</v>
      </c>
      <c r="B374" s="109"/>
      <c r="C374" s="151"/>
      <c r="D374" s="219"/>
      <c r="E374" s="109"/>
      <c r="F374" s="109"/>
      <c r="G374" s="109"/>
      <c r="H374" s="109"/>
      <c r="I374" s="154"/>
      <c r="J374" s="154"/>
      <c r="K374" s="154" t="s">
        <v>648</v>
      </c>
      <c r="L374" s="154" t="e">
        <f>VLOOKUP(D374,'TS Gantry - AP47'!$C$8:$X$638,22,FALSE)</f>
        <v>#N/A</v>
      </c>
      <c r="M374" s="154" t="e">
        <f>VLOOKUP(D374,'TS Gantry - AP47'!$C$8:$Y$638,23,FALSE)</f>
        <v>#N/A</v>
      </c>
      <c r="N374" s="154" t="e">
        <f>VLOOKUP(D374,'TS Gantry - AP47'!$C$8:$Z$638,24,FALSE)</f>
        <v>#N/A</v>
      </c>
      <c r="O374" s="109"/>
      <c r="P374" s="109"/>
      <c r="Q374" s="124"/>
      <c r="R374" s="124"/>
      <c r="S374" s="109"/>
      <c r="T374" s="109"/>
      <c r="U374" s="118"/>
      <c r="V374" s="118"/>
      <c r="W374" s="118"/>
      <c r="X374" s="118"/>
      <c r="Y374" s="118"/>
      <c r="Z374" s="118"/>
      <c r="AA374" s="118"/>
    </row>
    <row r="375" spans="1:27" ht="15.75" customHeight="1" x14ac:dyDescent="0.25">
      <c r="A375" s="215">
        <f t="shared" si="6"/>
        <v>366</v>
      </c>
      <c r="B375" s="109"/>
      <c r="C375" s="151"/>
      <c r="D375" s="219"/>
      <c r="E375" s="109"/>
      <c r="F375" s="109"/>
      <c r="G375" s="109"/>
      <c r="H375" s="109"/>
      <c r="I375" s="154"/>
      <c r="J375" s="154"/>
      <c r="K375" s="154" t="s">
        <v>648</v>
      </c>
      <c r="L375" s="154" t="e">
        <f>VLOOKUP(D375,'TS Gantry - AP47'!$C$8:$X$638,22,FALSE)</f>
        <v>#N/A</v>
      </c>
      <c r="M375" s="154" t="e">
        <f>VLOOKUP(D375,'TS Gantry - AP47'!$C$8:$Y$638,23,FALSE)</f>
        <v>#N/A</v>
      </c>
      <c r="N375" s="154" t="e">
        <f>VLOOKUP(D375,'TS Gantry - AP47'!$C$8:$Z$638,24,FALSE)</f>
        <v>#N/A</v>
      </c>
      <c r="O375" s="109"/>
      <c r="P375" s="109"/>
      <c r="Q375" s="124"/>
      <c r="R375" s="124"/>
      <c r="S375" s="109"/>
      <c r="T375" s="109"/>
      <c r="U375" s="118"/>
      <c r="V375" s="118"/>
      <c r="W375" s="118"/>
      <c r="X375" s="118"/>
      <c r="Y375" s="118"/>
      <c r="Z375" s="118"/>
      <c r="AA375" s="118"/>
    </row>
    <row r="376" spans="1:27" ht="15.75" customHeight="1" x14ac:dyDescent="0.25">
      <c r="A376" s="109">
        <f t="shared" si="6"/>
        <v>367</v>
      </c>
      <c r="B376" s="109"/>
      <c r="C376" s="151"/>
      <c r="D376" s="219"/>
      <c r="E376" s="109"/>
      <c r="F376" s="109"/>
      <c r="G376" s="109"/>
      <c r="H376" s="109"/>
      <c r="I376" s="154"/>
      <c r="J376" s="154"/>
      <c r="K376" s="154" t="s">
        <v>648</v>
      </c>
      <c r="L376" s="154" t="e">
        <f>VLOOKUP(D376,'TS Gantry - AP47'!$C$8:$X$638,22,FALSE)</f>
        <v>#N/A</v>
      </c>
      <c r="M376" s="154" t="e">
        <f>VLOOKUP(D376,'TS Gantry - AP47'!$C$8:$Y$638,23,FALSE)</f>
        <v>#N/A</v>
      </c>
      <c r="N376" s="154" t="e">
        <f>VLOOKUP(D376,'TS Gantry - AP47'!$C$8:$Z$638,24,FALSE)</f>
        <v>#N/A</v>
      </c>
      <c r="O376" s="109"/>
      <c r="P376" s="109"/>
      <c r="Q376" s="124"/>
      <c r="R376" s="124"/>
      <c r="S376" s="109"/>
      <c r="T376" s="109"/>
      <c r="U376" s="118"/>
      <c r="V376" s="118"/>
      <c r="W376" s="118"/>
      <c r="X376" s="118"/>
      <c r="Y376" s="118"/>
      <c r="Z376" s="118"/>
      <c r="AA376" s="118"/>
    </row>
    <row r="377" spans="1:27" ht="15.75" customHeight="1" x14ac:dyDescent="0.25">
      <c r="A377" s="215">
        <f t="shared" si="6"/>
        <v>368</v>
      </c>
      <c r="B377" s="109"/>
      <c r="C377" s="151"/>
      <c r="D377" s="219"/>
      <c r="E377" s="109"/>
      <c r="F377" s="109"/>
      <c r="G377" s="109"/>
      <c r="H377" s="109"/>
      <c r="I377" s="154"/>
      <c r="J377" s="154"/>
      <c r="K377" s="154" t="s">
        <v>648</v>
      </c>
      <c r="L377" s="154" t="e">
        <f>VLOOKUP(D377,'TS Gantry - AP47'!$C$8:$X$638,22,FALSE)</f>
        <v>#N/A</v>
      </c>
      <c r="M377" s="154" t="e">
        <f>VLOOKUP(D377,'TS Gantry - AP47'!$C$8:$Y$638,23,FALSE)</f>
        <v>#N/A</v>
      </c>
      <c r="N377" s="154" t="e">
        <f>VLOOKUP(D377,'TS Gantry - AP47'!$C$8:$Z$638,24,FALSE)</f>
        <v>#N/A</v>
      </c>
      <c r="O377" s="109"/>
      <c r="P377" s="109"/>
      <c r="Q377" s="124"/>
      <c r="R377" s="124"/>
      <c r="S377" s="109"/>
      <c r="T377" s="109"/>
      <c r="U377" s="118"/>
      <c r="V377" s="118"/>
      <c r="W377" s="118"/>
      <c r="X377" s="118"/>
      <c r="Y377" s="118"/>
      <c r="Z377" s="118"/>
      <c r="AA377" s="118"/>
    </row>
    <row r="378" spans="1:27" ht="15.75" customHeight="1" x14ac:dyDescent="0.25">
      <c r="A378" s="109">
        <f t="shared" si="6"/>
        <v>369</v>
      </c>
      <c r="B378" s="109"/>
      <c r="C378" s="151"/>
      <c r="D378" s="219"/>
      <c r="E378" s="109"/>
      <c r="F378" s="109"/>
      <c r="G378" s="109"/>
      <c r="H378" s="109"/>
      <c r="I378" s="154"/>
      <c r="J378" s="154"/>
      <c r="K378" s="154" t="s">
        <v>648</v>
      </c>
      <c r="L378" s="154" t="e">
        <f>VLOOKUP(D378,'TS Gantry - AP47'!$C$8:$X$638,22,FALSE)</f>
        <v>#N/A</v>
      </c>
      <c r="M378" s="154" t="e">
        <f>VLOOKUP(D378,'TS Gantry - AP47'!$C$8:$Y$638,23,FALSE)</f>
        <v>#N/A</v>
      </c>
      <c r="N378" s="154" t="e">
        <f>VLOOKUP(D378,'TS Gantry - AP47'!$C$8:$Z$638,24,FALSE)</f>
        <v>#N/A</v>
      </c>
      <c r="O378" s="109"/>
      <c r="P378" s="109"/>
      <c r="Q378" s="124"/>
      <c r="R378" s="124"/>
      <c r="S378" s="109"/>
      <c r="T378" s="109"/>
      <c r="U378" s="118"/>
      <c r="V378" s="118"/>
      <c r="W378" s="118"/>
      <c r="X378" s="118"/>
      <c r="Y378" s="118"/>
      <c r="Z378" s="118"/>
      <c r="AA378" s="118"/>
    </row>
    <row r="379" spans="1:27" ht="15.75" customHeight="1" x14ac:dyDescent="0.25">
      <c r="A379" s="109"/>
      <c r="B379" s="118"/>
      <c r="C379" s="118"/>
      <c r="D379" s="118"/>
      <c r="E379" s="118"/>
      <c r="F379" s="118"/>
      <c r="G379" s="118"/>
      <c r="H379" s="118"/>
      <c r="I379" s="234"/>
      <c r="J379" s="234"/>
      <c r="K379" s="234"/>
      <c r="L379" s="234"/>
      <c r="M379" s="234"/>
      <c r="N379" s="234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spans="1:27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234"/>
      <c r="K380" s="234"/>
      <c r="L380" s="234"/>
      <c r="M380" s="234"/>
      <c r="N380" s="234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spans="1:27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234"/>
      <c r="K381" s="234"/>
      <c r="L381" s="234"/>
      <c r="M381" s="234"/>
      <c r="N381" s="234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spans="1:27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234"/>
      <c r="K382" s="234"/>
      <c r="L382" s="234"/>
      <c r="M382" s="234"/>
      <c r="N382" s="234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spans="1:27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234"/>
      <c r="K383" s="234"/>
      <c r="L383" s="234"/>
      <c r="M383" s="234"/>
      <c r="N383" s="234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spans="1:27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234"/>
      <c r="K384" s="234"/>
      <c r="L384" s="234"/>
      <c r="M384" s="234"/>
      <c r="N384" s="234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spans="1:27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234"/>
      <c r="K385" s="234"/>
      <c r="L385" s="234"/>
      <c r="M385" s="234"/>
      <c r="N385" s="234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spans="1:27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234"/>
      <c r="K386" s="234"/>
      <c r="L386" s="234"/>
      <c r="M386" s="234"/>
      <c r="N386" s="234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spans="1:27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234"/>
      <c r="K387" s="234"/>
      <c r="L387" s="234"/>
      <c r="M387" s="234"/>
      <c r="N387" s="234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spans="1:27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234"/>
      <c r="K388" s="234"/>
      <c r="L388" s="234"/>
      <c r="M388" s="234"/>
      <c r="N388" s="234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spans="1:27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234"/>
      <c r="K389" s="234"/>
      <c r="L389" s="234"/>
      <c r="M389" s="234"/>
      <c r="N389" s="234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spans="1:27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234"/>
      <c r="K390" s="234"/>
      <c r="L390" s="234"/>
      <c r="M390" s="234"/>
      <c r="N390" s="234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spans="1:27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234"/>
      <c r="K391" s="234"/>
      <c r="L391" s="234"/>
      <c r="M391" s="234"/>
      <c r="N391" s="234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spans="1:27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234"/>
      <c r="K392" s="234"/>
      <c r="L392" s="234"/>
      <c r="M392" s="234"/>
      <c r="N392" s="234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spans="1:27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234"/>
      <c r="K393" s="234"/>
      <c r="L393" s="234"/>
      <c r="M393" s="234"/>
      <c r="N393" s="234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spans="1:27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234"/>
      <c r="K394" s="234"/>
      <c r="L394" s="234"/>
      <c r="M394" s="234"/>
      <c r="N394" s="234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spans="1:27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234"/>
      <c r="K395" s="234"/>
      <c r="L395" s="234"/>
      <c r="M395" s="234"/>
      <c r="N395" s="234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spans="1:27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234"/>
      <c r="K396" s="234"/>
      <c r="L396" s="234"/>
      <c r="M396" s="234"/>
      <c r="N396" s="234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spans="1:27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234"/>
      <c r="K397" s="234"/>
      <c r="L397" s="234"/>
      <c r="M397" s="234"/>
      <c r="N397" s="234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spans="1:27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234"/>
      <c r="K398" s="234"/>
      <c r="L398" s="234"/>
      <c r="M398" s="234"/>
      <c r="N398" s="234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spans="1:27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234"/>
      <c r="K399" s="234"/>
      <c r="L399" s="234"/>
      <c r="M399" s="234"/>
      <c r="N399" s="234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spans="1:27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234"/>
      <c r="K400" s="234"/>
      <c r="L400" s="234"/>
      <c r="M400" s="234"/>
      <c r="N400" s="234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spans="1:27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234"/>
      <c r="K401" s="234"/>
      <c r="L401" s="234"/>
      <c r="M401" s="234"/>
      <c r="N401" s="234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spans="1:27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234"/>
      <c r="K402" s="234"/>
      <c r="L402" s="234"/>
      <c r="M402" s="234"/>
      <c r="N402" s="234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spans="1:27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234"/>
      <c r="K403" s="234"/>
      <c r="L403" s="234"/>
      <c r="M403" s="234"/>
      <c r="N403" s="234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spans="1:27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234"/>
      <c r="K404" s="234"/>
      <c r="L404" s="234"/>
      <c r="M404" s="234"/>
      <c r="N404" s="234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spans="1:27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234"/>
      <c r="K405" s="234"/>
      <c r="L405" s="234"/>
      <c r="M405" s="234"/>
      <c r="N405" s="234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spans="1:27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234"/>
      <c r="K406" s="234"/>
      <c r="L406" s="234"/>
      <c r="M406" s="234"/>
      <c r="N406" s="234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spans="1:27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234"/>
      <c r="K407" s="234"/>
      <c r="L407" s="234"/>
      <c r="M407" s="234"/>
      <c r="N407" s="234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spans="1:27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234"/>
      <c r="K408" s="234"/>
      <c r="L408" s="234"/>
      <c r="M408" s="234"/>
      <c r="N408" s="234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spans="1:27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234"/>
      <c r="K409" s="234"/>
      <c r="L409" s="234"/>
      <c r="M409" s="234"/>
      <c r="N409" s="234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spans="1:27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234"/>
      <c r="K410" s="234"/>
      <c r="L410" s="234"/>
      <c r="M410" s="234"/>
      <c r="N410" s="234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spans="1:27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234"/>
      <c r="K411" s="234"/>
      <c r="L411" s="234"/>
      <c r="M411" s="234"/>
      <c r="N411" s="234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spans="1:27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234"/>
      <c r="K412" s="234"/>
      <c r="L412" s="234"/>
      <c r="M412" s="234"/>
      <c r="N412" s="234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spans="1:27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234"/>
      <c r="K413" s="234"/>
      <c r="L413" s="234"/>
      <c r="M413" s="234"/>
      <c r="N413" s="234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spans="1:27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234"/>
      <c r="K414" s="234"/>
      <c r="L414" s="234"/>
      <c r="M414" s="234"/>
      <c r="N414" s="234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spans="1:27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234"/>
      <c r="K415" s="234"/>
      <c r="L415" s="234"/>
      <c r="M415" s="234"/>
      <c r="N415" s="234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spans="1:27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234"/>
      <c r="K416" s="234"/>
      <c r="L416" s="234"/>
      <c r="M416" s="234"/>
      <c r="N416" s="234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spans="1:27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234"/>
      <c r="K417" s="234"/>
      <c r="L417" s="234"/>
      <c r="M417" s="234"/>
      <c r="N417" s="234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spans="1:27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234"/>
      <c r="K418" s="234"/>
      <c r="L418" s="234"/>
      <c r="M418" s="234"/>
      <c r="N418" s="234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spans="1:27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234"/>
      <c r="K419" s="234"/>
      <c r="L419" s="234"/>
      <c r="M419" s="234"/>
      <c r="N419" s="234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spans="1:27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234"/>
      <c r="K420" s="234"/>
      <c r="L420" s="234"/>
      <c r="M420" s="234"/>
      <c r="N420" s="234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spans="1:27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234"/>
      <c r="K421" s="234"/>
      <c r="L421" s="234"/>
      <c r="M421" s="234"/>
      <c r="N421" s="234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spans="1:27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234"/>
      <c r="K422" s="234"/>
      <c r="L422" s="234"/>
      <c r="M422" s="234"/>
      <c r="N422" s="234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spans="1:27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234"/>
      <c r="K423" s="234"/>
      <c r="L423" s="234"/>
      <c r="M423" s="234"/>
      <c r="N423" s="234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spans="1:27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234"/>
      <c r="K424" s="234"/>
      <c r="L424" s="234"/>
      <c r="M424" s="234"/>
      <c r="N424" s="234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spans="1:27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234"/>
      <c r="K425" s="234"/>
      <c r="L425" s="234"/>
      <c r="M425" s="234"/>
      <c r="N425" s="234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spans="1:27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234"/>
      <c r="K426" s="234"/>
      <c r="L426" s="234"/>
      <c r="M426" s="234"/>
      <c r="N426" s="234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spans="1:27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234"/>
      <c r="K427" s="234"/>
      <c r="L427" s="234"/>
      <c r="M427" s="234"/>
      <c r="N427" s="234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spans="1:27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234"/>
      <c r="K428" s="234"/>
      <c r="L428" s="234"/>
      <c r="M428" s="234"/>
      <c r="N428" s="234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spans="1:27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234"/>
      <c r="K429" s="234"/>
      <c r="L429" s="234"/>
      <c r="M429" s="234"/>
      <c r="N429" s="234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spans="1:27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234"/>
      <c r="K430" s="234"/>
      <c r="L430" s="234"/>
      <c r="M430" s="234"/>
      <c r="N430" s="234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spans="1:27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234"/>
      <c r="K431" s="234"/>
      <c r="L431" s="234"/>
      <c r="M431" s="234"/>
      <c r="N431" s="234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spans="1:27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234"/>
      <c r="K432" s="234"/>
      <c r="L432" s="234"/>
      <c r="M432" s="234"/>
      <c r="N432" s="234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spans="1:27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234"/>
      <c r="K433" s="234"/>
      <c r="L433" s="234"/>
      <c r="M433" s="234"/>
      <c r="N433" s="234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spans="1:27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234"/>
      <c r="K434" s="234"/>
      <c r="L434" s="234"/>
      <c r="M434" s="234"/>
      <c r="N434" s="234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spans="1:27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234"/>
      <c r="K435" s="234"/>
      <c r="L435" s="234"/>
      <c r="M435" s="234"/>
      <c r="N435" s="234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spans="1:27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234"/>
      <c r="K436" s="234"/>
      <c r="L436" s="234"/>
      <c r="M436" s="234"/>
      <c r="N436" s="234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spans="1:27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234"/>
      <c r="K437" s="234"/>
      <c r="L437" s="234"/>
      <c r="M437" s="234"/>
      <c r="N437" s="234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spans="1:27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234"/>
      <c r="K438" s="234"/>
      <c r="L438" s="234"/>
      <c r="M438" s="234"/>
      <c r="N438" s="234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spans="1:27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234"/>
      <c r="K439" s="234"/>
      <c r="L439" s="234"/>
      <c r="M439" s="234"/>
      <c r="N439" s="234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spans="1:27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234"/>
      <c r="K440" s="234"/>
      <c r="L440" s="234"/>
      <c r="M440" s="234"/>
      <c r="N440" s="234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spans="1:27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234"/>
      <c r="K441" s="234"/>
      <c r="L441" s="234"/>
      <c r="M441" s="234"/>
      <c r="N441" s="234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spans="1:27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234"/>
      <c r="K442" s="234"/>
      <c r="L442" s="234"/>
      <c r="M442" s="234"/>
      <c r="N442" s="234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spans="1:27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234"/>
      <c r="K443" s="234"/>
      <c r="L443" s="234"/>
      <c r="M443" s="234"/>
      <c r="N443" s="234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spans="1:27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234"/>
      <c r="K444" s="234"/>
      <c r="L444" s="234"/>
      <c r="M444" s="234"/>
      <c r="N444" s="234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spans="1:27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234"/>
      <c r="K445" s="234"/>
      <c r="L445" s="234"/>
      <c r="M445" s="234"/>
      <c r="N445" s="234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spans="1:27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234"/>
      <c r="K446" s="234"/>
      <c r="L446" s="234"/>
      <c r="M446" s="234"/>
      <c r="N446" s="234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234"/>
      <c r="K447" s="234"/>
      <c r="L447" s="234"/>
      <c r="M447" s="234"/>
      <c r="N447" s="234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spans="1:27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234"/>
      <c r="K448" s="234"/>
      <c r="L448" s="234"/>
      <c r="M448" s="234"/>
      <c r="N448" s="234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spans="1:27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234"/>
      <c r="K449" s="234"/>
      <c r="L449" s="234"/>
      <c r="M449" s="234"/>
      <c r="N449" s="234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spans="1:27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234"/>
      <c r="K450" s="234"/>
      <c r="L450" s="234"/>
      <c r="M450" s="234"/>
      <c r="N450" s="234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spans="1:27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234"/>
      <c r="K451" s="234"/>
      <c r="L451" s="234"/>
      <c r="M451" s="234"/>
      <c r="N451" s="234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spans="1:27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234"/>
      <c r="K452" s="234"/>
      <c r="L452" s="234"/>
      <c r="M452" s="234"/>
      <c r="N452" s="234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spans="1:27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234"/>
      <c r="K453" s="234"/>
      <c r="L453" s="234"/>
      <c r="M453" s="234"/>
      <c r="N453" s="234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spans="1:27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234"/>
      <c r="K454" s="234"/>
      <c r="L454" s="234"/>
      <c r="M454" s="234"/>
      <c r="N454" s="234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spans="1:27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234"/>
      <c r="K455" s="234"/>
      <c r="L455" s="234"/>
      <c r="M455" s="234"/>
      <c r="N455" s="234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spans="1:27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234"/>
      <c r="K456" s="234"/>
      <c r="L456" s="234"/>
      <c r="M456" s="234"/>
      <c r="N456" s="234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spans="1:27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234"/>
      <c r="K457" s="234"/>
      <c r="L457" s="234"/>
      <c r="M457" s="234"/>
      <c r="N457" s="234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spans="1:27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234"/>
      <c r="K458" s="234"/>
      <c r="L458" s="234"/>
      <c r="M458" s="234"/>
      <c r="N458" s="234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spans="1:27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234"/>
      <c r="K459" s="234"/>
      <c r="L459" s="234"/>
      <c r="M459" s="234"/>
      <c r="N459" s="234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spans="1:27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234"/>
      <c r="K460" s="234"/>
      <c r="L460" s="234"/>
      <c r="M460" s="234"/>
      <c r="N460" s="234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spans="1:27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234"/>
      <c r="K461" s="234"/>
      <c r="L461" s="234"/>
      <c r="M461" s="234"/>
      <c r="N461" s="234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spans="1:27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234"/>
      <c r="K462" s="234"/>
      <c r="L462" s="234"/>
      <c r="M462" s="234"/>
      <c r="N462" s="234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spans="1:27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234"/>
      <c r="K463" s="234"/>
      <c r="L463" s="234"/>
      <c r="M463" s="234"/>
      <c r="N463" s="234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spans="1:27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234"/>
      <c r="K464" s="234"/>
      <c r="L464" s="234"/>
      <c r="M464" s="234"/>
      <c r="N464" s="234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spans="1:27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234"/>
      <c r="K465" s="234"/>
      <c r="L465" s="234"/>
      <c r="M465" s="234"/>
      <c r="N465" s="234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spans="1:27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234"/>
      <c r="K466" s="234"/>
      <c r="L466" s="234"/>
      <c r="M466" s="234"/>
      <c r="N466" s="234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spans="1:27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234"/>
      <c r="K467" s="234"/>
      <c r="L467" s="234"/>
      <c r="M467" s="234"/>
      <c r="N467" s="234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spans="1:27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234"/>
      <c r="K468" s="234"/>
      <c r="L468" s="234"/>
      <c r="M468" s="234"/>
      <c r="N468" s="234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spans="1:27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234"/>
      <c r="K469" s="234"/>
      <c r="L469" s="234"/>
      <c r="M469" s="234"/>
      <c r="N469" s="234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spans="1:27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234"/>
      <c r="K470" s="234"/>
      <c r="L470" s="234"/>
      <c r="M470" s="234"/>
      <c r="N470" s="234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spans="1:27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234"/>
      <c r="K471" s="234"/>
      <c r="L471" s="234"/>
      <c r="M471" s="234"/>
      <c r="N471" s="234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spans="1:27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234"/>
      <c r="K472" s="234"/>
      <c r="L472" s="234"/>
      <c r="M472" s="234"/>
      <c r="N472" s="234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spans="1:27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234"/>
      <c r="K473" s="234"/>
      <c r="L473" s="234"/>
      <c r="M473" s="234"/>
      <c r="N473" s="234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spans="1:27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234"/>
      <c r="K474" s="234"/>
      <c r="L474" s="234"/>
      <c r="M474" s="234"/>
      <c r="N474" s="234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spans="1:27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234"/>
      <c r="K475" s="234"/>
      <c r="L475" s="234"/>
      <c r="M475" s="234"/>
      <c r="N475" s="234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spans="1:27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234"/>
      <c r="K476" s="234"/>
      <c r="L476" s="234"/>
      <c r="M476" s="234"/>
      <c r="N476" s="234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spans="1:27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234"/>
      <c r="K477" s="234"/>
      <c r="L477" s="234"/>
      <c r="M477" s="234"/>
      <c r="N477" s="234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spans="1:27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234"/>
      <c r="K478" s="234"/>
      <c r="L478" s="234"/>
      <c r="M478" s="234"/>
      <c r="N478" s="234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spans="1:27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234"/>
      <c r="K479" s="234"/>
      <c r="L479" s="234"/>
      <c r="M479" s="234"/>
      <c r="N479" s="234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spans="1:27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234"/>
      <c r="K480" s="234"/>
      <c r="L480" s="234"/>
      <c r="M480" s="234"/>
      <c r="N480" s="234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spans="1:27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234"/>
      <c r="K481" s="234"/>
      <c r="L481" s="234"/>
      <c r="M481" s="234"/>
      <c r="N481" s="234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spans="1:27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234"/>
      <c r="K482" s="234"/>
      <c r="L482" s="234"/>
      <c r="M482" s="234"/>
      <c r="N482" s="234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spans="1:27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234"/>
      <c r="K483" s="234"/>
      <c r="L483" s="234"/>
      <c r="M483" s="234"/>
      <c r="N483" s="234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spans="1:27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234"/>
      <c r="K484" s="234"/>
      <c r="L484" s="234"/>
      <c r="M484" s="234"/>
      <c r="N484" s="234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spans="1:27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234"/>
      <c r="K485" s="234"/>
      <c r="L485" s="234"/>
      <c r="M485" s="234"/>
      <c r="N485" s="234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spans="1:27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234"/>
      <c r="K486" s="234"/>
      <c r="L486" s="234"/>
      <c r="M486" s="234"/>
      <c r="N486" s="234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spans="1:27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234"/>
      <c r="K487" s="234"/>
      <c r="L487" s="234"/>
      <c r="M487" s="234"/>
      <c r="N487" s="234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spans="1:27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234"/>
      <c r="K488" s="234"/>
      <c r="L488" s="234"/>
      <c r="M488" s="234"/>
      <c r="N488" s="234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spans="1:27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234"/>
      <c r="K489" s="234"/>
      <c r="L489" s="234"/>
      <c r="M489" s="234"/>
      <c r="N489" s="234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spans="1:27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234"/>
      <c r="K490" s="234"/>
      <c r="L490" s="234"/>
      <c r="M490" s="234"/>
      <c r="N490" s="234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spans="1:27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234"/>
      <c r="K491" s="234"/>
      <c r="L491" s="234"/>
      <c r="M491" s="234"/>
      <c r="N491" s="234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spans="1:27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234"/>
      <c r="K492" s="234"/>
      <c r="L492" s="234"/>
      <c r="M492" s="234"/>
      <c r="N492" s="234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spans="1:27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234"/>
      <c r="K493" s="234"/>
      <c r="L493" s="234"/>
      <c r="M493" s="234"/>
      <c r="N493" s="234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spans="1:27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234"/>
      <c r="K494" s="234"/>
      <c r="L494" s="234"/>
      <c r="M494" s="234"/>
      <c r="N494" s="234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spans="1:27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234"/>
      <c r="K495" s="234"/>
      <c r="L495" s="234"/>
      <c r="M495" s="234"/>
      <c r="N495" s="234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spans="1:27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234"/>
      <c r="K496" s="234"/>
      <c r="L496" s="234"/>
      <c r="M496" s="234"/>
      <c r="N496" s="234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spans="1:27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234"/>
      <c r="K497" s="234"/>
      <c r="L497" s="234"/>
      <c r="M497" s="234"/>
      <c r="N497" s="234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spans="1:27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234"/>
      <c r="K498" s="234"/>
      <c r="L498" s="234"/>
      <c r="M498" s="234"/>
      <c r="N498" s="234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spans="1:27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234"/>
      <c r="K499" s="234"/>
      <c r="L499" s="234"/>
      <c r="M499" s="234"/>
      <c r="N499" s="234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spans="1:27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234"/>
      <c r="K500" s="234"/>
      <c r="L500" s="234"/>
      <c r="M500" s="234"/>
      <c r="N500" s="234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spans="1:27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234"/>
      <c r="K501" s="234"/>
      <c r="L501" s="234"/>
      <c r="M501" s="234"/>
      <c r="N501" s="234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spans="1:27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234"/>
      <c r="K502" s="234"/>
      <c r="L502" s="234"/>
      <c r="M502" s="234"/>
      <c r="N502" s="234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spans="1:27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234"/>
      <c r="K503" s="234"/>
      <c r="L503" s="234"/>
      <c r="M503" s="234"/>
      <c r="N503" s="234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spans="1:27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234"/>
      <c r="K504" s="234"/>
      <c r="L504" s="234"/>
      <c r="M504" s="234"/>
      <c r="N504" s="234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spans="1:27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234"/>
      <c r="K505" s="234"/>
      <c r="L505" s="234"/>
      <c r="M505" s="234"/>
      <c r="N505" s="234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spans="1:27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234"/>
      <c r="K506" s="234"/>
      <c r="L506" s="234"/>
      <c r="M506" s="234"/>
      <c r="N506" s="234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spans="1:27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234"/>
      <c r="K507" s="234"/>
      <c r="L507" s="234"/>
      <c r="M507" s="234"/>
      <c r="N507" s="234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spans="1:27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234"/>
      <c r="K508" s="234"/>
      <c r="L508" s="234"/>
      <c r="M508" s="234"/>
      <c r="N508" s="234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spans="1:27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234"/>
      <c r="K509" s="234"/>
      <c r="L509" s="234"/>
      <c r="M509" s="234"/>
      <c r="N509" s="234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spans="1:27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234"/>
      <c r="K510" s="234"/>
      <c r="L510" s="234"/>
      <c r="M510" s="234"/>
      <c r="N510" s="234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spans="1:27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234"/>
      <c r="K511" s="234"/>
      <c r="L511" s="234"/>
      <c r="M511" s="234"/>
      <c r="N511" s="234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spans="1:27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234"/>
      <c r="K512" s="234"/>
      <c r="L512" s="234"/>
      <c r="M512" s="234"/>
      <c r="N512" s="234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spans="1:27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234"/>
      <c r="K513" s="234"/>
      <c r="L513" s="234"/>
      <c r="M513" s="234"/>
      <c r="N513" s="234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spans="1:27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234"/>
      <c r="K514" s="234"/>
      <c r="L514" s="234"/>
      <c r="M514" s="234"/>
      <c r="N514" s="234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spans="1:27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234"/>
      <c r="K515" s="234"/>
      <c r="L515" s="234"/>
      <c r="M515" s="234"/>
      <c r="N515" s="234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spans="1:27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234"/>
      <c r="K516" s="234"/>
      <c r="L516" s="234"/>
      <c r="M516" s="234"/>
      <c r="N516" s="234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spans="1:27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234"/>
      <c r="K517" s="234"/>
      <c r="L517" s="234"/>
      <c r="M517" s="234"/>
      <c r="N517" s="234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spans="1:27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234"/>
      <c r="K518" s="234"/>
      <c r="L518" s="234"/>
      <c r="M518" s="234"/>
      <c r="N518" s="234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spans="1:27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234"/>
      <c r="K519" s="234"/>
      <c r="L519" s="234"/>
      <c r="M519" s="234"/>
      <c r="N519" s="234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spans="1:27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234"/>
      <c r="K520" s="234"/>
      <c r="L520" s="234"/>
      <c r="M520" s="234"/>
      <c r="N520" s="234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spans="1:27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234"/>
      <c r="K521" s="234"/>
      <c r="L521" s="234"/>
      <c r="M521" s="234"/>
      <c r="N521" s="234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spans="1:27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234"/>
      <c r="K522" s="234"/>
      <c r="L522" s="234"/>
      <c r="M522" s="234"/>
      <c r="N522" s="234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spans="1:27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234"/>
      <c r="K523" s="234"/>
      <c r="L523" s="234"/>
      <c r="M523" s="234"/>
      <c r="N523" s="234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spans="1:27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234"/>
      <c r="K524" s="234"/>
      <c r="L524" s="234"/>
      <c r="M524" s="234"/>
      <c r="N524" s="234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spans="1:27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234"/>
      <c r="K525" s="234"/>
      <c r="L525" s="234"/>
      <c r="M525" s="234"/>
      <c r="N525" s="234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spans="1:27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234"/>
      <c r="K526" s="234"/>
      <c r="L526" s="234"/>
      <c r="M526" s="234"/>
      <c r="N526" s="234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spans="1:27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234"/>
      <c r="K527" s="234"/>
      <c r="L527" s="234"/>
      <c r="M527" s="234"/>
      <c r="N527" s="234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spans="1:27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234"/>
      <c r="K528" s="234"/>
      <c r="L528" s="234"/>
      <c r="M528" s="234"/>
      <c r="N528" s="234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spans="1:27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234"/>
      <c r="K529" s="234"/>
      <c r="L529" s="234"/>
      <c r="M529" s="234"/>
      <c r="N529" s="234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spans="1:27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234"/>
      <c r="K530" s="234"/>
      <c r="L530" s="234"/>
      <c r="M530" s="234"/>
      <c r="N530" s="234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spans="1:27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234"/>
      <c r="K531" s="234"/>
      <c r="L531" s="234"/>
      <c r="M531" s="234"/>
      <c r="N531" s="234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spans="1:27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234"/>
      <c r="K532" s="234"/>
      <c r="L532" s="234"/>
      <c r="M532" s="234"/>
      <c r="N532" s="234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spans="1:27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234"/>
      <c r="K533" s="234"/>
      <c r="L533" s="234"/>
      <c r="M533" s="234"/>
      <c r="N533" s="234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spans="1:27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234"/>
      <c r="K534" s="234"/>
      <c r="L534" s="234"/>
      <c r="M534" s="234"/>
      <c r="N534" s="234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spans="1:27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234"/>
      <c r="K535" s="234"/>
      <c r="L535" s="234"/>
      <c r="M535" s="234"/>
      <c r="N535" s="234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spans="1:27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234"/>
      <c r="K536" s="234"/>
      <c r="L536" s="234"/>
      <c r="M536" s="234"/>
      <c r="N536" s="234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spans="1:27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234"/>
      <c r="K537" s="234"/>
      <c r="L537" s="234"/>
      <c r="M537" s="234"/>
      <c r="N537" s="234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spans="1:27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234"/>
      <c r="K538" s="234"/>
      <c r="L538" s="234"/>
      <c r="M538" s="234"/>
      <c r="N538" s="234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spans="1:27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234"/>
      <c r="K539" s="234"/>
      <c r="L539" s="234"/>
      <c r="M539" s="234"/>
      <c r="N539" s="234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spans="1:27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234"/>
      <c r="K540" s="234"/>
      <c r="L540" s="234"/>
      <c r="M540" s="234"/>
      <c r="N540" s="234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spans="1:27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234"/>
      <c r="K541" s="234"/>
      <c r="L541" s="234"/>
      <c r="M541" s="234"/>
      <c r="N541" s="234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spans="1:27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234"/>
      <c r="K542" s="234"/>
      <c r="L542" s="234"/>
      <c r="M542" s="234"/>
      <c r="N542" s="234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spans="1:27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234"/>
      <c r="K543" s="234"/>
      <c r="L543" s="234"/>
      <c r="M543" s="234"/>
      <c r="N543" s="234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spans="1:27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234"/>
      <c r="K544" s="234"/>
      <c r="L544" s="234"/>
      <c r="M544" s="234"/>
      <c r="N544" s="234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spans="1:27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234"/>
      <c r="K545" s="234"/>
      <c r="L545" s="234"/>
      <c r="M545" s="234"/>
      <c r="N545" s="234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spans="1:27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234"/>
      <c r="K546" s="234"/>
      <c r="L546" s="234"/>
      <c r="M546" s="234"/>
      <c r="N546" s="234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spans="1:27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234"/>
      <c r="K547" s="234"/>
      <c r="L547" s="234"/>
      <c r="M547" s="234"/>
      <c r="N547" s="234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spans="1:27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234"/>
      <c r="K548" s="234"/>
      <c r="L548" s="234"/>
      <c r="M548" s="234"/>
      <c r="N548" s="234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spans="1:27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234"/>
      <c r="K549" s="234"/>
      <c r="L549" s="234"/>
      <c r="M549" s="234"/>
      <c r="N549" s="234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spans="1:27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234"/>
      <c r="K550" s="234"/>
      <c r="L550" s="234"/>
      <c r="M550" s="234"/>
      <c r="N550" s="234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spans="1:27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234"/>
      <c r="K551" s="234"/>
      <c r="L551" s="234"/>
      <c r="M551" s="234"/>
      <c r="N551" s="234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spans="1:27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234"/>
      <c r="K552" s="234"/>
      <c r="L552" s="234"/>
      <c r="M552" s="234"/>
      <c r="N552" s="234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spans="1:27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234"/>
      <c r="K553" s="234"/>
      <c r="L553" s="234"/>
      <c r="M553" s="234"/>
      <c r="N553" s="234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spans="1:27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234"/>
      <c r="K554" s="234"/>
      <c r="L554" s="234"/>
      <c r="M554" s="234"/>
      <c r="N554" s="234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spans="1:27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234"/>
      <c r="K555" s="234"/>
      <c r="L555" s="234"/>
      <c r="M555" s="234"/>
      <c r="N555" s="234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spans="1:27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234"/>
      <c r="K556" s="234"/>
      <c r="L556" s="234"/>
      <c r="M556" s="234"/>
      <c r="N556" s="234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spans="1:27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234"/>
      <c r="K557" s="234"/>
      <c r="L557" s="234"/>
      <c r="M557" s="234"/>
      <c r="N557" s="234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spans="1:27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234"/>
      <c r="K558" s="234"/>
      <c r="L558" s="234"/>
      <c r="M558" s="234"/>
      <c r="N558" s="234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spans="1:27" ht="15.75" customHeight="1" x14ac:dyDescent="0.25">
      <c r="A559" s="118"/>
      <c r="B559" s="118"/>
      <c r="C559" s="118"/>
      <c r="D559" s="118"/>
      <c r="E559" s="118"/>
      <c r="F559" s="118"/>
      <c r="G559" s="118"/>
      <c r="H559" s="118"/>
      <c r="I559" s="234"/>
      <c r="J559" s="234"/>
      <c r="K559" s="234"/>
      <c r="L559" s="234"/>
      <c r="M559" s="234"/>
      <c r="N559" s="234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spans="1:27" ht="15.75" customHeight="1" x14ac:dyDescent="0.25">
      <c r="A560" s="118"/>
      <c r="B560" s="118"/>
      <c r="C560" s="118"/>
      <c r="D560" s="118"/>
      <c r="E560" s="118"/>
      <c r="F560" s="118"/>
      <c r="G560" s="118"/>
      <c r="H560" s="118"/>
      <c r="I560" s="234"/>
      <c r="J560" s="234"/>
      <c r="K560" s="234"/>
      <c r="L560" s="234"/>
      <c r="M560" s="234"/>
      <c r="N560" s="234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spans="1:27" ht="15.75" customHeight="1" x14ac:dyDescent="0.25">
      <c r="A561" s="118"/>
      <c r="B561" s="118"/>
      <c r="C561" s="118"/>
      <c r="D561" s="118"/>
      <c r="E561" s="118"/>
      <c r="F561" s="118"/>
      <c r="G561" s="118"/>
      <c r="H561" s="118"/>
      <c r="I561" s="234"/>
      <c r="J561" s="234"/>
      <c r="K561" s="234"/>
      <c r="L561" s="234"/>
      <c r="M561" s="234"/>
      <c r="N561" s="234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spans="1:27" ht="15.75" customHeight="1" x14ac:dyDescent="0.25">
      <c r="A562" s="118"/>
      <c r="B562" s="118"/>
      <c r="C562" s="118"/>
      <c r="D562" s="118"/>
      <c r="E562" s="118"/>
      <c r="F562" s="118"/>
      <c r="G562" s="118"/>
      <c r="H562" s="118"/>
      <c r="I562" s="234"/>
      <c r="J562" s="234"/>
      <c r="K562" s="234"/>
      <c r="L562" s="234"/>
      <c r="M562" s="234"/>
      <c r="N562" s="234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spans="1:27" ht="15.75" customHeight="1" x14ac:dyDescent="0.25">
      <c r="A563" s="118"/>
      <c r="B563" s="118"/>
      <c r="C563" s="118"/>
      <c r="D563" s="118"/>
      <c r="E563" s="118"/>
      <c r="F563" s="118"/>
      <c r="G563" s="118"/>
      <c r="H563" s="118"/>
      <c r="I563" s="234"/>
      <c r="J563" s="234"/>
      <c r="K563" s="234"/>
      <c r="L563" s="234"/>
      <c r="M563" s="234"/>
      <c r="N563" s="234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spans="1:27" ht="15.75" customHeight="1" x14ac:dyDescent="0.25">
      <c r="A564" s="118"/>
      <c r="B564" s="118"/>
      <c r="C564" s="118"/>
      <c r="D564" s="118"/>
      <c r="E564" s="118"/>
      <c r="F564" s="118"/>
      <c r="G564" s="118"/>
      <c r="H564" s="118"/>
      <c r="I564" s="234"/>
      <c r="J564" s="234"/>
      <c r="K564" s="234"/>
      <c r="L564" s="234"/>
      <c r="M564" s="234"/>
      <c r="N564" s="234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spans="1:27" ht="15.75" customHeight="1" x14ac:dyDescent="0.25">
      <c r="A565" s="118"/>
      <c r="B565" s="118"/>
      <c r="C565" s="118"/>
      <c r="D565" s="118"/>
      <c r="E565" s="118"/>
      <c r="F565" s="118"/>
      <c r="G565" s="118"/>
      <c r="H565" s="118"/>
      <c r="I565" s="234"/>
      <c r="J565" s="234"/>
      <c r="K565" s="234"/>
      <c r="L565" s="234"/>
      <c r="M565" s="234"/>
      <c r="N565" s="234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spans="1:27" ht="15.75" customHeight="1" x14ac:dyDescent="0.25">
      <c r="A566" s="118"/>
      <c r="B566" s="118"/>
      <c r="C566" s="118"/>
      <c r="D566" s="118"/>
      <c r="E566" s="118"/>
      <c r="F566" s="118"/>
      <c r="G566" s="118"/>
      <c r="H566" s="118"/>
      <c r="I566" s="234"/>
      <c r="J566" s="234"/>
      <c r="K566" s="234"/>
      <c r="L566" s="234"/>
      <c r="M566" s="234"/>
      <c r="N566" s="234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spans="1:27" ht="15.75" customHeight="1" x14ac:dyDescent="0.25">
      <c r="A567" s="118"/>
      <c r="B567" s="118"/>
      <c r="C567" s="118"/>
      <c r="D567" s="118"/>
      <c r="E567" s="118"/>
      <c r="F567" s="118"/>
      <c r="G567" s="118"/>
      <c r="H567" s="118"/>
      <c r="I567" s="234"/>
      <c r="J567" s="234"/>
      <c r="K567" s="234"/>
      <c r="L567" s="234"/>
      <c r="M567" s="234"/>
      <c r="N567" s="234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spans="1:27" ht="15.75" customHeight="1" x14ac:dyDescent="0.25">
      <c r="A568" s="118"/>
      <c r="B568" s="118"/>
      <c r="C568" s="118"/>
      <c r="D568" s="118"/>
      <c r="E568" s="118"/>
      <c r="F568" s="118"/>
      <c r="G568" s="118"/>
      <c r="H568" s="118"/>
      <c r="I568" s="234"/>
      <c r="J568" s="234"/>
      <c r="K568" s="234"/>
      <c r="L568" s="234"/>
      <c r="M568" s="234"/>
      <c r="N568" s="234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spans="1:27" ht="15.75" customHeight="1" x14ac:dyDescent="0.25">
      <c r="A569" s="118"/>
      <c r="B569" s="118"/>
      <c r="C569" s="118"/>
      <c r="D569" s="118"/>
      <c r="E569" s="118"/>
      <c r="F569" s="118"/>
      <c r="G569" s="118"/>
      <c r="H569" s="118"/>
      <c r="I569" s="234"/>
      <c r="J569" s="234"/>
      <c r="K569" s="234"/>
      <c r="L569" s="234"/>
      <c r="M569" s="234"/>
      <c r="N569" s="234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spans="1:27" ht="15.75" customHeight="1" x14ac:dyDescent="0.25">
      <c r="A570" s="118"/>
      <c r="B570" s="118"/>
      <c r="C570" s="118"/>
      <c r="D570" s="118"/>
      <c r="E570" s="118"/>
      <c r="F570" s="118"/>
      <c r="G570" s="118"/>
      <c r="H570" s="118"/>
      <c r="I570" s="234"/>
      <c r="J570" s="234"/>
      <c r="K570" s="234"/>
      <c r="L570" s="234"/>
      <c r="M570" s="234"/>
      <c r="N570" s="234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spans="1:27" ht="15.75" customHeight="1" x14ac:dyDescent="0.25">
      <c r="A571" s="118"/>
      <c r="B571" s="118"/>
      <c r="C571" s="118"/>
      <c r="D571" s="118"/>
      <c r="E571" s="118"/>
      <c r="F571" s="118"/>
      <c r="G571" s="118"/>
      <c r="H571" s="118"/>
      <c r="I571" s="234"/>
      <c r="J571" s="234"/>
      <c r="K571" s="234"/>
      <c r="L571" s="234"/>
      <c r="M571" s="234"/>
      <c r="N571" s="234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spans="1:27" ht="15.75" customHeight="1" x14ac:dyDescent="0.25">
      <c r="A572" s="118"/>
      <c r="B572" s="118"/>
      <c r="C572" s="118"/>
      <c r="D572" s="118"/>
      <c r="E572" s="118"/>
      <c r="F572" s="118"/>
      <c r="G572" s="118"/>
      <c r="H572" s="118"/>
      <c r="I572" s="234"/>
      <c r="J572" s="234"/>
      <c r="K572" s="234"/>
      <c r="L572" s="234"/>
      <c r="M572" s="234"/>
      <c r="N572" s="234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spans="1:27" ht="15.75" customHeight="1" x14ac:dyDescent="0.25">
      <c r="A573" s="118"/>
      <c r="B573" s="118"/>
      <c r="C573" s="118"/>
      <c r="D573" s="118"/>
      <c r="E573" s="118"/>
      <c r="F573" s="118"/>
      <c r="G573" s="118"/>
      <c r="H573" s="118"/>
      <c r="I573" s="234"/>
      <c r="J573" s="234"/>
      <c r="K573" s="234"/>
      <c r="L573" s="234"/>
      <c r="M573" s="234"/>
      <c r="N573" s="234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spans="1:27" ht="15.75" customHeight="1" x14ac:dyDescent="0.25">
      <c r="A574" s="118"/>
      <c r="B574" s="118"/>
      <c r="C574" s="118"/>
      <c r="D574" s="118"/>
      <c r="E574" s="118"/>
      <c r="F574" s="118"/>
      <c r="G574" s="118"/>
      <c r="H574" s="118"/>
      <c r="I574" s="234"/>
      <c r="J574" s="234"/>
      <c r="K574" s="234"/>
      <c r="L574" s="234"/>
      <c r="M574" s="234"/>
      <c r="N574" s="234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spans="1:27" ht="15.75" customHeight="1" x14ac:dyDescent="0.25">
      <c r="A575" s="118"/>
      <c r="B575" s="118"/>
      <c r="C575" s="118"/>
      <c r="D575" s="118"/>
      <c r="E575" s="118"/>
      <c r="F575" s="118"/>
      <c r="G575" s="118"/>
      <c r="H575" s="118"/>
      <c r="I575" s="234"/>
      <c r="J575" s="234"/>
      <c r="K575" s="234"/>
      <c r="L575" s="234"/>
      <c r="M575" s="234"/>
      <c r="N575" s="234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spans="1:27" ht="15.75" customHeight="1" x14ac:dyDescent="0.25">
      <c r="A576" s="118"/>
      <c r="B576" s="118"/>
      <c r="C576" s="118"/>
      <c r="D576" s="118"/>
      <c r="E576" s="118"/>
      <c r="F576" s="118"/>
      <c r="G576" s="118"/>
      <c r="H576" s="118"/>
      <c r="I576" s="234"/>
      <c r="J576" s="234"/>
      <c r="K576" s="234"/>
      <c r="L576" s="234"/>
      <c r="M576" s="234"/>
      <c r="N576" s="234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spans="1:27" ht="15.75" customHeight="1" x14ac:dyDescent="0.25">
      <c r="A577" s="118"/>
      <c r="B577" s="118"/>
      <c r="C577" s="118"/>
      <c r="D577" s="118"/>
      <c r="E577" s="118"/>
      <c r="F577" s="118"/>
      <c r="G577" s="118"/>
      <c r="H577" s="118"/>
      <c r="I577" s="234"/>
      <c r="J577" s="234"/>
      <c r="K577" s="234"/>
      <c r="L577" s="234"/>
      <c r="M577" s="234"/>
      <c r="N577" s="234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spans="1:27" ht="15.75" customHeight="1" x14ac:dyDescent="0.25">
      <c r="A578" s="118"/>
      <c r="B578" s="118"/>
      <c r="C578" s="118"/>
      <c r="D578" s="118"/>
      <c r="E578" s="118"/>
      <c r="F578" s="118"/>
      <c r="G578" s="118"/>
      <c r="H578" s="118"/>
      <c r="I578" s="234"/>
      <c r="J578" s="234"/>
      <c r="K578" s="234"/>
      <c r="L578" s="234"/>
      <c r="M578" s="234"/>
      <c r="N578" s="234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U378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80" workbookViewId="0">
      <selection activeCell="E103" sqref="E103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62" t="str">
        <f>Foundation!A1</f>
        <v>KEC International Limited</v>
      </c>
      <c r="B1" s="614"/>
      <c r="C1" s="614"/>
      <c r="D1" s="614"/>
      <c r="E1" s="614"/>
      <c r="F1" s="614"/>
      <c r="G1" s="614"/>
      <c r="H1" s="614"/>
      <c r="I1" s="615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62" t="str">
        <f>Foundation!A2</f>
        <v>765 kV D/C Bikaner IV PS to Siwani II (Part-01) TL</v>
      </c>
      <c r="B2" s="614"/>
      <c r="C2" s="614"/>
      <c r="D2" s="614"/>
      <c r="E2" s="614"/>
      <c r="F2" s="614"/>
      <c r="G2" s="614"/>
      <c r="H2" s="614"/>
      <c r="I2" s="615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66" t="s">
        <v>770</v>
      </c>
      <c r="B3" s="614"/>
      <c r="C3" s="614"/>
      <c r="D3" s="614"/>
      <c r="E3" s="614"/>
      <c r="F3" s="614"/>
      <c r="G3" s="614"/>
      <c r="H3" s="615"/>
      <c r="I3" s="286">
        <f ca="1">'Summary E'!M1</f>
        <v>46189</v>
      </c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771</v>
      </c>
      <c r="B4" s="70" t="s">
        <v>772</v>
      </c>
      <c r="C4" s="62" t="s">
        <v>621</v>
      </c>
      <c r="D4" s="70" t="s">
        <v>622</v>
      </c>
      <c r="E4" s="287" t="s">
        <v>624</v>
      </c>
      <c r="F4" s="287" t="s">
        <v>625</v>
      </c>
      <c r="G4" s="288" t="s">
        <v>773</v>
      </c>
      <c r="H4" s="70" t="s">
        <v>627</v>
      </c>
      <c r="I4" s="70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 t="s">
        <v>697</v>
      </c>
      <c r="C5" s="177" t="s">
        <v>407</v>
      </c>
      <c r="D5" s="109" t="str">
        <f>VLOOKUP(C5,'TS Gantry - AP47'!$C$8:$D$646,2,0)</f>
        <v>DA+0</v>
      </c>
      <c r="E5" s="124">
        <v>46104</v>
      </c>
      <c r="F5" s="124">
        <v>46104</v>
      </c>
      <c r="G5" s="109" t="s">
        <v>774</v>
      </c>
      <c r="H5" s="109" t="s">
        <v>775</v>
      </c>
      <c r="I5" s="144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 t="s">
        <v>697</v>
      </c>
      <c r="C6" s="177" t="s">
        <v>408</v>
      </c>
      <c r="D6" s="109" t="str">
        <f>VLOOKUP(C6,'TS Gantry - AP47'!$C$8:$D$646,2,0)</f>
        <v>DA+9</v>
      </c>
      <c r="E6" s="124">
        <v>46104</v>
      </c>
      <c r="F6" s="124">
        <v>46104</v>
      </c>
      <c r="G6" s="109" t="s">
        <v>774</v>
      </c>
      <c r="H6" s="109" t="s">
        <v>775</v>
      </c>
      <c r="I6" s="144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 t="s">
        <v>697</v>
      </c>
      <c r="C7" s="177" t="s">
        <v>409</v>
      </c>
      <c r="D7" s="109" t="str">
        <f>VLOOKUP(C7,'TS Gantry - AP47'!$C$8:$D$646,2,0)</f>
        <v>DA+0</v>
      </c>
      <c r="E7" s="124">
        <v>46105</v>
      </c>
      <c r="F7" s="124">
        <v>46105</v>
      </c>
      <c r="G7" s="109" t="s">
        <v>774</v>
      </c>
      <c r="H7" s="109" t="s">
        <v>775</v>
      </c>
      <c r="I7" s="144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 t="s">
        <v>697</v>
      </c>
      <c r="C8" s="177" t="s">
        <v>406</v>
      </c>
      <c r="D8" s="109" t="str">
        <f>VLOOKUP(C8,'TS Gantry - AP47'!$C$8:$D$646,2,0)</f>
        <v>DA+0</v>
      </c>
      <c r="E8" s="124">
        <v>46105</v>
      </c>
      <c r="F8" s="124">
        <v>46105</v>
      </c>
      <c r="G8" s="109" t="s">
        <v>774</v>
      </c>
      <c r="H8" s="109" t="s">
        <v>775</v>
      </c>
      <c r="I8" s="144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 t="s">
        <v>697</v>
      </c>
      <c r="C9" s="211" t="s">
        <v>405</v>
      </c>
      <c r="D9" s="109" t="str">
        <f>VLOOKUP(C9,'TS Gantry - AP47'!$C$8:$D$646,2,0)</f>
        <v>DA-3</v>
      </c>
      <c r="E9" s="124">
        <v>46106</v>
      </c>
      <c r="F9" s="124">
        <v>46106</v>
      </c>
      <c r="G9" s="109" t="s">
        <v>774</v>
      </c>
      <c r="H9" s="109" t="s">
        <v>775</v>
      </c>
      <c r="I9" s="144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 t="s">
        <v>697</v>
      </c>
      <c r="C10" s="211" t="s">
        <v>404</v>
      </c>
      <c r="D10" s="109" t="str">
        <f>VLOOKUP(C10,'TS Gantry - AP47'!$C$8:$D$646,2,0)</f>
        <v>DA+6</v>
      </c>
      <c r="E10" s="124">
        <v>46106</v>
      </c>
      <c r="F10" s="124">
        <v>46106</v>
      </c>
      <c r="G10" s="109" t="s">
        <v>774</v>
      </c>
      <c r="H10" s="109" t="s">
        <v>775</v>
      </c>
      <c r="I10" s="144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 t="s">
        <v>697</v>
      </c>
      <c r="C11" s="211" t="s">
        <v>403</v>
      </c>
      <c r="D11" s="109" t="str">
        <f>VLOOKUP(C11,'TS Gantry - AP47'!$C$8:$D$646,2,0)</f>
        <v>DA+6</v>
      </c>
      <c r="E11" s="124">
        <v>46107</v>
      </c>
      <c r="F11" s="124">
        <v>46107</v>
      </c>
      <c r="G11" s="109" t="s">
        <v>774</v>
      </c>
      <c r="H11" s="109" t="s">
        <v>775</v>
      </c>
      <c r="I11" s="144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 t="s">
        <v>697</v>
      </c>
      <c r="C12" s="211" t="s">
        <v>401</v>
      </c>
      <c r="D12" s="109" t="str">
        <f>VLOOKUP(C12,'TS Gantry - AP47'!$C$8:$D$646,2,0)</f>
        <v>DC1+6</v>
      </c>
      <c r="E12" s="124">
        <v>46108</v>
      </c>
      <c r="F12" s="124">
        <v>46108</v>
      </c>
      <c r="G12" s="109" t="s">
        <v>774</v>
      </c>
      <c r="H12" s="109" t="s">
        <v>775</v>
      </c>
      <c r="I12" s="144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 t="s">
        <v>697</v>
      </c>
      <c r="C13" s="211" t="s">
        <v>350</v>
      </c>
      <c r="D13" s="109" t="str">
        <f>VLOOKUP(C13,'TS Gantry - AP47'!$C$8:$D$646,2,0)</f>
        <v>DA-1.5</v>
      </c>
      <c r="E13" s="124">
        <v>46108</v>
      </c>
      <c r="F13" s="124">
        <v>46108</v>
      </c>
      <c r="G13" s="109" t="s">
        <v>774</v>
      </c>
      <c r="H13" s="109" t="s">
        <v>775</v>
      </c>
      <c r="I13" s="144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 t="s">
        <v>697</v>
      </c>
      <c r="C14" s="211" t="s">
        <v>351</v>
      </c>
      <c r="D14" s="109" t="str">
        <f>VLOOKUP(C14,'TS Gantry - AP47'!$C$8:$D$646,2,0)</f>
        <v>DA+3</v>
      </c>
      <c r="E14" s="124">
        <v>46109</v>
      </c>
      <c r="F14" s="124">
        <v>46109</v>
      </c>
      <c r="G14" s="109" t="s">
        <v>774</v>
      </c>
      <c r="H14" s="109" t="s">
        <v>775</v>
      </c>
      <c r="I14" s="144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 t="s">
        <v>697</v>
      </c>
      <c r="C15" s="211" t="s">
        <v>352</v>
      </c>
      <c r="D15" s="109" t="str">
        <f>VLOOKUP(C15,'TS Gantry - AP47'!$C$8:$D$646,2,0)</f>
        <v>DA+0</v>
      </c>
      <c r="E15" s="124">
        <v>46109</v>
      </c>
      <c r="F15" s="124">
        <v>46109</v>
      </c>
      <c r="G15" s="109" t="s">
        <v>774</v>
      </c>
      <c r="H15" s="109" t="s">
        <v>775</v>
      </c>
      <c r="I15" s="144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 t="s">
        <v>697</v>
      </c>
      <c r="C16" s="211" t="s">
        <v>355</v>
      </c>
      <c r="D16" s="109" t="str">
        <f>VLOOKUP(C16,'TS Gantry - AP47'!$C$8:$D$646,2,0)</f>
        <v>DA+3</v>
      </c>
      <c r="E16" s="124">
        <v>46110</v>
      </c>
      <c r="F16" s="124">
        <v>46110</v>
      </c>
      <c r="G16" s="109" t="s">
        <v>774</v>
      </c>
      <c r="H16" s="109" t="s">
        <v>775</v>
      </c>
      <c r="I16" s="144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 t="s">
        <v>697</v>
      </c>
      <c r="C17" s="211" t="s">
        <v>356</v>
      </c>
      <c r="D17" s="109" t="str">
        <f>VLOOKUP(C17,'TS Gantry - AP47'!$C$8:$D$646,2,0)</f>
        <v>DA-1.5</v>
      </c>
      <c r="E17" s="124">
        <v>46110</v>
      </c>
      <c r="F17" s="124">
        <v>46110</v>
      </c>
      <c r="G17" s="109" t="s">
        <v>774</v>
      </c>
      <c r="H17" s="109" t="s">
        <v>775</v>
      </c>
      <c r="I17" s="144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 t="s">
        <v>697</v>
      </c>
      <c r="C18" s="211" t="s">
        <v>396</v>
      </c>
      <c r="D18" s="109" t="str">
        <f>VLOOKUP(C18,'TS Gantry - AP47'!$C$8:$D$646,2,0)</f>
        <v>DA-1.5</v>
      </c>
      <c r="E18" s="124">
        <v>46111</v>
      </c>
      <c r="F18" s="124">
        <v>46111</v>
      </c>
      <c r="G18" s="109" t="s">
        <v>774</v>
      </c>
      <c r="H18" s="109" t="s">
        <v>775</v>
      </c>
      <c r="I18" s="144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 t="s">
        <v>697</v>
      </c>
      <c r="C19" s="177" t="s">
        <v>398</v>
      </c>
      <c r="D19" s="109" t="str">
        <f>VLOOKUP(C19,'TS Gantry - AP47'!$C$8:$D$646,2,0)</f>
        <v>DA+3</v>
      </c>
      <c r="E19" s="124">
        <v>46112</v>
      </c>
      <c r="F19" s="124">
        <v>46112</v>
      </c>
      <c r="G19" s="109" t="s">
        <v>774</v>
      </c>
      <c r="H19" s="109" t="s">
        <v>775</v>
      </c>
      <c r="I19" s="144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 t="s">
        <v>697</v>
      </c>
      <c r="C20" s="177" t="s">
        <v>388</v>
      </c>
      <c r="D20" s="109" t="str">
        <f>VLOOKUP(C20,'TS Gantry - AP47'!$C$8:$D$646,2,0)</f>
        <v>DA+3</v>
      </c>
      <c r="E20" s="124">
        <v>46112</v>
      </c>
      <c r="F20" s="124">
        <v>46112</v>
      </c>
      <c r="G20" s="109" t="s">
        <v>774</v>
      </c>
      <c r="H20" s="109" t="s">
        <v>775</v>
      </c>
      <c r="I20" s="144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 t="s">
        <v>698</v>
      </c>
      <c r="C21" s="211" t="s">
        <v>390</v>
      </c>
      <c r="D21" s="109" t="str">
        <f>VLOOKUP(C21,'TS Gantry - AP47'!$C$8:$D$646,2,0)</f>
        <v>DA+6</v>
      </c>
      <c r="E21" s="124">
        <v>46113</v>
      </c>
      <c r="F21" s="124">
        <v>46113</v>
      </c>
      <c r="G21" s="109" t="s">
        <v>774</v>
      </c>
      <c r="H21" s="109" t="s">
        <v>775</v>
      </c>
      <c r="I21" s="144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 t="s">
        <v>698</v>
      </c>
      <c r="C22" s="177" t="s">
        <v>391</v>
      </c>
      <c r="D22" s="109" t="str">
        <f>VLOOKUP(C22,'TS Gantry - AP47'!$C$8:$D$646,2,0)</f>
        <v>DA+6</v>
      </c>
      <c r="E22" s="124">
        <v>46113</v>
      </c>
      <c r="F22" s="124">
        <v>46113</v>
      </c>
      <c r="G22" s="109" t="s">
        <v>774</v>
      </c>
      <c r="H22" s="109" t="s">
        <v>775</v>
      </c>
      <c r="I22" s="144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 t="s">
        <v>698</v>
      </c>
      <c r="C23" s="211" t="s">
        <v>392</v>
      </c>
      <c r="D23" s="109" t="str">
        <f>VLOOKUP(C23,'TS Gantry - AP47'!$C$8:$D$646,2,0)</f>
        <v>DA+0</v>
      </c>
      <c r="E23" s="124">
        <v>46057</v>
      </c>
      <c r="F23" s="124">
        <v>46057</v>
      </c>
      <c r="G23" s="109" t="s">
        <v>774</v>
      </c>
      <c r="H23" s="109" t="s">
        <v>775</v>
      </c>
      <c r="I23" s="144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 t="s">
        <v>698</v>
      </c>
      <c r="C24" s="211" t="s">
        <v>395</v>
      </c>
      <c r="D24" s="109" t="str">
        <f>VLOOKUP(C24,'TS Gantry - AP47'!$C$8:$D$646,2,0)</f>
        <v>DA+6</v>
      </c>
      <c r="E24" s="124">
        <v>46057</v>
      </c>
      <c r="F24" s="124">
        <v>46057</v>
      </c>
      <c r="G24" s="109" t="s">
        <v>774</v>
      </c>
      <c r="H24" s="109" t="s">
        <v>775</v>
      </c>
      <c r="I24" s="144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 t="s">
        <v>698</v>
      </c>
      <c r="C25" s="177" t="s">
        <v>399</v>
      </c>
      <c r="D25" s="109" t="str">
        <f>VLOOKUP(C25,'TS Gantry - AP47'!$C$8:$D$646,2,0)</f>
        <v>DA+3</v>
      </c>
      <c r="E25" s="124">
        <v>46115</v>
      </c>
      <c r="F25" s="124">
        <v>46115</v>
      </c>
      <c r="G25" s="109" t="s">
        <v>774</v>
      </c>
      <c r="H25" s="109" t="s">
        <v>775</v>
      </c>
      <c r="I25" s="144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 t="s">
        <v>698</v>
      </c>
      <c r="C26" s="211" t="s">
        <v>400</v>
      </c>
      <c r="D26" s="109" t="str">
        <f>VLOOKUP(C26,'TS Gantry - AP47'!$C$8:$D$646,2,0)</f>
        <v>DA+6</v>
      </c>
      <c r="E26" s="124">
        <v>46116</v>
      </c>
      <c r="F26" s="124">
        <v>46116</v>
      </c>
      <c r="G26" s="109" t="s">
        <v>774</v>
      </c>
      <c r="H26" s="109" t="s">
        <v>775</v>
      </c>
      <c r="I26" s="144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 t="s">
        <v>698</v>
      </c>
      <c r="C27" s="211" t="s">
        <v>394</v>
      </c>
      <c r="D27" s="109" t="str">
        <f>VLOOKUP(C27,'TS Gantry - AP47'!$C$8:$D$646,2,0)</f>
        <v>DA+3</v>
      </c>
      <c r="E27" s="124">
        <v>46116</v>
      </c>
      <c r="F27" s="124">
        <v>46116</v>
      </c>
      <c r="G27" s="109" t="s">
        <v>774</v>
      </c>
      <c r="H27" s="109" t="s">
        <v>775</v>
      </c>
      <c r="I27" s="144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 t="s">
        <v>698</v>
      </c>
      <c r="C28" s="107" t="s">
        <v>397</v>
      </c>
      <c r="D28" s="109" t="str">
        <f>VLOOKUP(C28,'TS Gantry - AP47'!$C$8:$D$646,2,0)</f>
        <v>DA+9</v>
      </c>
      <c r="E28" s="124">
        <v>46117</v>
      </c>
      <c r="F28" s="124">
        <v>46117</v>
      </c>
      <c r="G28" s="109" t="s">
        <v>774</v>
      </c>
      <c r="H28" s="109" t="s">
        <v>775</v>
      </c>
      <c r="I28" s="144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 t="s">
        <v>698</v>
      </c>
      <c r="C29" s="107" t="s">
        <v>439</v>
      </c>
      <c r="D29" s="109" t="str">
        <f>VLOOKUP(C29,'TS Gantry - AP47'!$C$8:$D$646,2,0)</f>
        <v>DA+0</v>
      </c>
      <c r="E29" s="124">
        <v>46118</v>
      </c>
      <c r="F29" s="124">
        <v>46118</v>
      </c>
      <c r="G29" s="109" t="s">
        <v>774</v>
      </c>
      <c r="H29" s="109" t="s">
        <v>775</v>
      </c>
      <c r="I29" s="144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 t="s">
        <v>698</v>
      </c>
      <c r="C30" s="107" t="s">
        <v>441</v>
      </c>
      <c r="D30" s="109" t="str">
        <f>VLOOKUP(C30,'TS Gantry - AP47'!$C$8:$D$646,2,0)</f>
        <v>DA+0</v>
      </c>
      <c r="E30" s="124">
        <v>46118</v>
      </c>
      <c r="F30" s="124">
        <v>46118</v>
      </c>
      <c r="G30" s="109" t="s">
        <v>774</v>
      </c>
      <c r="H30" s="109" t="s">
        <v>775</v>
      </c>
      <c r="I30" s="144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 t="s">
        <v>698</v>
      </c>
      <c r="C31" s="289" t="s">
        <v>443</v>
      </c>
      <c r="D31" s="109" t="str">
        <f>VLOOKUP(C31,'TS Gantry - AP47'!$C$8:$D$646,2,0)</f>
        <v>DA+6</v>
      </c>
      <c r="E31" s="124">
        <v>46119</v>
      </c>
      <c r="F31" s="124">
        <v>46119</v>
      </c>
      <c r="G31" s="109" t="s">
        <v>774</v>
      </c>
      <c r="H31" s="109" t="s">
        <v>775</v>
      </c>
      <c r="I31" s="144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 t="s">
        <v>698</v>
      </c>
      <c r="C32" s="289" t="s">
        <v>452</v>
      </c>
      <c r="D32" s="109" t="str">
        <f>VLOOKUP(C32,'TS Gantry - AP47'!$C$8:$D$646,2,0)</f>
        <v>DA+3</v>
      </c>
      <c r="E32" s="124">
        <v>46120</v>
      </c>
      <c r="F32" s="124">
        <v>46120</v>
      </c>
      <c r="G32" s="109" t="s">
        <v>774</v>
      </c>
      <c r="H32" s="109" t="s">
        <v>775</v>
      </c>
      <c r="I32" s="144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 t="s">
        <v>698</v>
      </c>
      <c r="C33" s="107" t="s">
        <v>448</v>
      </c>
      <c r="D33" s="109" t="str">
        <f>VLOOKUP(C33,'TS Gantry - AP47'!$C$8:$D$646,2,0)</f>
        <v>DA+6</v>
      </c>
      <c r="E33" s="124">
        <v>46120</v>
      </c>
      <c r="F33" s="124">
        <v>46120</v>
      </c>
      <c r="G33" s="109" t="s">
        <v>774</v>
      </c>
      <c r="H33" s="109" t="s">
        <v>775</v>
      </c>
      <c r="I33" s="144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 t="s">
        <v>698</v>
      </c>
      <c r="C34" s="107" t="s">
        <v>359</v>
      </c>
      <c r="D34" s="109" t="str">
        <f>VLOOKUP(C34,'TS Gantry - AP47'!$C$8:$D$646,2,0)</f>
        <v>DA+3</v>
      </c>
      <c r="E34" s="124">
        <v>46121</v>
      </c>
      <c r="F34" s="124">
        <v>46121</v>
      </c>
      <c r="G34" s="109" t="s">
        <v>774</v>
      </c>
      <c r="H34" s="109" t="s">
        <v>775</v>
      </c>
      <c r="I34" s="144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 t="s">
        <v>698</v>
      </c>
      <c r="C35" s="107" t="s">
        <v>459</v>
      </c>
      <c r="D35" s="109" t="str">
        <f>VLOOKUP(C35,'TS Gantry - AP47'!$C$8:$D$646,2,0)</f>
        <v>DA+0</v>
      </c>
      <c r="E35" s="124">
        <v>46121</v>
      </c>
      <c r="F35" s="124">
        <v>46121</v>
      </c>
      <c r="G35" s="109" t="s">
        <v>774</v>
      </c>
      <c r="H35" s="109" t="s">
        <v>775</v>
      </c>
      <c r="I35" s="144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 t="s">
        <v>698</v>
      </c>
      <c r="C36" s="107" t="s">
        <v>468</v>
      </c>
      <c r="D36" s="109" t="str">
        <f>VLOOKUP(C36,'TS Gantry - AP47'!$C$8:$D$646,2,0)</f>
        <v>DA+0</v>
      </c>
      <c r="E36" s="124">
        <v>46123</v>
      </c>
      <c r="F36" s="124">
        <v>46123</v>
      </c>
      <c r="G36" s="109" t="s">
        <v>774</v>
      </c>
      <c r="H36" s="109" t="s">
        <v>775</v>
      </c>
      <c r="I36" s="144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 t="s">
        <v>698</v>
      </c>
      <c r="C37" s="177" t="s">
        <v>473</v>
      </c>
      <c r="D37" s="109" t="str">
        <f>VLOOKUP(C37,'TS Gantry - AP47'!$C$8:$D$646,2,0)</f>
        <v>DA+0</v>
      </c>
      <c r="E37" s="124">
        <v>46123</v>
      </c>
      <c r="F37" s="124">
        <v>46123</v>
      </c>
      <c r="G37" s="109" t="s">
        <v>774</v>
      </c>
      <c r="H37" s="109" t="s">
        <v>775</v>
      </c>
      <c r="I37" s="144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 t="s">
        <v>698</v>
      </c>
      <c r="C38" s="177" t="s">
        <v>318</v>
      </c>
      <c r="D38" s="109" t="str">
        <f>VLOOKUP(C38,'TS Gantry - AP47'!$C$8:$D$646,2,0)</f>
        <v>DA+6</v>
      </c>
      <c r="E38" s="124">
        <v>46125</v>
      </c>
      <c r="F38" s="124">
        <v>46125</v>
      </c>
      <c r="G38" s="109" t="s">
        <v>774</v>
      </c>
      <c r="H38" s="109" t="s">
        <v>775</v>
      </c>
      <c r="I38" s="144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 t="s">
        <v>698</v>
      </c>
      <c r="C39" s="177" t="s">
        <v>320</v>
      </c>
      <c r="D39" s="109" t="str">
        <f>VLOOKUP(C39,'TS Gantry - AP47'!$C$8:$D$646,2,0)</f>
        <v>DA+0</v>
      </c>
      <c r="E39" s="124">
        <v>46125</v>
      </c>
      <c r="F39" s="124">
        <v>46125</v>
      </c>
      <c r="G39" s="109" t="s">
        <v>774</v>
      </c>
      <c r="H39" s="109" t="s">
        <v>775</v>
      </c>
      <c r="I39" s="144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 t="s">
        <v>698</v>
      </c>
      <c r="C40" s="177" t="s">
        <v>321</v>
      </c>
      <c r="D40" s="109" t="str">
        <f>VLOOKUP(C40,'TS Gantry - AP47'!$C$8:$D$646,2,0)</f>
        <v>DA+0</v>
      </c>
      <c r="E40" s="124">
        <v>46126</v>
      </c>
      <c r="F40" s="124">
        <v>46126</v>
      </c>
      <c r="G40" s="109" t="s">
        <v>774</v>
      </c>
      <c r="H40" s="109" t="s">
        <v>775</v>
      </c>
      <c r="I40" s="144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 t="s">
        <v>698</v>
      </c>
      <c r="C41" s="177" t="s">
        <v>251</v>
      </c>
      <c r="D41" s="109" t="str">
        <f>VLOOKUP(C41,'TS Gantry - AP47'!$C$8:$D$646,2,0)</f>
        <v>DA+9</v>
      </c>
      <c r="E41" s="124">
        <v>46128</v>
      </c>
      <c r="F41" s="124">
        <v>46128</v>
      </c>
      <c r="G41" s="109" t="s">
        <v>774</v>
      </c>
      <c r="H41" s="109" t="s">
        <v>775</v>
      </c>
      <c r="I41" s="144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 t="s">
        <v>698</v>
      </c>
      <c r="C42" s="177" t="s">
        <v>322</v>
      </c>
      <c r="D42" s="109" t="str">
        <f>VLOOKUP(C42,'TS Gantry - AP47'!$C$8:$D$646,2,0)</f>
        <v>DA-1.5</v>
      </c>
      <c r="E42" s="124">
        <v>46130</v>
      </c>
      <c r="F42" s="124">
        <v>46130</v>
      </c>
      <c r="G42" s="109" t="s">
        <v>774</v>
      </c>
      <c r="H42" s="109" t="s">
        <v>775</v>
      </c>
      <c r="I42" s="144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 t="s">
        <v>698</v>
      </c>
      <c r="C43" s="177" t="s">
        <v>323</v>
      </c>
      <c r="D43" s="109" t="str">
        <f>VLOOKUP(C43,'TS Gantry - AP47'!$C$8:$D$646,2,0)</f>
        <v>DA+0</v>
      </c>
      <c r="E43" s="124">
        <v>46130</v>
      </c>
      <c r="F43" s="124">
        <v>46130</v>
      </c>
      <c r="G43" s="109" t="s">
        <v>774</v>
      </c>
      <c r="H43" s="109" t="s">
        <v>775</v>
      </c>
      <c r="I43" s="144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 t="s">
        <v>698</v>
      </c>
      <c r="C44" s="211" t="s">
        <v>324</v>
      </c>
      <c r="D44" s="109" t="str">
        <f>VLOOKUP(C44,'TS Gantry - AP47'!$C$8:$D$646,2,0)</f>
        <v>DA-1.5</v>
      </c>
      <c r="E44" s="124">
        <v>46131</v>
      </c>
      <c r="F44" s="124">
        <v>46131</v>
      </c>
      <c r="G44" s="109" t="s">
        <v>774</v>
      </c>
      <c r="H44" s="109" t="s">
        <v>775</v>
      </c>
      <c r="I44" s="144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 t="s">
        <v>698</v>
      </c>
      <c r="C45" s="211" t="s">
        <v>363</v>
      </c>
      <c r="D45" s="109" t="str">
        <f>VLOOKUP(C45,'TS Gantry - AP47'!$C$8:$D$646,2,0)</f>
        <v>DA+3</v>
      </c>
      <c r="E45" s="124">
        <v>46134</v>
      </c>
      <c r="F45" s="124">
        <v>46134</v>
      </c>
      <c r="G45" s="109" t="s">
        <v>774</v>
      </c>
      <c r="H45" s="109" t="s">
        <v>775</v>
      </c>
      <c r="I45" s="144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 t="s">
        <v>698</v>
      </c>
      <c r="C46" s="211" t="s">
        <v>370</v>
      </c>
      <c r="D46" s="109" t="str">
        <f>VLOOKUP(C46,'TS Gantry - AP47'!$C$8:$D$646,2,0)</f>
        <v>DA-1.5</v>
      </c>
      <c r="E46" s="124">
        <v>46134</v>
      </c>
      <c r="F46" s="124">
        <v>46134</v>
      </c>
      <c r="G46" s="109" t="s">
        <v>774</v>
      </c>
      <c r="H46" s="109" t="s">
        <v>775</v>
      </c>
      <c r="I46" s="144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 t="s">
        <v>698</v>
      </c>
      <c r="C47" s="211" t="s">
        <v>293</v>
      </c>
      <c r="D47" s="109" t="str">
        <f>VLOOKUP(C47,'TS Gantry - AP47'!$C$8:$D$646,2,0)</f>
        <v>DA+0</v>
      </c>
      <c r="E47" s="124">
        <v>46135</v>
      </c>
      <c r="F47" s="124">
        <v>46135</v>
      </c>
      <c r="G47" s="109" t="s">
        <v>774</v>
      </c>
      <c r="H47" s="109" t="s">
        <v>775</v>
      </c>
      <c r="I47" s="144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 t="s">
        <v>698</v>
      </c>
      <c r="C48" s="211" t="s">
        <v>294</v>
      </c>
      <c r="D48" s="109" t="str">
        <f>VLOOKUP(C48,'TS Gantry - AP47'!$C$8:$D$646,2,0)</f>
        <v>DA+3</v>
      </c>
      <c r="E48" s="124">
        <v>46135</v>
      </c>
      <c r="F48" s="124">
        <v>46135</v>
      </c>
      <c r="G48" s="109" t="s">
        <v>774</v>
      </c>
      <c r="H48" s="109" t="s">
        <v>775</v>
      </c>
      <c r="I48" s="144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45</v>
      </c>
      <c r="B49" s="109" t="s">
        <v>698</v>
      </c>
      <c r="C49" s="177" t="s">
        <v>248</v>
      </c>
      <c r="D49" s="109" t="str">
        <f>VLOOKUP(C49,'TS Gantry - AP47'!$C$8:$D$646,2,0)</f>
        <v>DA+9</v>
      </c>
      <c r="E49" s="124">
        <v>46136</v>
      </c>
      <c r="F49" s="124">
        <v>46136</v>
      </c>
      <c r="G49" s="109" t="s">
        <v>774</v>
      </c>
      <c r="H49" s="109" t="s">
        <v>775</v>
      </c>
      <c r="I49" s="144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46</v>
      </c>
      <c r="B50" s="109" t="s">
        <v>698</v>
      </c>
      <c r="C50" s="177" t="s">
        <v>295</v>
      </c>
      <c r="D50" s="109" t="str">
        <f>VLOOKUP(C50,'TS Gantry - AP47'!$C$8:$D$646,2,0)</f>
        <v>DA+3</v>
      </c>
      <c r="E50" s="124">
        <v>46137</v>
      </c>
      <c r="F50" s="124">
        <v>46137</v>
      </c>
      <c r="G50" s="109" t="s">
        <v>774</v>
      </c>
      <c r="H50" s="109" t="s">
        <v>775</v>
      </c>
      <c r="I50" s="109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47</v>
      </c>
      <c r="B51" s="109" t="s">
        <v>698</v>
      </c>
      <c r="C51" s="211" t="s">
        <v>325</v>
      </c>
      <c r="D51" s="109" t="str">
        <f>VLOOKUP(C51,'TS Gantry - AP47'!$C$8:$D$646,2,0)</f>
        <v>DA+3</v>
      </c>
      <c r="E51" s="124">
        <v>46138</v>
      </c>
      <c r="F51" s="124">
        <v>46138</v>
      </c>
      <c r="G51" s="109" t="s">
        <v>774</v>
      </c>
      <c r="H51" s="109" t="s">
        <v>775</v>
      </c>
      <c r="I51" s="14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48</v>
      </c>
      <c r="B52" s="109" t="s">
        <v>698</v>
      </c>
      <c r="C52" s="143" t="s">
        <v>271</v>
      </c>
      <c r="D52" s="109" t="str">
        <f>VLOOKUP(C52,'TS Gantry - AP47'!$C$8:$D$646,2,0)</f>
        <v>DA+0</v>
      </c>
      <c r="E52" s="124">
        <v>46140</v>
      </c>
      <c r="F52" s="124">
        <v>46140</v>
      </c>
      <c r="G52" s="109" t="s">
        <v>774</v>
      </c>
      <c r="H52" s="109" t="s">
        <v>775</v>
      </c>
      <c r="I52" s="14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49</v>
      </c>
      <c r="B53" s="109" t="s">
        <v>698</v>
      </c>
      <c r="C53" s="290" t="s">
        <v>272</v>
      </c>
      <c r="D53" s="109" t="str">
        <f>VLOOKUP(C53,'TS Gantry - AP47'!$C$8:$D$646,2,0)</f>
        <v>DA-1.5</v>
      </c>
      <c r="E53" s="124">
        <v>46140</v>
      </c>
      <c r="F53" s="124">
        <v>46140</v>
      </c>
      <c r="G53" s="109" t="s">
        <v>774</v>
      </c>
      <c r="H53" s="109" t="s">
        <v>775</v>
      </c>
      <c r="I53" s="144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50</v>
      </c>
      <c r="B54" s="109" t="s">
        <v>698</v>
      </c>
      <c r="C54" s="290" t="s">
        <v>268</v>
      </c>
      <c r="D54" s="109" t="str">
        <f>VLOOKUP(C54,'TS Gantry - AP47'!$C$8:$D$646,2,0)</f>
        <v>DA+3</v>
      </c>
      <c r="E54" s="124">
        <v>46141</v>
      </c>
      <c r="F54" s="124">
        <v>46141</v>
      </c>
      <c r="G54" s="109" t="s">
        <v>774</v>
      </c>
      <c r="H54" s="109" t="s">
        <v>775</v>
      </c>
      <c r="I54" s="14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51</v>
      </c>
      <c r="B55" s="109" t="s">
        <v>698</v>
      </c>
      <c r="C55" s="290" t="s">
        <v>269</v>
      </c>
      <c r="D55" s="109" t="str">
        <f>VLOOKUP(C55,'TS Gantry - AP47'!$C$8:$D$646,2,0)</f>
        <v>DA+3</v>
      </c>
      <c r="E55" s="124">
        <v>46141</v>
      </c>
      <c r="F55" s="124">
        <v>46141</v>
      </c>
      <c r="G55" s="109" t="s">
        <v>774</v>
      </c>
      <c r="H55" s="109" t="s">
        <v>775</v>
      </c>
      <c r="I55" s="14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52</v>
      </c>
      <c r="B56" s="109" t="s">
        <v>698</v>
      </c>
      <c r="C56" s="290" t="s">
        <v>266</v>
      </c>
      <c r="D56" s="109" t="str">
        <f>VLOOKUP(C56,'TS Gantry - AP47'!$C$8:$D$646,2,0)</f>
        <v>DA-1.5</v>
      </c>
      <c r="E56" s="124">
        <v>46142</v>
      </c>
      <c r="F56" s="124">
        <v>46142</v>
      </c>
      <c r="G56" s="109" t="s">
        <v>774</v>
      </c>
      <c r="H56" s="109" t="s">
        <v>775</v>
      </c>
      <c r="I56" s="14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53</v>
      </c>
      <c r="B57" s="109" t="s">
        <v>698</v>
      </c>
      <c r="C57" s="290" t="s">
        <v>267</v>
      </c>
      <c r="D57" s="109" t="str">
        <f>VLOOKUP(C57,'TS Gantry - AP47'!$C$8:$D$646,2,0)</f>
        <v>DA+6</v>
      </c>
      <c r="E57" s="124">
        <v>46142</v>
      </c>
      <c r="F57" s="124">
        <v>46142</v>
      </c>
      <c r="G57" s="109" t="s">
        <v>774</v>
      </c>
      <c r="H57" s="109" t="s">
        <v>775</v>
      </c>
      <c r="I57" s="14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54</v>
      </c>
      <c r="B58" s="109" t="s">
        <v>699</v>
      </c>
      <c r="C58" s="290" t="s">
        <v>265</v>
      </c>
      <c r="D58" s="109" t="str">
        <f>VLOOKUP(C58,'TS Gantry - AP47'!$C$8:$D$646,2,0)</f>
        <v>DA+9</v>
      </c>
      <c r="E58" s="124">
        <v>46144</v>
      </c>
      <c r="F58" s="124">
        <v>46144</v>
      </c>
      <c r="G58" s="109" t="s">
        <v>774</v>
      </c>
      <c r="H58" s="109" t="s">
        <v>775</v>
      </c>
      <c r="I58" s="14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55</v>
      </c>
      <c r="B59" s="109" t="s">
        <v>699</v>
      </c>
      <c r="C59" s="290" t="s">
        <v>326</v>
      </c>
      <c r="D59" s="109" t="str">
        <f>VLOOKUP(C59,'TS Gantry - AP47'!$C$8:$D$646,2,0)</f>
        <v>DA+3</v>
      </c>
      <c r="E59" s="124">
        <v>46145</v>
      </c>
      <c r="F59" s="124">
        <v>46145</v>
      </c>
      <c r="G59" s="109" t="s">
        <v>774</v>
      </c>
      <c r="H59" s="109" t="s">
        <v>775</v>
      </c>
      <c r="I59" s="14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56</v>
      </c>
      <c r="B60" s="109" t="s">
        <v>699</v>
      </c>
      <c r="C60" s="290" t="s">
        <v>327</v>
      </c>
      <c r="D60" s="109" t="str">
        <f>VLOOKUP(C60,'TS Gantry - AP47'!$C$8:$D$646,2,0)</f>
        <v>DA+0</v>
      </c>
      <c r="E60" s="124">
        <v>46145</v>
      </c>
      <c r="F60" s="124">
        <v>46145</v>
      </c>
      <c r="G60" s="109" t="s">
        <v>774</v>
      </c>
      <c r="H60" s="109" t="s">
        <v>775</v>
      </c>
      <c r="I60" s="14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57</v>
      </c>
      <c r="B61" s="109" t="s">
        <v>699</v>
      </c>
      <c r="C61" s="143" t="s">
        <v>328</v>
      </c>
      <c r="D61" s="109" t="str">
        <f>VLOOKUP(C61,'TS Gantry - AP47'!$C$8:$D$646,2,0)</f>
        <v>DA+3</v>
      </c>
      <c r="E61" s="124">
        <v>46147</v>
      </c>
      <c r="F61" s="124">
        <v>46147</v>
      </c>
      <c r="G61" s="109" t="s">
        <v>774</v>
      </c>
      <c r="H61" s="109" t="s">
        <v>776</v>
      </c>
      <c r="I61" s="14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58</v>
      </c>
      <c r="B62" s="109" t="s">
        <v>699</v>
      </c>
      <c r="C62" s="143" t="s">
        <v>561</v>
      </c>
      <c r="D62" s="109" t="str">
        <f>VLOOKUP(C62,'TS Gantry - AP47'!$C$8:$D$646,2,0)</f>
        <v>DA+9</v>
      </c>
      <c r="E62" s="124">
        <v>46147</v>
      </c>
      <c r="F62" s="124">
        <v>46147</v>
      </c>
      <c r="G62" s="109" t="s">
        <v>774</v>
      </c>
      <c r="H62" s="109" t="s">
        <v>776</v>
      </c>
      <c r="I62" s="14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59</v>
      </c>
      <c r="B63" s="109" t="s">
        <v>699</v>
      </c>
      <c r="C63" s="143" t="s">
        <v>563</v>
      </c>
      <c r="D63" s="109" t="str">
        <f>VLOOKUP(C63,'TS Gantry - AP47'!$C$8:$D$646,2,0)</f>
        <v>DA+3</v>
      </c>
      <c r="E63" s="124">
        <v>46148</v>
      </c>
      <c r="F63" s="124">
        <v>46148</v>
      </c>
      <c r="G63" s="109" t="s">
        <v>774</v>
      </c>
      <c r="H63" s="109" t="s">
        <v>776</v>
      </c>
      <c r="I63" s="14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60</v>
      </c>
      <c r="B64" s="109" t="s">
        <v>699</v>
      </c>
      <c r="C64" s="143" t="s">
        <v>564</v>
      </c>
      <c r="D64" s="109" t="str">
        <f>VLOOKUP(C64,'TS Gantry - AP47'!$C$8:$D$646,2,0)</f>
        <v>DA+3</v>
      </c>
      <c r="E64" s="124">
        <v>46148</v>
      </c>
      <c r="F64" s="124">
        <v>46148</v>
      </c>
      <c r="G64" s="109" t="s">
        <v>774</v>
      </c>
      <c r="H64" s="109" t="s">
        <v>776</v>
      </c>
      <c r="I64" s="14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61</v>
      </c>
      <c r="B65" s="109" t="s">
        <v>699</v>
      </c>
      <c r="C65" s="143" t="s">
        <v>329</v>
      </c>
      <c r="D65" s="109" t="str">
        <f>VLOOKUP(C65,'TS Gantry - AP47'!$C$8:$D$646,2,0)</f>
        <v>DC1+0</v>
      </c>
      <c r="E65" s="124">
        <v>46148</v>
      </c>
      <c r="F65" s="124">
        <v>46148</v>
      </c>
      <c r="G65" s="109" t="s">
        <v>774</v>
      </c>
      <c r="H65" s="109" t="s">
        <v>775</v>
      </c>
      <c r="I65" s="14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62</v>
      </c>
      <c r="B66" s="109" t="s">
        <v>699</v>
      </c>
      <c r="C66" s="143" t="s">
        <v>331</v>
      </c>
      <c r="D66" s="109" t="str">
        <f>VLOOKUP(C66,'TS Gantry - AP47'!$C$8:$D$646,2,0)</f>
        <v>DA-1.5</v>
      </c>
      <c r="E66" s="124">
        <v>46149</v>
      </c>
      <c r="F66" s="124">
        <v>46149</v>
      </c>
      <c r="G66" s="109" t="s">
        <v>774</v>
      </c>
      <c r="H66" s="109" t="s">
        <v>775</v>
      </c>
      <c r="I66" s="14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63</v>
      </c>
      <c r="B67" s="109" t="s">
        <v>699</v>
      </c>
      <c r="C67" s="143" t="s">
        <v>562</v>
      </c>
      <c r="D67" s="109" t="str">
        <f>VLOOKUP(C67,'TS Gantry - AP47'!$C$8:$D$646,2,0)</f>
        <v>DA+9</v>
      </c>
      <c r="E67" s="124">
        <v>46149</v>
      </c>
      <c r="F67" s="124">
        <v>46149</v>
      </c>
      <c r="G67" s="109" t="s">
        <v>774</v>
      </c>
      <c r="H67" s="109" t="s">
        <v>775</v>
      </c>
      <c r="I67" s="14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64</v>
      </c>
      <c r="B68" s="109" t="s">
        <v>699</v>
      </c>
      <c r="C68" s="143" t="s">
        <v>565</v>
      </c>
      <c r="D68" s="109" t="str">
        <f>VLOOKUP(C68,'TS Gantry - AP47'!$C$8:$D$646,2,0)</f>
        <v>DA+9</v>
      </c>
      <c r="E68" s="124">
        <v>46150</v>
      </c>
      <c r="F68" s="124">
        <v>46150</v>
      </c>
      <c r="G68" s="109" t="s">
        <v>774</v>
      </c>
      <c r="H68" s="109" t="s">
        <v>775</v>
      </c>
      <c r="I68" s="14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65</v>
      </c>
      <c r="B69" s="109" t="s">
        <v>699</v>
      </c>
      <c r="C69" s="143" t="s">
        <v>332</v>
      </c>
      <c r="D69" s="109" t="str">
        <f>VLOOKUP(C69,'TS Gantry - AP47'!$C$8:$D$646,2,0)</f>
        <v>DA+3</v>
      </c>
      <c r="E69" s="124">
        <v>46150</v>
      </c>
      <c r="F69" s="124">
        <v>46150</v>
      </c>
      <c r="G69" s="109" t="s">
        <v>774</v>
      </c>
      <c r="H69" s="109" t="s">
        <v>775</v>
      </c>
      <c r="I69" s="14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66</v>
      </c>
      <c r="B70" s="109" t="s">
        <v>699</v>
      </c>
      <c r="C70" s="143" t="s">
        <v>463</v>
      </c>
      <c r="D70" s="109" t="str">
        <f>VLOOKUP(C70,'TS Gantry - AP47'!$C$8:$D$646,2,0)</f>
        <v>DA+0</v>
      </c>
      <c r="E70" s="124">
        <v>46151</v>
      </c>
      <c r="F70" s="124">
        <v>46151</v>
      </c>
      <c r="G70" s="109" t="s">
        <v>774</v>
      </c>
      <c r="H70" s="109" t="s">
        <v>695</v>
      </c>
      <c r="I70" s="14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67</v>
      </c>
      <c r="B71" s="109" t="s">
        <v>699</v>
      </c>
      <c r="C71" s="143" t="s">
        <v>457</v>
      </c>
      <c r="D71" s="109" t="str">
        <f>VLOOKUP(C71,'TS Gantry - AP47'!$C$8:$D$646,2,0)</f>
        <v>DA+0</v>
      </c>
      <c r="E71" s="124">
        <v>46152</v>
      </c>
      <c r="F71" s="124">
        <v>46152</v>
      </c>
      <c r="G71" s="109" t="s">
        <v>774</v>
      </c>
      <c r="H71" s="109" t="s">
        <v>695</v>
      </c>
      <c r="I71" s="14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68</v>
      </c>
      <c r="B72" s="109" t="s">
        <v>699</v>
      </c>
      <c r="C72" s="143" t="s">
        <v>461</v>
      </c>
      <c r="D72" s="109" t="str">
        <f>VLOOKUP(C72,'TS Gantry - AP47'!$C$8:$D$646,2,0)</f>
        <v>DA+0</v>
      </c>
      <c r="E72" s="124">
        <v>46152</v>
      </c>
      <c r="F72" s="124">
        <v>46152</v>
      </c>
      <c r="G72" s="109" t="s">
        <v>774</v>
      </c>
      <c r="H72" s="109" t="s">
        <v>695</v>
      </c>
      <c r="I72" s="14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69</v>
      </c>
      <c r="B73" s="109" t="s">
        <v>699</v>
      </c>
      <c r="C73" s="143" t="s">
        <v>454</v>
      </c>
      <c r="D73" s="109" t="str">
        <f>VLOOKUP(C73,'TS Gantry - AP47'!$C$8:$D$646,2,0)</f>
        <v>DA+0</v>
      </c>
      <c r="E73" s="124">
        <v>46153</v>
      </c>
      <c r="F73" s="124">
        <v>46153</v>
      </c>
      <c r="G73" s="109" t="s">
        <v>774</v>
      </c>
      <c r="H73" s="109" t="s">
        <v>695</v>
      </c>
      <c r="I73" s="14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70</v>
      </c>
      <c r="B74" s="109" t="s">
        <v>699</v>
      </c>
      <c r="C74" s="143" t="s">
        <v>547</v>
      </c>
      <c r="D74" s="109" t="str">
        <f>VLOOKUP(C74,'TS Gantry - AP47'!$C$8:$D$646,2,0)</f>
        <v>DA+9</v>
      </c>
      <c r="E74" s="124">
        <v>46153</v>
      </c>
      <c r="F74" s="124">
        <v>46153</v>
      </c>
      <c r="G74" s="109" t="s">
        <v>774</v>
      </c>
      <c r="H74" s="109" t="s">
        <v>695</v>
      </c>
      <c r="I74" s="14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71</v>
      </c>
      <c r="B75" s="109" t="s">
        <v>699</v>
      </c>
      <c r="C75" s="143" t="s">
        <v>333</v>
      </c>
      <c r="D75" s="109" t="str">
        <f>VLOOKUP(C75,'TS Gantry - AP47'!$C$8:$D$646,2,0)</f>
        <v>DA+6</v>
      </c>
      <c r="E75" s="124">
        <v>46154</v>
      </c>
      <c r="F75" s="124">
        <v>46154</v>
      </c>
      <c r="G75" s="109" t="s">
        <v>774</v>
      </c>
      <c r="H75" s="109" t="s">
        <v>695</v>
      </c>
      <c r="I75" s="14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72</v>
      </c>
      <c r="B76" s="109" t="s">
        <v>699</v>
      </c>
      <c r="C76" s="143" t="s">
        <v>445</v>
      </c>
      <c r="D76" s="109" t="str">
        <f>VLOOKUP(C76,'TS Gantry - AP47'!$C$8:$D$646,2,0)</f>
        <v>DA+6</v>
      </c>
      <c r="E76" s="124">
        <v>46154</v>
      </c>
      <c r="F76" s="124">
        <v>46154</v>
      </c>
      <c r="G76" s="109" t="s">
        <v>774</v>
      </c>
      <c r="H76" s="109" t="s">
        <v>695</v>
      </c>
      <c r="I76" s="14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73</v>
      </c>
      <c r="B77" s="109" t="s">
        <v>699</v>
      </c>
      <c r="C77" s="158" t="s">
        <v>558</v>
      </c>
      <c r="D77" s="109" t="str">
        <f>VLOOKUP(C77,'TS Gantry - AP47'!$C$8:$D$646,2,0)</f>
        <v>DA+9</v>
      </c>
      <c r="E77" s="124">
        <v>46157</v>
      </c>
      <c r="F77" s="124">
        <v>46157</v>
      </c>
      <c r="G77" s="109" t="s">
        <v>774</v>
      </c>
      <c r="H77" s="109" t="s">
        <v>695</v>
      </c>
      <c r="I77" s="14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74</v>
      </c>
      <c r="B78" s="109" t="s">
        <v>699</v>
      </c>
      <c r="C78" s="211" t="s">
        <v>546</v>
      </c>
      <c r="D78" s="109" t="str">
        <f>VLOOKUP(C78,'TS Gantry - AP47'!$C$8:$D$646,2,0)</f>
        <v>DA+9</v>
      </c>
      <c r="E78" s="124">
        <v>46158</v>
      </c>
      <c r="F78" s="124">
        <v>46158</v>
      </c>
      <c r="G78" s="109" t="s">
        <v>774</v>
      </c>
      <c r="H78" s="109" t="s">
        <v>695</v>
      </c>
      <c r="I78" s="14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75</v>
      </c>
      <c r="B79" s="109" t="s">
        <v>699</v>
      </c>
      <c r="C79" s="211" t="s">
        <v>579</v>
      </c>
      <c r="D79" s="109" t="str">
        <f>VLOOKUP(C79,'TS Gantry - AP47'!$C$8:$D$646,2,0)</f>
        <v>DA+3</v>
      </c>
      <c r="E79" s="124">
        <v>46161</v>
      </c>
      <c r="F79" s="124">
        <v>46161</v>
      </c>
      <c r="G79" s="109" t="s">
        <v>774</v>
      </c>
      <c r="H79" s="109" t="s">
        <v>695</v>
      </c>
      <c r="I79" s="14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76</v>
      </c>
      <c r="B80" s="109" t="s">
        <v>699</v>
      </c>
      <c r="C80" s="211" t="s">
        <v>578</v>
      </c>
      <c r="D80" s="109" t="str">
        <f>VLOOKUP(C80,'TS Gantry - AP47'!$C$8:$D$646,2,0)</f>
        <v>DA+3</v>
      </c>
      <c r="E80" s="124">
        <v>46162</v>
      </c>
      <c r="F80" s="124">
        <v>46162</v>
      </c>
      <c r="G80" s="109" t="s">
        <v>774</v>
      </c>
      <c r="H80" s="109" t="s">
        <v>695</v>
      </c>
      <c r="I80" s="14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77</v>
      </c>
      <c r="B81" s="109" t="s">
        <v>699</v>
      </c>
      <c r="C81" s="211" t="s">
        <v>559</v>
      </c>
      <c r="D81" s="109" t="str">
        <f>VLOOKUP(C81,'TS Gantry - AP47'!$C$8:$D$646,2,0)</f>
        <v>DA+9</v>
      </c>
      <c r="E81" s="124">
        <v>46163</v>
      </c>
      <c r="F81" s="124">
        <v>46163</v>
      </c>
      <c r="G81" s="109" t="s">
        <v>774</v>
      </c>
      <c r="H81" s="109" t="s">
        <v>695</v>
      </c>
      <c r="I81" s="14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09">
        <v>78</v>
      </c>
      <c r="B82" s="109" t="s">
        <v>699</v>
      </c>
      <c r="C82" s="211" t="s">
        <v>577</v>
      </c>
      <c r="D82" s="109" t="str">
        <f>VLOOKUP(C82,'TS Gantry - AP47'!$C$8:$D$646,2,0)</f>
        <v>DA+9</v>
      </c>
      <c r="E82" s="124">
        <v>46164</v>
      </c>
      <c r="F82" s="124">
        <v>46164</v>
      </c>
      <c r="G82" s="109" t="s">
        <v>774</v>
      </c>
      <c r="H82" s="109" t="s">
        <v>695</v>
      </c>
      <c r="I82" s="14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09">
        <v>79</v>
      </c>
      <c r="B83" s="109" t="s">
        <v>699</v>
      </c>
      <c r="C83" s="211" t="s">
        <v>334</v>
      </c>
      <c r="D83" s="109" t="str">
        <f>VLOOKUP(C83,'TS Gantry - AP47'!$C$8:$D$646,2,0)</f>
        <v>DA+3</v>
      </c>
      <c r="E83" s="124">
        <v>46164</v>
      </c>
      <c r="F83" s="124">
        <v>46164</v>
      </c>
      <c r="G83" s="109" t="s">
        <v>774</v>
      </c>
      <c r="H83" s="109" t="s">
        <v>695</v>
      </c>
      <c r="I83" s="14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09">
        <v>80</v>
      </c>
      <c r="B84" s="109" t="s">
        <v>701</v>
      </c>
      <c r="C84" s="211" t="s">
        <v>314</v>
      </c>
      <c r="D84" s="109" t="str">
        <f>VLOOKUP(C84,'TS Gantry - AP47'!$C$8:$D$646,2,0)</f>
        <v>DA+6</v>
      </c>
      <c r="E84" s="124">
        <v>46177</v>
      </c>
      <c r="F84" s="124">
        <v>46177</v>
      </c>
      <c r="G84" s="109" t="s">
        <v>774</v>
      </c>
      <c r="H84" s="109" t="s">
        <v>695</v>
      </c>
      <c r="I84" s="14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09">
        <v>81</v>
      </c>
      <c r="B85" s="109" t="s">
        <v>701</v>
      </c>
      <c r="C85" s="211" t="s">
        <v>313</v>
      </c>
      <c r="D85" s="109" t="str">
        <f>VLOOKUP(C85,'TS Gantry - AP47'!$C$8:$D$646,2,0)</f>
        <v>DA+0</v>
      </c>
      <c r="E85" s="124">
        <v>46178</v>
      </c>
      <c r="F85" s="124">
        <v>46178</v>
      </c>
      <c r="G85" s="109" t="s">
        <v>774</v>
      </c>
      <c r="H85" s="109" t="s">
        <v>695</v>
      </c>
      <c r="I85" s="14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09">
        <v>82</v>
      </c>
      <c r="B86" s="109" t="s">
        <v>701</v>
      </c>
      <c r="C86" s="211" t="s">
        <v>315</v>
      </c>
      <c r="D86" s="109" t="str">
        <f>VLOOKUP(C86,'TS Gantry - AP47'!$C$8:$D$646,2,0)</f>
        <v>DA+3</v>
      </c>
      <c r="E86" s="124">
        <v>46178</v>
      </c>
      <c r="F86" s="124">
        <v>46178</v>
      </c>
      <c r="G86" s="109" t="s">
        <v>774</v>
      </c>
      <c r="H86" s="109" t="s">
        <v>695</v>
      </c>
      <c r="I86" s="14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09">
        <v>83</v>
      </c>
      <c r="B87" s="109" t="s">
        <v>701</v>
      </c>
      <c r="C87" s="211" t="s">
        <v>312</v>
      </c>
      <c r="D87" s="109" t="str">
        <f>VLOOKUP(C87,'TS Gantry - AP47'!$C$8:$D$646,2,0)</f>
        <v>DB1+3</v>
      </c>
      <c r="E87" s="124">
        <v>46179</v>
      </c>
      <c r="F87" s="124">
        <v>46179</v>
      </c>
      <c r="G87" s="109" t="s">
        <v>774</v>
      </c>
      <c r="H87" s="109" t="s">
        <v>695</v>
      </c>
      <c r="I87" s="14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09">
        <v>84</v>
      </c>
      <c r="B88" s="109" t="s">
        <v>701</v>
      </c>
      <c r="C88" s="211" t="s">
        <v>317</v>
      </c>
      <c r="D88" s="109" t="str">
        <f>VLOOKUP(C88,'TS Gantry - AP47'!$C$8:$D$646,2,0)</f>
        <v>DB1+3</v>
      </c>
      <c r="E88" s="124">
        <v>46180</v>
      </c>
      <c r="F88" s="124">
        <v>46180</v>
      </c>
      <c r="G88" s="109" t="s">
        <v>774</v>
      </c>
      <c r="H88" s="109" t="s">
        <v>695</v>
      </c>
      <c r="I88" s="14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09">
        <v>85</v>
      </c>
      <c r="B89" s="109" t="s">
        <v>701</v>
      </c>
      <c r="C89" s="211" t="s">
        <v>311</v>
      </c>
      <c r="D89" s="109" t="str">
        <f>VLOOKUP(C89,'TS Gantry - AP47'!$C$8:$D$646,2,0)</f>
        <v>DA+9</v>
      </c>
      <c r="E89" s="572">
        <v>46240</v>
      </c>
      <c r="F89" s="572">
        <v>46240</v>
      </c>
      <c r="G89" s="109" t="s">
        <v>774</v>
      </c>
      <c r="H89" s="109" t="s">
        <v>775</v>
      </c>
      <c r="I89" s="14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09">
        <v>86</v>
      </c>
      <c r="B90" s="109" t="s">
        <v>701</v>
      </c>
      <c r="C90" s="211" t="s">
        <v>310</v>
      </c>
      <c r="D90" s="109" t="str">
        <f>VLOOKUP(C90,'TS Gantry - AP47'!$C$8:$D$646,2,0)</f>
        <v>DA+3</v>
      </c>
      <c r="E90" s="572">
        <v>46240</v>
      </c>
      <c r="F90" s="572">
        <v>46240</v>
      </c>
      <c r="G90" s="109" t="s">
        <v>774</v>
      </c>
      <c r="H90" s="109" t="s">
        <v>775</v>
      </c>
      <c r="I90" s="14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09">
        <v>87</v>
      </c>
      <c r="B91" s="109" t="s">
        <v>701</v>
      </c>
      <c r="C91" s="211" t="s">
        <v>296</v>
      </c>
      <c r="D91" s="109" t="str">
        <f>VLOOKUP(C91,'TS Gantry - AP47'!$C$8:$D$646,2,0)</f>
        <v>DA+6</v>
      </c>
      <c r="E91" s="572">
        <v>46271</v>
      </c>
      <c r="F91" s="572">
        <v>46271</v>
      </c>
      <c r="G91" s="109" t="s">
        <v>774</v>
      </c>
      <c r="H91" s="109" t="s">
        <v>775</v>
      </c>
      <c r="I91" s="14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09">
        <v>88</v>
      </c>
      <c r="B92" s="109" t="s">
        <v>701</v>
      </c>
      <c r="C92" s="211" t="s">
        <v>297</v>
      </c>
      <c r="D92" s="109" t="str">
        <f>VLOOKUP(C92,'TS Gantry - AP47'!$C$8:$D$646,2,0)</f>
        <v>DA+6</v>
      </c>
      <c r="E92" s="572">
        <v>46271</v>
      </c>
      <c r="F92" s="572">
        <v>46271</v>
      </c>
      <c r="G92" s="109" t="s">
        <v>774</v>
      </c>
      <c r="H92" s="109" t="s">
        <v>775</v>
      </c>
      <c r="I92" s="14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09">
        <v>89</v>
      </c>
      <c r="B93" s="109" t="s">
        <v>701</v>
      </c>
      <c r="C93" s="211" t="s">
        <v>338</v>
      </c>
      <c r="D93" s="109" t="str">
        <f>VLOOKUP(C93,'TS Gantry - AP47'!$C$8:$D$646,2,0)</f>
        <v>DA+0</v>
      </c>
      <c r="E93" s="572">
        <v>46301</v>
      </c>
      <c r="F93" s="572">
        <v>46301</v>
      </c>
      <c r="G93" s="109" t="s">
        <v>774</v>
      </c>
      <c r="H93" s="109" t="s">
        <v>775</v>
      </c>
      <c r="I93" s="14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09">
        <v>90</v>
      </c>
      <c r="B94" s="109" t="s">
        <v>701</v>
      </c>
      <c r="C94" s="143" t="s">
        <v>336</v>
      </c>
      <c r="D94" s="109" t="str">
        <f>VLOOKUP(C94,'TS Gantry - AP47'!$C$8:$D$646,2,0)</f>
        <v>DA+0</v>
      </c>
      <c r="E94" s="572">
        <v>46301</v>
      </c>
      <c r="F94" s="572">
        <v>46301</v>
      </c>
      <c r="G94" s="109" t="s">
        <v>774</v>
      </c>
      <c r="H94" s="109" t="s">
        <v>775</v>
      </c>
      <c r="I94" s="14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09">
        <v>91</v>
      </c>
      <c r="B95" s="109" t="s">
        <v>701</v>
      </c>
      <c r="C95" s="177" t="s">
        <v>335</v>
      </c>
      <c r="D95" s="109" t="str">
        <f>VLOOKUP(C95,'TS Gantry - AP47'!$C$8:$D$646,2,0)</f>
        <v>DA+0</v>
      </c>
      <c r="E95" s="572">
        <v>46332</v>
      </c>
      <c r="F95" s="572">
        <v>46332</v>
      </c>
      <c r="G95" s="109" t="s">
        <v>774</v>
      </c>
      <c r="H95" s="109" t="s">
        <v>775</v>
      </c>
      <c r="I95" s="14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09">
        <v>92</v>
      </c>
      <c r="B96" s="109" t="s">
        <v>701</v>
      </c>
      <c r="C96" s="177" t="s">
        <v>316</v>
      </c>
      <c r="D96" s="109" t="str">
        <f>VLOOKUP(C96,'TS Gantry - AP47'!$C$8:$D$646,2,0)</f>
        <v>DA+6</v>
      </c>
      <c r="E96" s="572">
        <v>46332</v>
      </c>
      <c r="F96" s="572">
        <v>46332</v>
      </c>
      <c r="G96" s="109" t="s">
        <v>774</v>
      </c>
      <c r="H96" s="109" t="s">
        <v>775</v>
      </c>
      <c r="I96" s="14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09">
        <v>93</v>
      </c>
      <c r="B97" s="109" t="s">
        <v>701</v>
      </c>
      <c r="C97" s="211" t="s">
        <v>309</v>
      </c>
      <c r="D97" s="109" t="str">
        <f>VLOOKUP(C97,'TS Gantry - AP47'!$C$8:$D$646,2,0)</f>
        <v>DA+6</v>
      </c>
      <c r="E97" s="572">
        <v>46362</v>
      </c>
      <c r="F97" s="572">
        <v>46362</v>
      </c>
      <c r="G97" s="109" t="s">
        <v>774</v>
      </c>
      <c r="H97" s="109" t="s">
        <v>775</v>
      </c>
      <c r="I97" s="14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09">
        <v>94</v>
      </c>
      <c r="B98" s="109" t="s">
        <v>701</v>
      </c>
      <c r="C98" s="211" t="s">
        <v>420</v>
      </c>
      <c r="D98" s="109" t="str">
        <f>VLOOKUP(C98,'TS Gantry - AP47'!$C$8:$D$646,2,0)</f>
        <v>DA+0</v>
      </c>
      <c r="E98" s="572" t="s">
        <v>1796</v>
      </c>
      <c r="F98" s="572" t="s">
        <v>1796</v>
      </c>
      <c r="G98" s="109" t="s">
        <v>774</v>
      </c>
      <c r="H98" s="109" t="s">
        <v>775</v>
      </c>
      <c r="I98" s="14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09">
        <v>95</v>
      </c>
      <c r="B99" s="109" t="s">
        <v>701</v>
      </c>
      <c r="C99" s="211" t="s">
        <v>419</v>
      </c>
      <c r="D99" s="109" t="str">
        <f>VLOOKUP(C99,'TS Gantry - AP47'!$C$8:$D$646,2,0)</f>
        <v>DA+3</v>
      </c>
      <c r="E99" s="109" t="s">
        <v>1799</v>
      </c>
      <c r="F99" s="109" t="s">
        <v>1799</v>
      </c>
      <c r="G99" s="109" t="s">
        <v>774</v>
      </c>
      <c r="H99" s="109" t="s">
        <v>775</v>
      </c>
      <c r="I99" s="14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09">
        <v>96</v>
      </c>
      <c r="B100" s="109" t="s">
        <v>701</v>
      </c>
      <c r="C100" s="211" t="s">
        <v>308</v>
      </c>
      <c r="D100" s="109" t="str">
        <f>VLOOKUP(C100,'TS Gantry - AP47'!$C$8:$D$646,2,0)</f>
        <v>DA+3</v>
      </c>
      <c r="E100" s="109" t="s">
        <v>1799</v>
      </c>
      <c r="F100" s="109" t="s">
        <v>1799</v>
      </c>
      <c r="G100" s="109" t="s">
        <v>774</v>
      </c>
      <c r="H100" s="109" t="s">
        <v>775</v>
      </c>
      <c r="I100" s="14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09">
        <v>97</v>
      </c>
      <c r="B101" s="109"/>
      <c r="C101" s="232"/>
      <c r="D101" s="232"/>
      <c r="E101" s="109"/>
      <c r="F101" s="109"/>
      <c r="G101" s="109"/>
      <c r="H101" s="109"/>
      <c r="I101" s="14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09">
        <v>98</v>
      </c>
      <c r="B102" s="109"/>
      <c r="C102" s="232"/>
      <c r="D102" s="232"/>
      <c r="E102" s="109"/>
      <c r="F102" s="109"/>
      <c r="G102" s="109"/>
      <c r="H102" s="109"/>
      <c r="I102" s="14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09">
        <v>99</v>
      </c>
      <c r="B103" s="109"/>
      <c r="C103" s="232"/>
      <c r="D103" s="232"/>
      <c r="E103" s="109"/>
      <c r="F103" s="109"/>
      <c r="G103" s="109"/>
      <c r="H103" s="109"/>
      <c r="I103" s="14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09">
        <v>100</v>
      </c>
      <c r="B104" s="109"/>
      <c r="C104" s="232"/>
      <c r="D104" s="232"/>
      <c r="E104" s="109"/>
      <c r="F104" s="109"/>
      <c r="G104" s="109"/>
      <c r="H104" s="109"/>
      <c r="I104" s="144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09">
        <v>101</v>
      </c>
      <c r="B105" s="109"/>
      <c r="C105" s="232"/>
      <c r="D105" s="232"/>
      <c r="E105" s="109"/>
      <c r="F105" s="109"/>
      <c r="G105" s="109"/>
      <c r="H105" s="109"/>
      <c r="I105" s="144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09">
        <v>102</v>
      </c>
      <c r="B106" s="109"/>
      <c r="C106" s="232"/>
      <c r="D106" s="232"/>
      <c r="E106" s="109"/>
      <c r="F106" s="109"/>
      <c r="G106" s="109"/>
      <c r="H106" s="109"/>
      <c r="I106" s="144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09">
        <v>103</v>
      </c>
      <c r="B107" s="109"/>
      <c r="C107" s="232"/>
      <c r="D107" s="232"/>
      <c r="E107" s="109"/>
      <c r="F107" s="109"/>
      <c r="G107" s="109"/>
      <c r="H107" s="109"/>
      <c r="I107" s="144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09">
        <v>104</v>
      </c>
      <c r="B108" s="109"/>
      <c r="C108" s="232"/>
      <c r="D108" s="232"/>
      <c r="E108" s="109"/>
      <c r="F108" s="109"/>
      <c r="G108" s="109"/>
      <c r="H108" s="109"/>
      <c r="I108" s="144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09">
        <v>105</v>
      </c>
      <c r="B109" s="109"/>
      <c r="C109" s="232"/>
      <c r="D109" s="232"/>
      <c r="E109" s="109"/>
      <c r="F109" s="109"/>
      <c r="G109" s="109"/>
      <c r="H109" s="109"/>
      <c r="I109" s="144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09">
        <v>106</v>
      </c>
      <c r="B110" s="109"/>
      <c r="C110" s="232"/>
      <c r="D110" s="232"/>
      <c r="E110" s="109"/>
      <c r="F110" s="109"/>
      <c r="G110" s="109"/>
      <c r="H110" s="109"/>
      <c r="I110" s="144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09">
        <v>107</v>
      </c>
      <c r="B111" s="109"/>
      <c r="C111" s="232"/>
      <c r="D111" s="232"/>
      <c r="E111" s="109"/>
      <c r="F111" s="109"/>
      <c r="G111" s="109"/>
      <c r="H111" s="109"/>
      <c r="I111" s="144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09">
        <v>108</v>
      </c>
      <c r="B112" s="109"/>
      <c r="C112" s="232"/>
      <c r="D112" s="232"/>
      <c r="E112" s="109"/>
      <c r="F112" s="109"/>
      <c r="G112" s="109"/>
      <c r="H112" s="109"/>
      <c r="I112" s="144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09">
        <v>109</v>
      </c>
      <c r="B113" s="109"/>
      <c r="C113" s="232"/>
      <c r="D113" s="232"/>
      <c r="E113" s="109"/>
      <c r="F113" s="109"/>
      <c r="G113" s="109"/>
      <c r="H113" s="109"/>
      <c r="I113" s="144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09">
        <v>110</v>
      </c>
      <c r="B114" s="109"/>
      <c r="C114" s="232"/>
      <c r="D114" s="232"/>
      <c r="E114" s="109"/>
      <c r="F114" s="109"/>
      <c r="G114" s="109"/>
      <c r="H114" s="109"/>
      <c r="I114" s="144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09">
        <v>111</v>
      </c>
      <c r="B115" s="109"/>
      <c r="C115" s="232"/>
      <c r="D115" s="232"/>
      <c r="E115" s="109"/>
      <c r="F115" s="109"/>
      <c r="G115" s="109"/>
      <c r="H115" s="109"/>
      <c r="I115" s="144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09">
        <v>112</v>
      </c>
      <c r="B116" s="109"/>
      <c r="C116" s="232"/>
      <c r="D116" s="232"/>
      <c r="E116" s="109"/>
      <c r="F116" s="109"/>
      <c r="G116" s="109"/>
      <c r="H116" s="109"/>
      <c r="I116" s="144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09">
        <v>113</v>
      </c>
      <c r="B117" s="109"/>
      <c r="C117" s="232"/>
      <c r="D117" s="109"/>
      <c r="E117" s="109"/>
      <c r="F117" s="109"/>
      <c r="G117" s="109"/>
      <c r="H117" s="109"/>
      <c r="I117" s="144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09">
        <v>114</v>
      </c>
      <c r="B118" s="109"/>
      <c r="C118" s="232"/>
      <c r="D118" s="109"/>
      <c r="E118" s="109"/>
      <c r="F118" s="109"/>
      <c r="G118" s="109"/>
      <c r="H118" s="109"/>
      <c r="I118" s="144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09">
        <v>115</v>
      </c>
      <c r="B119" s="109"/>
      <c r="C119" s="232"/>
      <c r="D119" s="109"/>
      <c r="E119" s="109"/>
      <c r="F119" s="109"/>
      <c r="G119" s="109"/>
      <c r="H119" s="109"/>
      <c r="I119" s="144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09">
        <v>116</v>
      </c>
      <c r="B120" s="109"/>
      <c r="C120" s="232"/>
      <c r="D120" s="109"/>
      <c r="E120" s="109"/>
      <c r="F120" s="109"/>
      <c r="G120" s="109"/>
      <c r="H120" s="109"/>
      <c r="I120" s="144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09">
        <v>117</v>
      </c>
      <c r="B121" s="109"/>
      <c r="C121" s="158"/>
      <c r="D121" s="232"/>
      <c r="E121" s="109"/>
      <c r="F121" s="109"/>
      <c r="G121" s="109"/>
      <c r="H121" s="109"/>
      <c r="I121" s="144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09">
        <v>118</v>
      </c>
      <c r="B122" s="109"/>
      <c r="C122" s="158"/>
      <c r="D122" s="232"/>
      <c r="E122" s="109"/>
      <c r="F122" s="109"/>
      <c r="G122" s="109"/>
      <c r="H122" s="109"/>
      <c r="I122" s="144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09">
        <v>119</v>
      </c>
      <c r="B123" s="109"/>
      <c r="C123" s="158"/>
      <c r="D123" s="232"/>
      <c r="E123" s="109"/>
      <c r="F123" s="109"/>
      <c r="G123" s="109"/>
      <c r="H123" s="109"/>
      <c r="I123" s="144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09">
        <v>120</v>
      </c>
      <c r="B124" s="109"/>
      <c r="C124" s="232"/>
      <c r="D124" s="109"/>
      <c r="E124" s="109"/>
      <c r="F124" s="109"/>
      <c r="G124" s="109"/>
      <c r="H124" s="109"/>
      <c r="I124" s="144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09">
        <v>121</v>
      </c>
      <c r="B125" s="109"/>
      <c r="C125" s="232"/>
      <c r="D125" s="109"/>
      <c r="E125" s="109"/>
      <c r="F125" s="109"/>
      <c r="G125" s="109"/>
      <c r="H125" s="109"/>
      <c r="I125" s="144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09">
        <v>122</v>
      </c>
      <c r="B126" s="109"/>
      <c r="C126" s="232"/>
      <c r="D126" s="109"/>
      <c r="E126" s="109"/>
      <c r="F126" s="109"/>
      <c r="G126" s="109"/>
      <c r="H126" s="109"/>
      <c r="I126" s="144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09">
        <v>123</v>
      </c>
      <c r="B127" s="109"/>
      <c r="C127" s="232"/>
      <c r="D127" s="109"/>
      <c r="E127" s="109"/>
      <c r="F127" s="109"/>
      <c r="G127" s="109"/>
      <c r="H127" s="109"/>
      <c r="I127" s="144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09">
        <v>124</v>
      </c>
      <c r="B128" s="109"/>
      <c r="C128" s="232"/>
      <c r="D128" s="109"/>
      <c r="E128" s="109"/>
      <c r="F128" s="109"/>
      <c r="G128" s="109"/>
      <c r="H128" s="109"/>
      <c r="I128" s="144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09">
        <v>125</v>
      </c>
      <c r="B129" s="109"/>
      <c r="C129" s="232"/>
      <c r="D129" s="109"/>
      <c r="E129" s="109"/>
      <c r="F129" s="109"/>
      <c r="G129" s="109"/>
      <c r="H129" s="109"/>
      <c r="I129" s="144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09">
        <v>126</v>
      </c>
      <c r="B130" s="109"/>
      <c r="C130" s="158"/>
      <c r="D130" s="109"/>
      <c r="E130" s="109"/>
      <c r="F130" s="109"/>
      <c r="G130" s="109"/>
      <c r="H130" s="109"/>
      <c r="I130" s="144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09">
        <v>127</v>
      </c>
      <c r="B131" s="109"/>
      <c r="C131" s="158"/>
      <c r="D131" s="291"/>
      <c r="E131" s="109"/>
      <c r="F131" s="109"/>
      <c r="G131" s="109"/>
      <c r="H131" s="109"/>
      <c r="I131" s="144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09">
        <v>128</v>
      </c>
      <c r="B132" s="109"/>
      <c r="C132" s="158"/>
      <c r="D132" s="291"/>
      <c r="E132" s="109"/>
      <c r="F132" s="109"/>
      <c r="G132" s="109"/>
      <c r="H132" s="109"/>
      <c r="I132" s="144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09">
        <v>129</v>
      </c>
      <c r="B133" s="109"/>
      <c r="C133" s="232"/>
      <c r="D133" s="291"/>
      <c r="E133" s="109"/>
      <c r="F133" s="109"/>
      <c r="G133" s="109"/>
      <c r="H133" s="109"/>
      <c r="I133" s="144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09">
        <v>130</v>
      </c>
      <c r="B134" s="109"/>
      <c r="C134" s="232"/>
      <c r="D134" s="109"/>
      <c r="E134" s="109"/>
      <c r="F134" s="109"/>
      <c r="G134" s="109"/>
      <c r="H134" s="109"/>
      <c r="I134" s="144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09">
        <v>131</v>
      </c>
      <c r="B135" s="109"/>
      <c r="C135" s="158"/>
      <c r="D135" s="109"/>
      <c r="E135" s="109"/>
      <c r="F135" s="109"/>
      <c r="G135" s="109"/>
      <c r="H135" s="109"/>
      <c r="I135" s="144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09">
        <v>132</v>
      </c>
      <c r="B136" s="109"/>
      <c r="C136" s="158"/>
      <c r="D136" s="291"/>
      <c r="E136" s="109"/>
      <c r="F136" s="109"/>
      <c r="G136" s="109"/>
      <c r="H136" s="109"/>
      <c r="I136" s="144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09">
        <v>133</v>
      </c>
      <c r="B137" s="109"/>
      <c r="C137" s="232"/>
      <c r="D137" s="291"/>
      <c r="E137" s="109"/>
      <c r="F137" s="109"/>
      <c r="G137" s="109"/>
      <c r="H137" s="109"/>
      <c r="I137" s="144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09">
        <v>134</v>
      </c>
      <c r="B138" s="109"/>
      <c r="C138" s="232"/>
      <c r="D138" s="109"/>
      <c r="E138" s="109"/>
      <c r="F138" s="109"/>
      <c r="G138" s="109"/>
      <c r="H138" s="109"/>
      <c r="I138" s="144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09">
        <v>135</v>
      </c>
      <c r="B139" s="109"/>
      <c r="C139" s="158"/>
      <c r="D139" s="291"/>
      <c r="E139" s="109"/>
      <c r="F139" s="109"/>
      <c r="G139" s="109"/>
      <c r="H139" s="109"/>
      <c r="I139" s="144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09">
        <v>136</v>
      </c>
      <c r="B140" s="109"/>
      <c r="C140" s="232"/>
      <c r="D140" s="291"/>
      <c r="E140" s="109"/>
      <c r="F140" s="109"/>
      <c r="G140" s="109"/>
      <c r="H140" s="109"/>
      <c r="I140" s="14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09">
        <v>137</v>
      </c>
      <c r="B141" s="109"/>
      <c r="C141" s="232"/>
      <c r="D141" s="109"/>
      <c r="E141" s="109"/>
      <c r="F141" s="109"/>
      <c r="G141" s="109"/>
      <c r="H141" s="109"/>
      <c r="I141" s="144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09">
        <v>138</v>
      </c>
      <c r="B142" s="109"/>
      <c r="C142" s="158"/>
      <c r="D142" s="291"/>
      <c r="E142" s="109"/>
      <c r="F142" s="109"/>
      <c r="G142" s="109"/>
      <c r="H142" s="109"/>
      <c r="I142" s="144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09">
        <v>139</v>
      </c>
      <c r="B143" s="109"/>
      <c r="C143" s="232"/>
      <c r="D143" s="291"/>
      <c r="E143" s="109"/>
      <c r="F143" s="109"/>
      <c r="G143" s="109"/>
      <c r="H143" s="109"/>
      <c r="I143" s="144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09">
        <v>140</v>
      </c>
      <c r="B144" s="109"/>
      <c r="C144" s="232"/>
      <c r="D144" s="109"/>
      <c r="E144" s="109"/>
      <c r="F144" s="109"/>
      <c r="G144" s="109"/>
      <c r="H144" s="109"/>
      <c r="I144" s="144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09">
        <v>141</v>
      </c>
      <c r="B145" s="109"/>
      <c r="C145" s="158"/>
      <c r="D145" s="291"/>
      <c r="E145" s="109"/>
      <c r="F145" s="109"/>
      <c r="G145" s="109"/>
      <c r="H145" s="109"/>
      <c r="I145" s="144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09">
        <v>142</v>
      </c>
      <c r="B146" s="109"/>
      <c r="C146" s="232"/>
      <c r="D146" s="291"/>
      <c r="E146" s="109"/>
      <c r="F146" s="109"/>
      <c r="G146" s="109"/>
      <c r="H146" s="109"/>
      <c r="I146" s="144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09">
        <v>143</v>
      </c>
      <c r="B147" s="109"/>
      <c r="C147" s="232"/>
      <c r="D147" s="109"/>
      <c r="E147" s="109"/>
      <c r="F147" s="109"/>
      <c r="G147" s="109"/>
      <c r="H147" s="109"/>
      <c r="I147" s="144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09">
        <v>144</v>
      </c>
      <c r="B148" s="109"/>
      <c r="C148" s="158"/>
      <c r="D148" s="291"/>
      <c r="E148" s="109"/>
      <c r="F148" s="109"/>
      <c r="G148" s="109"/>
      <c r="H148" s="109"/>
      <c r="I148" s="144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09">
        <v>145</v>
      </c>
      <c r="B149" s="109"/>
      <c r="C149" s="158"/>
      <c r="D149" s="291"/>
      <c r="E149" s="109"/>
      <c r="F149" s="109"/>
      <c r="G149" s="109"/>
      <c r="H149" s="109"/>
      <c r="I149" s="144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09">
        <v>146</v>
      </c>
      <c r="B150" s="109"/>
      <c r="C150" s="158"/>
      <c r="D150" s="291"/>
      <c r="E150" s="109"/>
      <c r="F150" s="109"/>
      <c r="G150" s="109"/>
      <c r="H150" s="109"/>
      <c r="I150" s="144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09">
        <v>147</v>
      </c>
      <c r="B151" s="109"/>
      <c r="C151" s="291"/>
      <c r="D151" s="291"/>
      <c r="E151" s="109"/>
      <c r="F151" s="109"/>
      <c r="G151" s="109"/>
      <c r="H151" s="109"/>
      <c r="I151" s="144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09">
        <v>148</v>
      </c>
      <c r="B152" s="109"/>
      <c r="C152" s="291"/>
      <c r="D152" s="291"/>
      <c r="E152" s="109"/>
      <c r="F152" s="109"/>
      <c r="G152" s="109"/>
      <c r="H152" s="109"/>
      <c r="I152" s="144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09">
        <v>149</v>
      </c>
      <c r="B153" s="109"/>
      <c r="C153" s="291"/>
      <c r="D153" s="291"/>
      <c r="E153" s="109"/>
      <c r="F153" s="109"/>
      <c r="G153" s="109"/>
      <c r="H153" s="109"/>
      <c r="I153" s="144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09">
        <v>150</v>
      </c>
      <c r="B154" s="109"/>
      <c r="C154" s="291"/>
      <c r="D154" s="109"/>
      <c r="E154" s="109"/>
      <c r="F154" s="109"/>
      <c r="G154" s="109"/>
      <c r="H154" s="109"/>
      <c r="I154" s="144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09">
        <v>151</v>
      </c>
      <c r="B155" s="109"/>
      <c r="C155" s="291"/>
      <c r="D155" s="109"/>
      <c r="E155" s="109"/>
      <c r="F155" s="109"/>
      <c r="G155" s="109"/>
      <c r="H155" s="109"/>
      <c r="I155" s="144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09">
        <v>152</v>
      </c>
      <c r="B156" s="109"/>
      <c r="C156" s="291"/>
      <c r="D156" s="109"/>
      <c r="E156" s="109"/>
      <c r="F156" s="109"/>
      <c r="G156" s="109"/>
      <c r="H156" s="109"/>
      <c r="I156" s="144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09">
        <v>153</v>
      </c>
      <c r="B157" s="109"/>
      <c r="C157" s="291"/>
      <c r="D157" s="109"/>
      <c r="E157" s="109"/>
      <c r="F157" s="109"/>
      <c r="G157" s="109"/>
      <c r="H157" s="109"/>
      <c r="I157" s="144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09">
        <v>154</v>
      </c>
      <c r="B158" s="109"/>
      <c r="C158" s="291"/>
      <c r="D158" s="109"/>
      <c r="E158" s="109"/>
      <c r="F158" s="109"/>
      <c r="G158" s="109"/>
      <c r="H158" s="109"/>
      <c r="I158" s="144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09">
        <v>155</v>
      </c>
      <c r="B159" s="109"/>
      <c r="C159" s="291"/>
      <c r="D159" s="291"/>
      <c r="E159" s="109"/>
      <c r="F159" s="109"/>
      <c r="G159" s="109"/>
      <c r="H159" s="109"/>
      <c r="I159" s="144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09">
        <v>156</v>
      </c>
      <c r="B160" s="109"/>
      <c r="C160" s="291"/>
      <c r="D160" s="291"/>
      <c r="E160" s="109"/>
      <c r="F160" s="109"/>
      <c r="G160" s="109"/>
      <c r="H160" s="109"/>
      <c r="I160" s="144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09">
        <v>157</v>
      </c>
      <c r="B161" s="109"/>
      <c r="C161" s="291"/>
      <c r="D161" s="109"/>
      <c r="E161" s="109"/>
      <c r="F161" s="109"/>
      <c r="G161" s="109"/>
      <c r="H161" s="109"/>
      <c r="I161" s="144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09">
        <v>158</v>
      </c>
      <c r="B162" s="109"/>
      <c r="C162" s="291"/>
      <c r="D162" s="109"/>
      <c r="E162" s="109"/>
      <c r="F162" s="109"/>
      <c r="G162" s="109"/>
      <c r="H162" s="109"/>
      <c r="I162" s="144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09">
        <v>159</v>
      </c>
      <c r="B163" s="109"/>
      <c r="C163" s="291"/>
      <c r="D163" s="291"/>
      <c r="E163" s="109"/>
      <c r="F163" s="109"/>
      <c r="G163" s="109"/>
      <c r="H163" s="109"/>
      <c r="I163" s="144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09">
        <v>160</v>
      </c>
      <c r="B164" s="109"/>
      <c r="C164" s="291"/>
      <c r="D164" s="291"/>
      <c r="E164" s="109"/>
      <c r="F164" s="109"/>
      <c r="G164" s="109"/>
      <c r="H164" s="109"/>
      <c r="I164" s="144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09">
        <v>161</v>
      </c>
      <c r="B165" s="109"/>
      <c r="C165" s="232"/>
      <c r="D165" s="109"/>
      <c r="E165" s="109"/>
      <c r="F165" s="109"/>
      <c r="G165" s="109"/>
      <c r="H165" s="109"/>
      <c r="I165" s="144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09">
        <v>162</v>
      </c>
      <c r="B166" s="109"/>
      <c r="C166" s="232"/>
      <c r="D166" s="109"/>
      <c r="E166" s="109"/>
      <c r="F166" s="109"/>
      <c r="G166" s="109"/>
      <c r="H166" s="109"/>
      <c r="I166" s="144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09">
        <v>163</v>
      </c>
      <c r="B167" s="109"/>
      <c r="C167" s="232"/>
      <c r="D167" s="291"/>
      <c r="E167" s="109"/>
      <c r="F167" s="109"/>
      <c r="G167" s="109"/>
      <c r="H167" s="109"/>
      <c r="I167" s="144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09">
        <v>164</v>
      </c>
      <c r="B168" s="109"/>
      <c r="C168" s="109"/>
      <c r="D168" s="109"/>
      <c r="E168" s="109"/>
      <c r="F168" s="109"/>
      <c r="G168" s="109"/>
      <c r="H168" s="109"/>
      <c r="I168" s="144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09">
        <v>165</v>
      </c>
      <c r="B169" s="109"/>
      <c r="C169" s="109"/>
      <c r="D169" s="109"/>
      <c r="E169" s="109"/>
      <c r="F169" s="109"/>
      <c r="G169" s="109"/>
      <c r="H169" s="109"/>
      <c r="I169" s="144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09">
        <v>166</v>
      </c>
      <c r="B170" s="109"/>
      <c r="C170" s="109"/>
      <c r="D170" s="109"/>
      <c r="E170" s="108"/>
      <c r="F170" s="108"/>
      <c r="G170" s="109"/>
      <c r="H170" s="109"/>
      <c r="I170" s="144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09">
        <v>167</v>
      </c>
      <c r="B171" s="109"/>
      <c r="C171" s="232"/>
      <c r="D171" s="109"/>
      <c r="E171" s="108"/>
      <c r="F171" s="108"/>
      <c r="G171" s="109"/>
      <c r="H171" s="109"/>
      <c r="I171" s="144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09">
        <v>168</v>
      </c>
      <c r="B172" s="109"/>
      <c r="C172" s="158"/>
      <c r="D172" s="291"/>
      <c r="E172" s="109"/>
      <c r="F172" s="109"/>
      <c r="G172" s="109"/>
      <c r="H172" s="109"/>
      <c r="I172" s="144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09">
        <v>169</v>
      </c>
      <c r="B173" s="109"/>
      <c r="C173" s="109"/>
      <c r="D173" s="104"/>
      <c r="E173" s="108"/>
      <c r="F173" s="108"/>
      <c r="G173" s="109"/>
      <c r="H173" s="109"/>
      <c r="I173" s="144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09">
        <v>170</v>
      </c>
      <c r="B174" s="109"/>
      <c r="C174" s="232"/>
      <c r="D174" s="109"/>
      <c r="E174" s="108"/>
      <c r="F174" s="108"/>
      <c r="G174" s="109"/>
      <c r="H174" s="109"/>
      <c r="I174" s="144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09">
        <v>171</v>
      </c>
      <c r="B175" s="109"/>
      <c r="C175" s="109"/>
      <c r="D175" s="109"/>
      <c r="E175" s="108"/>
      <c r="F175" s="108"/>
      <c r="G175" s="109"/>
      <c r="H175" s="109"/>
      <c r="I175" s="144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09">
        <v>172</v>
      </c>
      <c r="B176" s="109"/>
      <c r="C176" s="109"/>
      <c r="D176" s="109"/>
      <c r="E176" s="108"/>
      <c r="F176" s="108"/>
      <c r="G176" s="109"/>
      <c r="H176" s="109"/>
      <c r="I176" s="144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09">
        <v>173</v>
      </c>
      <c r="B177" s="109"/>
      <c r="C177" s="109"/>
      <c r="D177" s="109"/>
      <c r="E177" s="108"/>
      <c r="F177" s="108"/>
      <c r="G177" s="109"/>
      <c r="H177" s="109"/>
      <c r="I177" s="144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09">
        <v>174</v>
      </c>
      <c r="B178" s="109"/>
      <c r="C178" s="109"/>
      <c r="D178" s="109"/>
      <c r="E178" s="108"/>
      <c r="F178" s="108"/>
      <c r="G178" s="109"/>
      <c r="H178" s="109"/>
      <c r="I178" s="144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09">
        <v>175</v>
      </c>
      <c r="B179" s="109"/>
      <c r="C179" s="158"/>
      <c r="D179" s="109"/>
      <c r="E179" s="108"/>
      <c r="F179" s="108"/>
      <c r="G179" s="109"/>
      <c r="H179" s="109"/>
      <c r="I179" s="144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09">
        <v>176</v>
      </c>
      <c r="B180" s="109"/>
      <c r="C180" s="158"/>
      <c r="D180" s="109"/>
      <c r="E180" s="109"/>
      <c r="F180" s="109"/>
      <c r="G180" s="109"/>
      <c r="H180" s="109"/>
      <c r="I180" s="144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09">
        <v>177</v>
      </c>
      <c r="B181" s="109"/>
      <c r="C181" s="158"/>
      <c r="D181" s="109"/>
      <c r="E181" s="109"/>
      <c r="F181" s="109"/>
      <c r="G181" s="109"/>
      <c r="H181" s="109"/>
      <c r="I181" s="144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09">
        <v>178</v>
      </c>
      <c r="B182" s="109"/>
      <c r="C182" s="109"/>
      <c r="D182" s="109"/>
      <c r="E182" s="109"/>
      <c r="F182" s="109"/>
      <c r="G182" s="109"/>
      <c r="H182" s="109"/>
      <c r="I182" s="144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09">
        <v>179</v>
      </c>
      <c r="B183" s="109"/>
      <c r="C183" s="109"/>
      <c r="D183" s="109"/>
      <c r="E183" s="109"/>
      <c r="F183" s="109"/>
      <c r="G183" s="109"/>
      <c r="H183" s="109"/>
      <c r="I183" s="144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09">
        <v>180</v>
      </c>
      <c r="B184" s="109"/>
      <c r="C184" s="109"/>
      <c r="D184" s="109"/>
      <c r="E184" s="109"/>
      <c r="F184" s="109"/>
      <c r="G184" s="109"/>
      <c r="H184" s="109"/>
      <c r="I184" s="144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09">
        <v>181</v>
      </c>
      <c r="B185" s="109"/>
      <c r="C185" s="109"/>
      <c r="D185" s="109"/>
      <c r="E185" s="109"/>
      <c r="F185" s="109"/>
      <c r="G185" s="109"/>
      <c r="H185" s="109"/>
      <c r="I185" s="144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09">
        <v>182</v>
      </c>
      <c r="B186" s="109"/>
      <c r="C186" s="109"/>
      <c r="D186" s="109"/>
      <c r="E186" s="109"/>
      <c r="F186" s="109"/>
      <c r="G186" s="109"/>
      <c r="H186" s="109"/>
      <c r="I186" s="144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09">
        <v>183</v>
      </c>
      <c r="B187" s="109"/>
      <c r="C187" s="109"/>
      <c r="D187" s="232"/>
      <c r="E187" s="109"/>
      <c r="F187" s="109"/>
      <c r="G187" s="109"/>
      <c r="H187" s="109"/>
      <c r="I187" s="144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09">
        <v>184</v>
      </c>
      <c r="B188" s="109"/>
      <c r="C188" s="109"/>
      <c r="D188" s="109"/>
      <c r="E188" s="109"/>
      <c r="F188" s="109"/>
      <c r="G188" s="109"/>
      <c r="H188" s="109"/>
      <c r="I188" s="144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09">
        <v>185</v>
      </c>
      <c r="B189" s="109"/>
      <c r="C189" s="109"/>
      <c r="D189" s="109"/>
      <c r="E189" s="109"/>
      <c r="F189" s="109"/>
      <c r="G189" s="109"/>
      <c r="H189" s="109"/>
      <c r="I189" s="144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09">
        <v>186</v>
      </c>
      <c r="B190" s="109"/>
      <c r="C190" s="109"/>
      <c r="D190" s="109"/>
      <c r="E190" s="109"/>
      <c r="F190" s="109"/>
      <c r="G190" s="109"/>
      <c r="H190" s="109"/>
      <c r="I190" s="144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09">
        <v>187</v>
      </c>
      <c r="B191" s="109"/>
      <c r="C191" s="109"/>
      <c r="D191" s="109"/>
      <c r="E191" s="109"/>
      <c r="F191" s="109"/>
      <c r="G191" s="109"/>
      <c r="H191" s="109"/>
      <c r="I191" s="144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09">
        <v>188</v>
      </c>
      <c r="B192" s="109"/>
      <c r="C192" s="232"/>
      <c r="D192" s="109"/>
      <c r="E192" s="109"/>
      <c r="F192" s="109"/>
      <c r="G192" s="109"/>
      <c r="H192" s="109"/>
      <c r="I192" s="144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09">
        <v>189</v>
      </c>
      <c r="B193" s="109"/>
      <c r="C193" s="109"/>
      <c r="D193" s="109"/>
      <c r="E193" s="109"/>
      <c r="F193" s="109"/>
      <c r="G193" s="109"/>
      <c r="H193" s="109"/>
      <c r="I193" s="144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09">
        <v>190</v>
      </c>
      <c r="B194" s="109"/>
      <c r="C194" s="232"/>
      <c r="D194" s="291"/>
      <c r="E194" s="109"/>
      <c r="F194" s="109"/>
      <c r="G194" s="109"/>
      <c r="H194" s="109"/>
      <c r="I194" s="144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09">
        <v>191</v>
      </c>
      <c r="B195" s="109"/>
      <c r="C195" s="109"/>
      <c r="D195" s="109"/>
      <c r="E195" s="109"/>
      <c r="F195" s="109"/>
      <c r="G195" s="109"/>
      <c r="H195" s="109"/>
      <c r="I195" s="144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09">
        <v>192</v>
      </c>
      <c r="B196" s="109"/>
      <c r="C196" s="109"/>
      <c r="D196" s="109"/>
      <c r="E196" s="109"/>
      <c r="F196" s="109"/>
      <c r="G196" s="109"/>
      <c r="H196" s="109"/>
      <c r="I196" s="144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09">
        <v>193</v>
      </c>
      <c r="B197" s="109"/>
      <c r="C197" s="109"/>
      <c r="D197" s="109"/>
      <c r="E197" s="109"/>
      <c r="F197" s="109"/>
      <c r="G197" s="109"/>
      <c r="H197" s="109"/>
      <c r="I197" s="144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09">
        <v>194</v>
      </c>
      <c r="B198" s="109"/>
      <c r="C198" s="109"/>
      <c r="D198" s="109"/>
      <c r="E198" s="109"/>
      <c r="F198" s="109"/>
      <c r="G198" s="109"/>
      <c r="H198" s="109"/>
      <c r="I198" s="144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09">
        <v>195</v>
      </c>
      <c r="B199" s="109"/>
      <c r="C199" s="109"/>
      <c r="D199" s="109"/>
      <c r="E199" s="109"/>
      <c r="F199" s="109"/>
      <c r="G199" s="109"/>
      <c r="H199" s="109"/>
      <c r="I199" s="144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09">
        <v>196</v>
      </c>
      <c r="B200" s="109"/>
      <c r="C200" s="232"/>
      <c r="D200" s="109"/>
      <c r="E200" s="109"/>
      <c r="F200" s="109"/>
      <c r="G200" s="109"/>
      <c r="H200" s="109"/>
      <c r="I200" s="144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09">
        <v>197</v>
      </c>
      <c r="B201" s="109"/>
      <c r="C201" s="109"/>
      <c r="D201" s="109"/>
      <c r="E201" s="109"/>
      <c r="F201" s="109"/>
      <c r="G201" s="109"/>
      <c r="H201" s="109"/>
      <c r="I201" s="144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09">
        <v>198</v>
      </c>
      <c r="B202" s="109"/>
      <c r="C202" s="109"/>
      <c r="D202" s="109"/>
      <c r="E202" s="109"/>
      <c r="F202" s="109"/>
      <c r="G202" s="109"/>
      <c r="H202" s="109"/>
      <c r="I202" s="144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09">
        <v>199</v>
      </c>
      <c r="B203" s="109"/>
      <c r="C203" s="109"/>
      <c r="D203" s="109"/>
      <c r="E203" s="109"/>
      <c r="F203" s="109"/>
      <c r="G203" s="109"/>
      <c r="H203" s="109"/>
      <c r="I203" s="144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09">
        <v>200</v>
      </c>
      <c r="B204" s="109"/>
      <c r="C204" s="109"/>
      <c r="D204" s="109"/>
      <c r="E204" s="109"/>
      <c r="F204" s="109"/>
      <c r="G204" s="109"/>
      <c r="H204" s="109"/>
      <c r="I204" s="144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09">
        <v>201</v>
      </c>
      <c r="B205" s="109"/>
      <c r="C205" s="109"/>
      <c r="D205" s="109"/>
      <c r="E205" s="109"/>
      <c r="F205" s="109"/>
      <c r="G205" s="109"/>
      <c r="H205" s="109"/>
      <c r="I205" s="144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09">
        <v>202</v>
      </c>
      <c r="B206" s="109"/>
      <c r="C206" s="109"/>
      <c r="D206" s="109"/>
      <c r="E206" s="109"/>
      <c r="F206" s="109"/>
      <c r="G206" s="109"/>
      <c r="H206" s="109"/>
      <c r="I206" s="144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09">
        <v>203</v>
      </c>
      <c r="B207" s="109"/>
      <c r="C207" s="109"/>
      <c r="D207" s="109"/>
      <c r="E207" s="109"/>
      <c r="F207" s="109"/>
      <c r="G207" s="109"/>
      <c r="H207" s="109"/>
      <c r="I207" s="144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09">
        <v>204</v>
      </c>
      <c r="B208" s="109"/>
      <c r="C208" s="109"/>
      <c r="D208" s="109"/>
      <c r="E208" s="109"/>
      <c r="F208" s="109"/>
      <c r="G208" s="109"/>
      <c r="H208" s="109"/>
      <c r="I208" s="144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09">
        <v>205</v>
      </c>
      <c r="B209" s="109"/>
      <c r="C209" s="109"/>
      <c r="D209" s="109"/>
      <c r="E209" s="109"/>
      <c r="F209" s="109"/>
      <c r="G209" s="109"/>
      <c r="H209" s="109"/>
      <c r="I209" s="144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09">
        <v>206</v>
      </c>
      <c r="B210" s="109"/>
      <c r="C210" s="109"/>
      <c r="D210" s="109"/>
      <c r="E210" s="109"/>
      <c r="F210" s="109"/>
      <c r="G210" s="109"/>
      <c r="H210" s="109"/>
      <c r="I210" s="144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09">
        <v>207</v>
      </c>
      <c r="B211" s="109"/>
      <c r="C211" s="232"/>
      <c r="D211" s="109"/>
      <c r="E211" s="109"/>
      <c r="F211" s="109"/>
      <c r="G211" s="109"/>
      <c r="H211" s="109"/>
      <c r="I211" s="144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09">
        <v>208</v>
      </c>
      <c r="B212" s="109"/>
      <c r="C212" s="232"/>
      <c r="D212" s="109"/>
      <c r="E212" s="109"/>
      <c r="F212" s="109"/>
      <c r="G212" s="109"/>
      <c r="H212" s="109"/>
      <c r="I212" s="144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09">
        <v>209</v>
      </c>
      <c r="B213" s="109"/>
      <c r="C213" s="109"/>
      <c r="D213" s="109"/>
      <c r="E213" s="109"/>
      <c r="F213" s="109"/>
      <c r="G213" s="109"/>
      <c r="H213" s="109"/>
      <c r="I213" s="144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09">
        <v>210</v>
      </c>
      <c r="B214" s="109"/>
      <c r="C214" s="109"/>
      <c r="D214" s="109"/>
      <c r="E214" s="109"/>
      <c r="F214" s="109"/>
      <c r="G214" s="109"/>
      <c r="H214" s="109"/>
      <c r="I214" s="144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09">
        <v>211</v>
      </c>
      <c r="B215" s="109"/>
      <c r="C215" s="109"/>
      <c r="D215" s="109"/>
      <c r="E215" s="109"/>
      <c r="F215" s="109"/>
      <c r="G215" s="109"/>
      <c r="H215" s="109"/>
      <c r="I215" s="144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09">
        <v>212</v>
      </c>
      <c r="B216" s="109"/>
      <c r="C216" s="109"/>
      <c r="D216" s="109"/>
      <c r="E216" s="109"/>
      <c r="F216" s="109"/>
      <c r="G216" s="109"/>
      <c r="H216" s="109"/>
      <c r="I216" s="109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09">
        <v>213</v>
      </c>
      <c r="B217" s="109"/>
      <c r="C217" s="109"/>
      <c r="D217" s="109"/>
      <c r="E217" s="109"/>
      <c r="F217" s="109"/>
      <c r="G217" s="109"/>
      <c r="H217" s="109"/>
      <c r="I217" s="109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09">
        <v>214</v>
      </c>
      <c r="B218" s="109"/>
      <c r="C218" s="232"/>
      <c r="D218" s="108"/>
      <c r="E218" s="109"/>
      <c r="F218" s="124"/>
      <c r="G218" s="109"/>
      <c r="H218" s="109"/>
      <c r="I218" s="109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09">
        <v>215</v>
      </c>
      <c r="B219" s="109"/>
      <c r="C219" s="232"/>
      <c r="D219" s="109"/>
      <c r="E219" s="109"/>
      <c r="F219" s="109"/>
      <c r="G219" s="109"/>
      <c r="H219" s="109"/>
      <c r="I219" s="109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09">
        <v>216</v>
      </c>
      <c r="B220" s="109"/>
      <c r="C220" s="232"/>
      <c r="D220" s="109"/>
      <c r="E220" s="109"/>
      <c r="F220" s="124"/>
      <c r="G220" s="109"/>
      <c r="H220" s="109"/>
      <c r="I220" s="109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09">
        <v>217</v>
      </c>
      <c r="B221" s="109"/>
      <c r="C221" s="232"/>
      <c r="D221" s="109"/>
      <c r="E221" s="109"/>
      <c r="F221" s="109"/>
      <c r="G221" s="109"/>
      <c r="H221" s="109"/>
      <c r="I221" s="109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09">
        <v>218</v>
      </c>
      <c r="B222" s="109"/>
      <c r="C222" s="109"/>
      <c r="D222" s="109"/>
      <c r="E222" s="124"/>
      <c r="F222" s="124"/>
      <c r="G222" s="109"/>
      <c r="H222" s="109"/>
      <c r="I222" s="109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09">
        <v>219</v>
      </c>
      <c r="B223" s="109"/>
      <c r="C223" s="109"/>
      <c r="D223" s="109"/>
      <c r="E223" s="109"/>
      <c r="F223" s="109"/>
      <c r="G223" s="109"/>
      <c r="H223" s="109"/>
      <c r="I223" s="109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zoomScaleNormal="100" workbookViewId="0">
      <selection activeCell="M9" sqref="M9:O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 x14ac:dyDescent="0.25">
      <c r="A1" s="292"/>
      <c r="B1" s="704" t="s">
        <v>777</v>
      </c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  <c r="AB1" s="705"/>
      <c r="AC1" s="705"/>
      <c r="AD1" s="705"/>
      <c r="AE1" s="705"/>
      <c r="AF1" s="705"/>
      <c r="AG1" s="705"/>
      <c r="AH1" s="705"/>
      <c r="AI1" s="705"/>
      <c r="AJ1" s="705"/>
      <c r="AK1" s="705"/>
      <c r="AL1" s="705"/>
      <c r="AM1" s="705"/>
      <c r="AN1" s="705"/>
      <c r="AO1" s="705"/>
      <c r="AP1" s="705"/>
      <c r="AQ1" s="705"/>
      <c r="AR1" s="705"/>
      <c r="AS1" s="705"/>
      <c r="AT1" s="706"/>
      <c r="AU1" s="292"/>
      <c r="AV1" s="292"/>
      <c r="AW1" s="292"/>
      <c r="AX1" s="292"/>
      <c r="AY1" s="292"/>
    </row>
    <row r="2" spans="1:51" ht="20.25" customHeight="1" x14ac:dyDescent="0.35">
      <c r="A2" s="292"/>
      <c r="B2" s="293" t="s">
        <v>778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 t="s">
        <v>779</v>
      </c>
      <c r="W2" s="294"/>
      <c r="X2" s="294"/>
      <c r="Y2" s="294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707">
        <f ca="1">TODAY()-1</f>
        <v>46189</v>
      </c>
      <c r="AR2" s="626"/>
      <c r="AS2" s="626"/>
      <c r="AT2" s="297"/>
      <c r="AU2" s="292"/>
      <c r="AV2" s="292"/>
      <c r="AW2" s="292"/>
      <c r="AX2" s="292"/>
      <c r="AY2" s="292"/>
    </row>
    <row r="3" spans="1:51" ht="15.75" customHeight="1" x14ac:dyDescent="0.25">
      <c r="A3" s="292"/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299"/>
      <c r="AS3" s="299"/>
      <c r="AT3" s="301"/>
      <c r="AU3" s="292"/>
      <c r="AV3" s="292"/>
      <c r="AW3" s="292"/>
      <c r="AX3" s="292"/>
      <c r="AY3" s="292"/>
    </row>
    <row r="4" spans="1:51" ht="15" customHeight="1" x14ac:dyDescent="0.25">
      <c r="A4" s="292"/>
      <c r="B4" s="302"/>
      <c r="C4" s="693" t="s">
        <v>780</v>
      </c>
      <c r="D4" s="615"/>
      <c r="E4" s="693" t="s">
        <v>781</v>
      </c>
      <c r="F4" s="614"/>
      <c r="G4" s="614"/>
      <c r="H4" s="615"/>
      <c r="I4" s="693" t="s">
        <v>782</v>
      </c>
      <c r="J4" s="615"/>
      <c r="K4" s="693" t="s">
        <v>783</v>
      </c>
      <c r="L4" s="615"/>
      <c r="M4" s="693" t="s">
        <v>235</v>
      </c>
      <c r="N4" s="614"/>
      <c r="O4" s="615"/>
      <c r="P4" s="693" t="s">
        <v>11</v>
      </c>
      <c r="Q4" s="615"/>
      <c r="R4" s="303"/>
      <c r="S4" s="303"/>
      <c r="T4" s="303" t="s">
        <v>784</v>
      </c>
      <c r="U4" s="303"/>
      <c r="V4" s="303"/>
      <c r="W4" s="303"/>
      <c r="X4" s="303"/>
      <c r="Y4" s="292"/>
      <c r="Z4" s="304"/>
      <c r="AA4" s="305"/>
      <c r="AB4" s="292"/>
      <c r="AC4" s="699" t="s">
        <v>785</v>
      </c>
      <c r="AD4" s="614"/>
      <c r="AE4" s="614"/>
      <c r="AF4" s="615"/>
      <c r="AG4" s="292"/>
      <c r="AH4" s="292"/>
      <c r="AI4" s="304"/>
      <c r="AJ4" s="305"/>
      <c r="AK4" s="292"/>
      <c r="AL4" s="694" t="s">
        <v>786</v>
      </c>
      <c r="AM4" s="614"/>
      <c r="AN4" s="614"/>
      <c r="AO4" s="614"/>
      <c r="AP4" s="614"/>
      <c r="AQ4" s="615"/>
      <c r="AR4" s="303"/>
      <c r="AS4" s="303"/>
      <c r="AT4" s="306"/>
      <c r="AU4" s="292"/>
      <c r="AV4" s="292"/>
      <c r="AW4" s="292"/>
      <c r="AX4" s="292"/>
      <c r="AY4" s="292"/>
    </row>
    <row r="5" spans="1:51" ht="15" customHeight="1" x14ac:dyDescent="0.25">
      <c r="A5" s="292"/>
      <c r="B5" s="302"/>
      <c r="C5" s="693">
        <v>1</v>
      </c>
      <c r="D5" s="615"/>
      <c r="E5" s="694" t="s">
        <v>787</v>
      </c>
      <c r="F5" s="614"/>
      <c r="G5" s="614"/>
      <c r="H5" s="615"/>
      <c r="I5" s="693" t="s">
        <v>788</v>
      </c>
      <c r="J5" s="615"/>
      <c r="K5" s="695">
        <v>319</v>
      </c>
      <c r="L5" s="615"/>
      <c r="M5" s="693">
        <f>AU141</f>
        <v>310</v>
      </c>
      <c r="N5" s="614"/>
      <c r="O5" s="615"/>
      <c r="P5" s="695">
        <f t="shared" ref="P5:P11" si="0">K5-M5</f>
        <v>9</v>
      </c>
      <c r="Q5" s="615"/>
      <c r="R5" s="303"/>
      <c r="S5" s="303"/>
      <c r="T5" s="303"/>
      <c r="U5" s="303"/>
      <c r="V5" s="303"/>
      <c r="W5" s="303"/>
      <c r="X5" s="303"/>
      <c r="Y5" s="292"/>
      <c r="Z5" s="304"/>
      <c r="AA5" s="304"/>
      <c r="AB5" s="292"/>
      <c r="AC5" s="699" t="s">
        <v>789</v>
      </c>
      <c r="AD5" s="614"/>
      <c r="AE5" s="614"/>
      <c r="AF5" s="615"/>
      <c r="AG5" s="292"/>
      <c r="AH5" s="292"/>
      <c r="AI5" s="304"/>
      <c r="AJ5" s="304"/>
      <c r="AK5" s="292"/>
      <c r="AL5" s="694" t="s">
        <v>790</v>
      </c>
      <c r="AM5" s="614"/>
      <c r="AN5" s="614"/>
      <c r="AO5" s="614"/>
      <c r="AP5" s="614"/>
      <c r="AQ5" s="615"/>
      <c r="AR5" s="303"/>
      <c r="AS5" s="303"/>
      <c r="AT5" s="306"/>
      <c r="AU5" s="292"/>
      <c r="AV5" s="292"/>
      <c r="AW5" s="292"/>
      <c r="AX5" s="292"/>
      <c r="AY5" s="292"/>
    </row>
    <row r="6" spans="1:51" x14ac:dyDescent="0.25">
      <c r="A6" s="292"/>
      <c r="B6" s="302"/>
      <c r="C6" s="693">
        <v>2</v>
      </c>
      <c r="D6" s="615"/>
      <c r="E6" s="694" t="s">
        <v>791</v>
      </c>
      <c r="F6" s="614"/>
      <c r="G6" s="614"/>
      <c r="H6" s="615"/>
      <c r="I6" s="693" t="s">
        <v>788</v>
      </c>
      <c r="J6" s="615"/>
      <c r="K6" s="695">
        <v>319</v>
      </c>
      <c r="L6" s="615"/>
      <c r="M6" s="693">
        <f>M5</f>
        <v>310</v>
      </c>
      <c r="N6" s="614"/>
      <c r="O6" s="615"/>
      <c r="P6" s="695">
        <f t="shared" si="0"/>
        <v>9</v>
      </c>
      <c r="Q6" s="615"/>
      <c r="R6" s="303"/>
      <c r="S6" s="303"/>
      <c r="T6" s="303" t="s">
        <v>792</v>
      </c>
      <c r="U6" s="303"/>
      <c r="V6" s="303"/>
      <c r="W6" s="303"/>
      <c r="X6" s="303"/>
      <c r="Y6" s="292"/>
      <c r="Z6" s="700"/>
      <c r="AA6" s="304"/>
      <c r="AB6" s="700"/>
      <c r="AC6" s="699" t="s">
        <v>793</v>
      </c>
      <c r="AD6" s="614"/>
      <c r="AE6" s="614"/>
      <c r="AF6" s="615"/>
      <c r="AG6" s="292"/>
      <c r="AH6" s="292"/>
      <c r="AI6" s="700"/>
      <c r="AJ6" s="304">
        <v>4</v>
      </c>
      <c r="AK6" s="700"/>
      <c r="AL6" s="694" t="s">
        <v>794</v>
      </c>
      <c r="AM6" s="614"/>
      <c r="AN6" s="614"/>
      <c r="AO6" s="614"/>
      <c r="AP6" s="614"/>
      <c r="AQ6" s="615"/>
      <c r="AR6" s="303"/>
      <c r="AS6" s="303"/>
      <c r="AT6" s="306"/>
      <c r="AU6" s="292"/>
      <c r="AV6" s="292"/>
      <c r="AW6" s="292"/>
      <c r="AX6" s="292"/>
      <c r="AY6" s="292"/>
    </row>
    <row r="7" spans="1:51" x14ac:dyDescent="0.25">
      <c r="A7" s="292"/>
      <c r="B7" s="302"/>
      <c r="C7" s="693">
        <v>3</v>
      </c>
      <c r="D7" s="615"/>
      <c r="E7" s="703" t="s">
        <v>795</v>
      </c>
      <c r="F7" s="614"/>
      <c r="G7" s="614"/>
      <c r="H7" s="615"/>
      <c r="I7" s="693" t="s">
        <v>788</v>
      </c>
      <c r="J7" s="615"/>
      <c r="K7" s="695">
        <v>319</v>
      </c>
      <c r="L7" s="615"/>
      <c r="M7" s="693">
        <v>269</v>
      </c>
      <c r="N7" s="614"/>
      <c r="O7" s="615"/>
      <c r="P7" s="695">
        <f t="shared" si="0"/>
        <v>50</v>
      </c>
      <c r="Q7" s="615"/>
      <c r="R7" s="303"/>
      <c r="S7" s="303"/>
      <c r="T7" s="303"/>
      <c r="U7" s="303"/>
      <c r="V7" s="303"/>
      <c r="W7" s="303"/>
      <c r="X7" s="303"/>
      <c r="Y7" s="292"/>
      <c r="Z7" s="701"/>
      <c r="AA7" s="702">
        <v>1</v>
      </c>
      <c r="AB7" s="701"/>
      <c r="AC7" s="699" t="s">
        <v>796</v>
      </c>
      <c r="AD7" s="614"/>
      <c r="AE7" s="614"/>
      <c r="AF7" s="615"/>
      <c r="AG7" s="292"/>
      <c r="AH7" s="292"/>
      <c r="AI7" s="701"/>
      <c r="AJ7" s="307"/>
      <c r="AK7" s="701"/>
      <c r="AL7" s="694" t="s">
        <v>797</v>
      </c>
      <c r="AM7" s="614"/>
      <c r="AN7" s="614"/>
      <c r="AO7" s="614"/>
      <c r="AP7" s="614"/>
      <c r="AQ7" s="615"/>
      <c r="AR7" s="303"/>
      <c r="AS7" s="303"/>
      <c r="AT7" s="306"/>
      <c r="AU7" s="292"/>
      <c r="AV7" s="292"/>
      <c r="AW7" s="292"/>
      <c r="AX7" s="292"/>
      <c r="AY7" s="292"/>
    </row>
    <row r="8" spans="1:51" ht="15" customHeight="1" x14ac:dyDescent="0.25">
      <c r="A8" s="292"/>
      <c r="B8" s="302"/>
      <c r="C8" s="693">
        <v>4</v>
      </c>
      <c r="D8" s="615"/>
      <c r="E8" s="694" t="s">
        <v>798</v>
      </c>
      <c r="F8" s="614"/>
      <c r="G8" s="614"/>
      <c r="H8" s="615"/>
      <c r="I8" s="693" t="s">
        <v>788</v>
      </c>
      <c r="J8" s="615"/>
      <c r="K8" s="693">
        <v>319</v>
      </c>
      <c r="L8" s="615"/>
      <c r="M8" s="698">
        <v>226</v>
      </c>
      <c r="N8" s="614"/>
      <c r="O8" s="615"/>
      <c r="P8" s="695">
        <f t="shared" si="0"/>
        <v>93</v>
      </c>
      <c r="Q8" s="615"/>
      <c r="R8" s="303"/>
      <c r="S8" s="303"/>
      <c r="T8" s="303" t="s">
        <v>799</v>
      </c>
      <c r="U8" s="303"/>
      <c r="V8" s="303"/>
      <c r="W8" s="303"/>
      <c r="X8" s="303"/>
      <c r="Y8" s="292"/>
      <c r="Z8" s="701"/>
      <c r="AA8" s="644"/>
      <c r="AB8" s="701"/>
      <c r="AC8" s="699" t="s">
        <v>800</v>
      </c>
      <c r="AD8" s="614"/>
      <c r="AE8" s="614"/>
      <c r="AF8" s="615"/>
      <c r="AG8" s="292"/>
      <c r="AH8" s="292"/>
      <c r="AI8" s="701"/>
      <c r="AJ8" s="308">
        <v>3</v>
      </c>
      <c r="AK8" s="701"/>
      <c r="AL8" s="694" t="s">
        <v>800</v>
      </c>
      <c r="AM8" s="614"/>
      <c r="AN8" s="614"/>
      <c r="AO8" s="614"/>
      <c r="AP8" s="614"/>
      <c r="AQ8" s="615"/>
      <c r="AR8" s="303"/>
      <c r="AS8" s="303"/>
      <c r="AT8" s="306"/>
      <c r="AU8" s="292"/>
      <c r="AV8" s="292"/>
      <c r="AW8" s="292"/>
      <c r="AX8" s="292"/>
      <c r="AY8" s="292"/>
    </row>
    <row r="9" spans="1:51" ht="15" customHeight="1" x14ac:dyDescent="0.25">
      <c r="A9" s="292"/>
      <c r="B9" s="302"/>
      <c r="C9" s="693">
        <v>5</v>
      </c>
      <c r="D9" s="615"/>
      <c r="E9" s="694" t="s">
        <v>801</v>
      </c>
      <c r="F9" s="614"/>
      <c r="G9" s="614"/>
      <c r="H9" s="615"/>
      <c r="I9" s="693" t="s">
        <v>788</v>
      </c>
      <c r="J9" s="615"/>
      <c r="K9" s="693">
        <v>319</v>
      </c>
      <c r="L9" s="615"/>
      <c r="M9" s="695">
        <v>96</v>
      </c>
      <c r="N9" s="614"/>
      <c r="O9" s="615"/>
      <c r="P9" s="695">
        <f t="shared" si="0"/>
        <v>223</v>
      </c>
      <c r="Q9" s="615"/>
      <c r="R9" s="303"/>
      <c r="S9" s="303"/>
      <c r="T9" s="303"/>
      <c r="U9" s="303"/>
      <c r="V9" s="303"/>
      <c r="W9" s="303"/>
      <c r="X9" s="303"/>
      <c r="Y9" s="292"/>
      <c r="Z9" s="701"/>
      <c r="AA9" s="309">
        <v>1</v>
      </c>
      <c r="AB9" s="701"/>
      <c r="AC9" s="699" t="s">
        <v>802</v>
      </c>
      <c r="AD9" s="614"/>
      <c r="AE9" s="614"/>
      <c r="AF9" s="615"/>
      <c r="AG9" s="292"/>
      <c r="AH9" s="292"/>
      <c r="AI9" s="701"/>
      <c r="AJ9" s="310">
        <v>2</v>
      </c>
      <c r="AK9" s="701"/>
      <c r="AL9" s="694" t="s">
        <v>803</v>
      </c>
      <c r="AM9" s="614"/>
      <c r="AN9" s="614"/>
      <c r="AO9" s="614"/>
      <c r="AP9" s="614"/>
      <c r="AQ9" s="615"/>
      <c r="AR9" s="303"/>
      <c r="AS9" s="303"/>
      <c r="AT9" s="306"/>
      <c r="AU9" s="292"/>
      <c r="AV9" s="292"/>
      <c r="AW9" s="292"/>
      <c r="AX9" s="292"/>
      <c r="AY9" s="292"/>
    </row>
    <row r="10" spans="1:51" ht="15" customHeight="1" x14ac:dyDescent="0.25">
      <c r="A10" s="292"/>
      <c r="B10" s="302"/>
      <c r="C10" s="693">
        <v>6</v>
      </c>
      <c r="D10" s="615"/>
      <c r="E10" s="694" t="s">
        <v>804</v>
      </c>
      <c r="F10" s="614"/>
      <c r="G10" s="614"/>
      <c r="H10" s="615"/>
      <c r="I10" s="693" t="s">
        <v>805</v>
      </c>
      <c r="J10" s="615"/>
      <c r="K10" s="695">
        <v>124.657</v>
      </c>
      <c r="L10" s="615"/>
      <c r="M10" s="695"/>
      <c r="N10" s="614"/>
      <c r="O10" s="615"/>
      <c r="P10" s="695">
        <f t="shared" si="0"/>
        <v>124.657</v>
      </c>
      <c r="Q10" s="615"/>
      <c r="R10" s="303"/>
      <c r="S10" s="303"/>
      <c r="T10" s="303" t="s">
        <v>806</v>
      </c>
      <c r="U10" s="303"/>
      <c r="V10" s="303"/>
      <c r="W10" s="303"/>
      <c r="X10" s="303"/>
      <c r="Y10" s="292"/>
      <c r="Z10" s="304"/>
      <c r="AA10" s="304"/>
      <c r="AB10" s="292"/>
      <c r="AC10" s="685"/>
      <c r="AD10" s="614"/>
      <c r="AE10" s="614"/>
      <c r="AF10" s="615"/>
      <c r="AG10" s="292"/>
      <c r="AH10" s="292"/>
      <c r="AI10" s="304"/>
      <c r="AJ10" s="304"/>
      <c r="AK10" s="292"/>
      <c r="AL10" s="694" t="s">
        <v>807</v>
      </c>
      <c r="AM10" s="614"/>
      <c r="AN10" s="614"/>
      <c r="AO10" s="614"/>
      <c r="AP10" s="614"/>
      <c r="AQ10" s="615"/>
      <c r="AR10" s="303"/>
      <c r="AS10" s="303"/>
      <c r="AT10" s="306"/>
      <c r="AU10" s="292"/>
      <c r="AV10" s="292"/>
      <c r="AW10" s="292"/>
      <c r="AX10" s="292"/>
      <c r="AY10" s="292"/>
    </row>
    <row r="11" spans="1:51" ht="15" customHeight="1" x14ac:dyDescent="0.25">
      <c r="A11" s="292"/>
      <c r="B11" s="302"/>
      <c r="C11" s="693">
        <v>7</v>
      </c>
      <c r="D11" s="615"/>
      <c r="E11" s="694" t="s">
        <v>808</v>
      </c>
      <c r="F11" s="614"/>
      <c r="G11" s="614"/>
      <c r="H11" s="615"/>
      <c r="I11" s="693" t="s">
        <v>805</v>
      </c>
      <c r="J11" s="615"/>
      <c r="K11" s="695">
        <v>124.657</v>
      </c>
      <c r="L11" s="615"/>
      <c r="M11" s="695"/>
      <c r="N11" s="614"/>
      <c r="O11" s="615"/>
      <c r="P11" s="695">
        <f t="shared" si="0"/>
        <v>124.657</v>
      </c>
      <c r="Q11" s="615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6"/>
      <c r="AU11" s="292"/>
      <c r="AV11" s="292"/>
      <c r="AW11" s="292"/>
      <c r="AX11" s="292"/>
      <c r="AY11" s="292"/>
    </row>
    <row r="12" spans="1:51" ht="18" customHeight="1" x14ac:dyDescent="0.25">
      <c r="A12" s="292"/>
      <c r="B12" s="311"/>
      <c r="C12" s="312"/>
      <c r="D12" s="313"/>
      <c r="E12" s="312"/>
      <c r="F12" s="312"/>
      <c r="G12" s="312"/>
      <c r="H12" s="314"/>
      <c r="I12" s="312"/>
      <c r="J12" s="314"/>
      <c r="K12" s="312"/>
      <c r="L12" s="312"/>
      <c r="M12" s="312"/>
      <c r="N12" s="314"/>
      <c r="O12" s="312"/>
      <c r="P12" s="314"/>
      <c r="Q12" s="312"/>
      <c r="R12" s="312"/>
      <c r="S12" s="312">
        <v>1</v>
      </c>
      <c r="T12" s="312"/>
      <c r="U12" s="312">
        <v>2</v>
      </c>
      <c r="V12" s="312"/>
      <c r="W12" s="312">
        <f>U12+1</f>
        <v>3</v>
      </c>
      <c r="X12" s="312"/>
      <c r="Y12" s="312">
        <f>W12+1</f>
        <v>4</v>
      </c>
      <c r="Z12" s="312"/>
      <c r="AA12" s="312">
        <f>Y12+1</f>
        <v>5</v>
      </c>
      <c r="AB12" s="312"/>
      <c r="AC12" s="312">
        <f>AA12+1</f>
        <v>6</v>
      </c>
      <c r="AD12" s="312"/>
      <c r="AE12" s="312">
        <f>AC12+1</f>
        <v>7</v>
      </c>
      <c r="AF12" s="312"/>
      <c r="AG12" s="312">
        <f>AE12+1</f>
        <v>8</v>
      </c>
      <c r="AH12" s="312"/>
      <c r="AI12" s="312">
        <f>AG12+1</f>
        <v>9</v>
      </c>
      <c r="AJ12" s="312"/>
      <c r="AK12" s="312">
        <f>AI12+1</f>
        <v>10</v>
      </c>
      <c r="AL12" s="312"/>
      <c r="AM12" s="312">
        <f>AK12+1</f>
        <v>11</v>
      </c>
      <c r="AN12" s="312"/>
      <c r="AO12" s="312">
        <f>AM12+1</f>
        <v>12</v>
      </c>
      <c r="AP12" s="312"/>
      <c r="AQ12" s="312">
        <f>AO12+1</f>
        <v>13</v>
      </c>
      <c r="AR12" s="312"/>
      <c r="AS12" s="312">
        <f>AQ12+1</f>
        <v>14</v>
      </c>
      <c r="AT12" s="315"/>
      <c r="AU12" s="292"/>
      <c r="AV12" s="292"/>
      <c r="AW12" s="292"/>
      <c r="AX12" s="292"/>
      <c r="AY12" s="292"/>
    </row>
    <row r="13" spans="1:51" ht="18" customHeight="1" x14ac:dyDescent="0.25">
      <c r="A13" s="292"/>
      <c r="B13" s="311"/>
      <c r="C13" s="312"/>
      <c r="D13" s="316" t="s">
        <v>809</v>
      </c>
      <c r="E13" s="312"/>
      <c r="F13" s="313"/>
      <c r="G13" s="313"/>
      <c r="H13" s="316" t="s">
        <v>810</v>
      </c>
      <c r="I13" s="312"/>
      <c r="J13" s="313"/>
      <c r="K13" s="313"/>
      <c r="L13" s="313"/>
      <c r="M13" s="115"/>
      <c r="N13" s="316" t="s">
        <v>811</v>
      </c>
      <c r="O13" s="312"/>
      <c r="P13" s="312"/>
      <c r="Q13" s="317" t="s">
        <v>812</v>
      </c>
      <c r="R13" s="318"/>
      <c r="S13" s="318" t="str">
        <f>VLOOKUP(S12,'TS Gantry - AP47'!$A$8:$C$638,3,FALSE)</f>
        <v>1/0</v>
      </c>
      <c r="T13" s="314"/>
      <c r="U13" s="318" t="str">
        <f>VLOOKUP(U12,'TS Gantry - AP47'!$A$10:$C$638,3,FALSE)</f>
        <v>1/1</v>
      </c>
      <c r="V13" s="318"/>
      <c r="W13" s="318" t="str">
        <f>VLOOKUP(W12,'TS Gantry - AP47'!$A$10:$C$638,3,FALSE)</f>
        <v>1/2</v>
      </c>
      <c r="X13" s="318"/>
      <c r="Y13" s="318" t="str">
        <f>VLOOKUP(Y12,'TS Gantry - AP47'!$A$10:$C$638,3,FALSE)</f>
        <v>1A/0</v>
      </c>
      <c r="Z13" s="318"/>
      <c r="AA13" s="318" t="str">
        <f>VLOOKUP(AA12,'TS Gantry - AP47'!$A$10:$C$638,3,FALSE)</f>
        <v>1A/1</v>
      </c>
      <c r="AB13" s="318"/>
      <c r="AC13" s="318" t="str">
        <f>VLOOKUP(AC12,'TS Gantry - AP47'!$A$10:$C$638,3,FALSE)</f>
        <v>1A/2</v>
      </c>
      <c r="AD13" s="318"/>
      <c r="AE13" s="318" t="str">
        <f>VLOOKUP(AE12,'TS Gantry - AP47'!$A$10:$C$638,3,FALSE)</f>
        <v>1A/3</v>
      </c>
      <c r="AF13" s="318"/>
      <c r="AG13" s="318" t="str">
        <f>VLOOKUP(AG12,'TS Gantry - AP47'!$A$10:$C$638,3,FALSE)</f>
        <v>2/0</v>
      </c>
      <c r="AH13" s="318"/>
      <c r="AI13" s="318" t="str">
        <f>VLOOKUP(AI12,'TS Gantry - AP47'!$A$10:$C$638,3,FALSE)</f>
        <v>2/1</v>
      </c>
      <c r="AJ13" s="318"/>
      <c r="AK13" s="318" t="str">
        <f>VLOOKUP(AK12,'TS Gantry - AP47'!$A$10:$C$638,3,FALSE)</f>
        <v>2/2</v>
      </c>
      <c r="AL13" s="318"/>
      <c r="AM13" s="318" t="str">
        <f>VLOOKUP(AM12,'TS Gantry - AP47'!$A$10:$C$638,3,FALSE)</f>
        <v>2/3</v>
      </c>
      <c r="AN13" s="318"/>
      <c r="AO13" s="318" t="str">
        <f>VLOOKUP(AO12,'TS Gantry - AP47'!$A$10:$C$638,3,FALSE)</f>
        <v>2/4</v>
      </c>
      <c r="AP13" s="318"/>
      <c r="AQ13" s="318" t="str">
        <f>VLOOKUP(AQ12,'TS Gantry - AP47'!$A$10:$C$638,3,FALSE)</f>
        <v>2/5</v>
      </c>
      <c r="AR13" s="318"/>
      <c r="AS13" s="318" t="str">
        <f>VLOOKUP(AS12,'TS Gantry - AP47'!$A$10:$C$638,3,FALSE)</f>
        <v>2/6</v>
      </c>
      <c r="AT13" s="315"/>
      <c r="AU13" s="292"/>
      <c r="AV13" s="292"/>
      <c r="AW13" s="292"/>
      <c r="AX13" s="292"/>
      <c r="AY13" s="292"/>
    </row>
    <row r="14" spans="1:51" ht="15" customHeight="1" x14ac:dyDescent="0.25">
      <c r="A14" s="292"/>
      <c r="B14" s="319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320" t="s">
        <v>813</v>
      </c>
      <c r="U14" s="292"/>
      <c r="V14" s="304"/>
      <c r="W14" s="292"/>
      <c r="X14" s="304"/>
      <c r="Y14" s="292"/>
      <c r="Z14" s="304"/>
      <c r="AA14" s="292"/>
      <c r="AB14" s="304"/>
      <c r="AC14" s="292"/>
      <c r="AD14" s="304"/>
      <c r="AE14" s="292"/>
      <c r="AF14" s="304"/>
      <c r="AG14" s="292"/>
      <c r="AH14" s="304"/>
      <c r="AI14" s="292"/>
      <c r="AJ14" s="304"/>
      <c r="AK14" s="292"/>
      <c r="AL14" s="304"/>
      <c r="AM14" s="292"/>
      <c r="AN14" s="304"/>
      <c r="AO14" s="292"/>
      <c r="AP14" s="304"/>
      <c r="AQ14" s="292"/>
      <c r="AR14" s="304"/>
      <c r="AS14" s="292"/>
      <c r="AT14" s="315"/>
      <c r="AU14" s="292"/>
      <c r="AV14" s="292"/>
      <c r="AW14" s="292"/>
      <c r="AX14" s="292"/>
      <c r="AY14" s="292"/>
    </row>
    <row r="15" spans="1:51" ht="15" customHeight="1" x14ac:dyDescent="0.25">
      <c r="A15" s="292"/>
      <c r="B15" s="691"/>
      <c r="C15" s="292"/>
      <c r="D15" s="316" t="s">
        <v>814</v>
      </c>
      <c r="E15" s="292"/>
      <c r="F15" s="292"/>
      <c r="G15" s="292"/>
      <c r="H15" s="32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320" t="s">
        <v>815</v>
      </c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315"/>
      <c r="AU15" s="292"/>
      <c r="AV15" s="292"/>
      <c r="AW15" s="292"/>
      <c r="AX15" s="292"/>
      <c r="AY15" s="292"/>
    </row>
    <row r="16" spans="1:51" ht="19.5" customHeight="1" x14ac:dyDescent="0.25">
      <c r="A16" s="292"/>
      <c r="B16" s="692"/>
      <c r="C16" s="292"/>
      <c r="D16" s="292"/>
      <c r="E16" s="292"/>
      <c r="F16" s="292"/>
      <c r="G16" s="292"/>
      <c r="H16" s="292"/>
      <c r="I16" s="323"/>
      <c r="J16" s="292"/>
      <c r="K16" s="292"/>
      <c r="L16" s="292"/>
      <c r="M16" s="324" t="s">
        <v>816</v>
      </c>
      <c r="N16" s="292"/>
      <c r="O16" s="292"/>
      <c r="P16" s="304"/>
      <c r="Q16" s="325"/>
      <c r="R16" s="326">
        <f>VLOOKUP(Q13,'TS Gantry - AP47'!$C$8:$E$638,3,FALSE)</f>
        <v>146</v>
      </c>
      <c r="S16" s="327"/>
      <c r="T16" s="326">
        <f>VLOOKUP(S13,'TS Gantry - AP47'!$C$8:$E$638,3,FALSE)</f>
        <v>289</v>
      </c>
      <c r="U16" s="327">
        <v>1</v>
      </c>
      <c r="V16" s="326">
        <f>VLOOKUP(U13,'TS Gantry - AP47'!$C$8:$E$638,3,FALSE)</f>
        <v>408</v>
      </c>
      <c r="W16" s="327">
        <v>1</v>
      </c>
      <c r="X16" s="326">
        <f>VLOOKUP(W13,'TS Gantry - AP47'!$C$8:$E$638,3,FALSE)</f>
        <v>382.11799999999999</v>
      </c>
      <c r="Y16" s="327">
        <v>3</v>
      </c>
      <c r="Z16" s="326">
        <f>VLOOKUP(Y13,'TS Gantry - AP47'!$C$8:$E$638,3,FALSE)</f>
        <v>360</v>
      </c>
      <c r="AA16" s="327">
        <v>3</v>
      </c>
      <c r="AB16" s="326">
        <f>VLOOKUP(AA13,'TS Gantry - AP47'!$C$8:$E$638,3,FALSE)</f>
        <v>384</v>
      </c>
      <c r="AC16" s="327">
        <v>3</v>
      </c>
      <c r="AD16" s="326">
        <f>VLOOKUP(AC13,'TS Gantry - AP47'!$C$8:$E$638,3,FALSE)</f>
        <v>385</v>
      </c>
      <c r="AE16" s="327">
        <v>3</v>
      </c>
      <c r="AF16" s="326">
        <f>VLOOKUP(AE13,'TS Gantry - AP47'!$C$8:$E$638,3,FALSE)</f>
        <v>370.34699999999998</v>
      </c>
      <c r="AG16" s="327">
        <v>3</v>
      </c>
      <c r="AH16" s="326">
        <f>VLOOKUP(AG13,'TS Gantry - AP47'!$C$8:$E$638,3,FALSE)</f>
        <v>351</v>
      </c>
      <c r="AI16" s="327">
        <v>3</v>
      </c>
      <c r="AJ16" s="326">
        <f>VLOOKUP(AI13,'TS Gantry - AP47'!$C$8:$E$638,3,FALSE)</f>
        <v>420</v>
      </c>
      <c r="AK16" s="327">
        <v>3</v>
      </c>
      <c r="AL16" s="326">
        <f>VLOOKUP(AK13,'TS Gantry - AP47'!$C$8:$E$638,3,FALSE)</f>
        <v>419</v>
      </c>
      <c r="AM16" s="327">
        <v>3</v>
      </c>
      <c r="AN16" s="326">
        <f>VLOOKUP(AM13,'TS Gantry - AP47'!$C$8:$E$638,3,FALSE)</f>
        <v>350</v>
      </c>
      <c r="AO16" s="327">
        <v>3</v>
      </c>
      <c r="AP16" s="326">
        <f>VLOOKUP(AO13,'TS Gantry - AP47'!$C$8:$E$638,3,FALSE)</f>
        <v>445</v>
      </c>
      <c r="AQ16" s="327">
        <v>3</v>
      </c>
      <c r="AR16" s="326">
        <f>VLOOKUP(AQ13,'TS Gantry - AP47'!$C$8:$E$638,3,FALSE)</f>
        <v>384</v>
      </c>
      <c r="AS16" s="327">
        <v>3</v>
      </c>
      <c r="AT16" s="328">
        <f>VLOOKUP(AS13,'TS Gantry - AP47'!$C$8:$E$638,3,FALSE)</f>
        <v>440.89800000000002</v>
      </c>
      <c r="AU16" s="292">
        <f>COUNTIF(P16:AT16,"3")</f>
        <v>11</v>
      </c>
      <c r="AV16" s="292"/>
      <c r="AW16" s="292"/>
      <c r="AX16" s="292"/>
      <c r="AY16" s="292"/>
    </row>
    <row r="17" spans="1:51" ht="19.5" customHeight="1" x14ac:dyDescent="0.25">
      <c r="A17" s="292"/>
      <c r="B17" s="692"/>
      <c r="C17" s="312"/>
      <c r="D17" s="316" t="s">
        <v>817</v>
      </c>
      <c r="E17" s="303"/>
      <c r="F17" s="329"/>
      <c r="G17" s="312"/>
      <c r="H17" s="316" t="s">
        <v>818</v>
      </c>
      <c r="I17" s="312"/>
      <c r="J17" s="312"/>
      <c r="K17" s="292"/>
      <c r="L17" s="312"/>
      <c r="M17" s="292"/>
      <c r="N17" s="292"/>
      <c r="O17" s="292"/>
      <c r="P17" s="312"/>
      <c r="Q17" s="330"/>
      <c r="R17" s="292"/>
      <c r="S17" s="331"/>
      <c r="T17" s="292"/>
      <c r="U17" s="331">
        <v>2</v>
      </c>
      <c r="V17" s="292"/>
      <c r="W17" s="331">
        <v>2</v>
      </c>
      <c r="X17" s="292"/>
      <c r="Y17" s="331">
        <v>2</v>
      </c>
      <c r="Z17" s="292"/>
      <c r="AA17" s="331">
        <v>2</v>
      </c>
      <c r="AB17" s="292"/>
      <c r="AC17" s="331">
        <v>2</v>
      </c>
      <c r="AD17" s="292"/>
      <c r="AE17" s="331">
        <v>2</v>
      </c>
      <c r="AF17" s="292"/>
      <c r="AG17" s="331">
        <v>2</v>
      </c>
      <c r="AH17" s="292"/>
      <c r="AI17" s="331">
        <v>2</v>
      </c>
      <c r="AJ17" s="292"/>
      <c r="AK17" s="331">
        <v>2</v>
      </c>
      <c r="AL17" s="292"/>
      <c r="AM17" s="331">
        <v>2</v>
      </c>
      <c r="AN17" s="292"/>
      <c r="AO17" s="331">
        <v>2</v>
      </c>
      <c r="AP17" s="292"/>
      <c r="AQ17" s="331">
        <v>2</v>
      </c>
      <c r="AR17" s="292"/>
      <c r="AS17" s="331">
        <v>2</v>
      </c>
      <c r="AT17" s="315"/>
      <c r="AU17" s="292"/>
      <c r="AV17" s="292"/>
      <c r="AW17" s="292"/>
      <c r="AX17" s="292"/>
      <c r="AY17" s="292"/>
    </row>
    <row r="18" spans="1:51" ht="18" customHeight="1" x14ac:dyDescent="0.25">
      <c r="A18" s="292"/>
      <c r="B18" s="321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292"/>
      <c r="N18" s="292"/>
      <c r="O18" s="304"/>
      <c r="P18" s="312"/>
      <c r="Q18" s="304" t="str">
        <f>VLOOKUP(Q13,'TS Gantry - AP47'!$C$8:$D$638,2,FALSE)</f>
        <v>Gantry</v>
      </c>
      <c r="R18" s="312"/>
      <c r="S18" s="304" t="str">
        <f>VLOOKUP(S13,'TS Gantry - AP47'!$C$8:$D$638,2,FALSE)</f>
        <v>DD60+3</v>
      </c>
      <c r="T18" s="332"/>
      <c r="U18" s="304" t="str">
        <f>VLOOKUP(U13,'TS Gantry - AP47'!$C$8:$D$638,2,FALSE)</f>
        <v>DB1+18</v>
      </c>
      <c r="V18" s="332"/>
      <c r="W18" s="304" t="str">
        <f>VLOOKUP(W13,'TS Gantry - AP47'!$C$8:$D$638,2,FALSE)</f>
        <v>DA+0</v>
      </c>
      <c r="X18" s="332"/>
      <c r="Y18" s="304" t="str">
        <f>VLOOKUP(Y13,'TS Gantry - AP47'!$C$8:$D$638,2,FALSE)</f>
        <v>DD45+0</v>
      </c>
      <c r="Z18" s="332"/>
      <c r="AA18" s="304" t="str">
        <f>VLOOKUP(AA13,'TS Gantry - AP47'!$C$8:$D$638,2,FALSE)</f>
        <v>DA-1.5</v>
      </c>
      <c r="AB18" s="304"/>
      <c r="AC18" s="304" t="str">
        <f>VLOOKUP(AC13,'TS Gantry - AP47'!$C$8:$D$638,2,FALSE)</f>
        <v>DA-1.5</v>
      </c>
      <c r="AD18" s="304"/>
      <c r="AE18" s="304" t="str">
        <f>VLOOKUP(AE13,'TS Gantry - AP47'!$C$8:$D$638,2,FALSE)</f>
        <v>DA-3</v>
      </c>
      <c r="AF18" s="304"/>
      <c r="AG18" s="304" t="str">
        <f>VLOOKUP(AG13,'TS Gantry - AP47'!$C$8:$D$638,2,FALSE)</f>
        <v>DD60+3</v>
      </c>
      <c r="AH18" s="332"/>
      <c r="AI18" s="304" t="str">
        <f>VLOOKUP(AI13,'TS Gantry - AP47'!$C$8:$D$638,2,FALSE)</f>
        <v>DA+6</v>
      </c>
      <c r="AJ18" s="332"/>
      <c r="AK18" s="304" t="str">
        <f>VLOOKUP(AK13,'TS Gantry - AP47'!$C$8:$D$638,2,FALSE)</f>
        <v>DA+9</v>
      </c>
      <c r="AL18" s="332"/>
      <c r="AM18" s="304" t="str">
        <f>VLOOKUP(AM13,'TS Gantry - AP47'!$C$8:$D$638,2,FALSE)</f>
        <v>DA+9</v>
      </c>
      <c r="AN18" s="304"/>
      <c r="AO18" s="304" t="str">
        <f>VLOOKUP(AO13,'TS Gantry - AP47'!$C$8:$D$638,2,FALSE)</f>
        <v>DA+9</v>
      </c>
      <c r="AP18" s="332"/>
      <c r="AQ18" s="304" t="str">
        <f>VLOOKUP(AQ13,'TS Gantry - AP47'!$C$8:$D$638,2,FALSE)</f>
        <v>DA+0</v>
      </c>
      <c r="AR18" s="292"/>
      <c r="AS18" s="304" t="str">
        <f>VLOOKUP(AS13,'TS Gantry - AP47'!$C$8:$D$638,2,FALSE)</f>
        <v>DA+9</v>
      </c>
      <c r="AT18" s="333"/>
      <c r="AU18" s="292"/>
      <c r="AV18" s="292"/>
      <c r="AW18" s="292"/>
      <c r="AX18" s="292"/>
      <c r="AY18" s="292"/>
    </row>
    <row r="19" spans="1:51" ht="15" customHeight="1" x14ac:dyDescent="0.25">
      <c r="A19" s="292"/>
      <c r="B19" s="32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04"/>
      <c r="R19" s="332"/>
      <c r="S19" s="304"/>
      <c r="T19" s="320" t="s">
        <v>819</v>
      </c>
      <c r="U19" s="304"/>
      <c r="V19" s="332"/>
      <c r="W19" s="304"/>
      <c r="X19" s="332"/>
      <c r="Y19" s="334"/>
      <c r="Z19" s="332"/>
      <c r="AA19" s="304"/>
      <c r="AB19" s="332"/>
      <c r="AC19" s="304"/>
      <c r="AD19" s="332"/>
      <c r="AE19" s="304"/>
      <c r="AF19" s="332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15"/>
      <c r="AU19" s="292"/>
      <c r="AV19" s="292"/>
      <c r="AW19" s="292"/>
      <c r="AX19" s="292"/>
      <c r="AY19" s="292"/>
    </row>
    <row r="20" spans="1:51" ht="18" customHeight="1" x14ac:dyDescent="0.25">
      <c r="A20" s="292"/>
      <c r="B20" s="336"/>
      <c r="C20" s="334">
        <f>AS12+1</f>
        <v>15</v>
      </c>
      <c r="D20" s="334"/>
      <c r="E20" s="334">
        <f>C20+1</f>
        <v>16</v>
      </c>
      <c r="F20" s="334"/>
      <c r="G20" s="334">
        <f>E20+1</f>
        <v>17</v>
      </c>
      <c r="H20" s="334"/>
      <c r="I20" s="334">
        <f>G20+1</f>
        <v>18</v>
      </c>
      <c r="J20" s="334"/>
      <c r="K20" s="334">
        <f>I20+1</f>
        <v>19</v>
      </c>
      <c r="L20" s="334"/>
      <c r="M20" s="334">
        <f>K20+1</f>
        <v>20</v>
      </c>
      <c r="N20" s="334"/>
      <c r="O20" s="334">
        <f>M20+1</f>
        <v>21</v>
      </c>
      <c r="P20" s="334"/>
      <c r="Q20" s="334">
        <f>O20+1</f>
        <v>22</v>
      </c>
      <c r="R20" s="334"/>
      <c r="S20" s="334">
        <f>Q20+1</f>
        <v>23</v>
      </c>
      <c r="T20" s="334"/>
      <c r="U20" s="334">
        <f>S20+1</f>
        <v>24</v>
      </c>
      <c r="V20" s="334"/>
      <c r="W20" s="334">
        <f>U20+1</f>
        <v>25</v>
      </c>
      <c r="X20" s="334"/>
      <c r="Y20" s="334">
        <f>W20+1</f>
        <v>26</v>
      </c>
      <c r="Z20" s="334"/>
      <c r="AA20" s="334">
        <f>Y20+1</f>
        <v>27</v>
      </c>
      <c r="AB20" s="334"/>
      <c r="AC20" s="334">
        <f>AA20+1</f>
        <v>28</v>
      </c>
      <c r="AD20" s="334"/>
      <c r="AE20" s="334">
        <f>AC20+1</f>
        <v>29</v>
      </c>
      <c r="AF20" s="334"/>
      <c r="AG20" s="334">
        <f>AE20+1</f>
        <v>30</v>
      </c>
      <c r="AH20" s="334"/>
      <c r="AI20" s="334">
        <f>AG20+1</f>
        <v>31</v>
      </c>
      <c r="AJ20" s="334"/>
      <c r="AK20" s="334">
        <f>AI20+1</f>
        <v>32</v>
      </c>
      <c r="AL20" s="334"/>
      <c r="AM20" s="334">
        <f>AK20+1</f>
        <v>33</v>
      </c>
      <c r="AN20" s="334"/>
      <c r="AO20" s="334">
        <f>AM20+1</f>
        <v>34</v>
      </c>
      <c r="AP20" s="334"/>
      <c r="AQ20" s="334">
        <f>AO20+1</f>
        <v>35</v>
      </c>
      <c r="AR20" s="334"/>
      <c r="AS20" s="334">
        <f>AQ20+1</f>
        <v>36</v>
      </c>
      <c r="AT20" s="315"/>
      <c r="AU20" s="292"/>
      <c r="AV20" s="292"/>
      <c r="AW20" s="292"/>
      <c r="AX20" s="292"/>
      <c r="AY20" s="292"/>
    </row>
    <row r="21" spans="1:51" ht="18" customHeight="1" x14ac:dyDescent="0.25">
      <c r="A21" s="313"/>
      <c r="B21" s="337"/>
      <c r="C21" s="318" t="str">
        <f>VLOOKUP(C20,'TS Gantry - AP47'!$A$8:$C$638,3,FALSE)</f>
        <v>2A/0</v>
      </c>
      <c r="D21" s="318"/>
      <c r="E21" s="318" t="str">
        <f>VLOOKUP(E20,'TS Gantry - AP47'!$A$8:$C$638,3,FALSE)</f>
        <v>2A/1</v>
      </c>
      <c r="F21" s="318"/>
      <c r="G21" s="318" t="str">
        <f>VLOOKUP(G20,'TS Gantry - AP47'!$A$8:$C$638,3,FALSE)</f>
        <v>2A/2</v>
      </c>
      <c r="H21" s="318"/>
      <c r="I21" s="318" t="str">
        <f>VLOOKUP(I20,'TS Gantry - AP47'!$A$8:$C$638,3,FALSE)</f>
        <v>2A/3</v>
      </c>
      <c r="J21" s="318"/>
      <c r="K21" s="318" t="str">
        <f>VLOOKUP(K20,'TS Gantry - AP47'!$A$8:$C$638,3,FALSE)</f>
        <v>2A/4</v>
      </c>
      <c r="L21" s="318"/>
      <c r="M21" s="318" t="str">
        <f>VLOOKUP(M20,'TS Gantry - AP47'!$A$8:$C$638,3,FALSE)</f>
        <v>2A/5</v>
      </c>
      <c r="N21" s="318"/>
      <c r="O21" s="318" t="str">
        <f>VLOOKUP(O20,'TS Gantry - AP47'!$A$8:$C$638,3,FALSE)</f>
        <v>3/0</v>
      </c>
      <c r="P21" s="318"/>
      <c r="Q21" s="318" t="str">
        <f>VLOOKUP(Q20,'TS Gantry - AP47'!$A$8:$C$638,3,FALSE)</f>
        <v>3/1</v>
      </c>
      <c r="R21" s="318"/>
      <c r="S21" s="318" t="str">
        <f>VLOOKUP(S20,'TS Gantry - AP47'!$A$8:$C$638,3,FALSE)</f>
        <v>3/2</v>
      </c>
      <c r="T21" s="318"/>
      <c r="U21" s="318" t="str">
        <f>VLOOKUP(U20,'TS Gantry - AP47'!$A$8:$C$638,3,FALSE)</f>
        <v>3/3</v>
      </c>
      <c r="V21" s="318"/>
      <c r="W21" s="318" t="str">
        <f>VLOOKUP(W20,'TS Gantry - AP47'!$A$8:$C$638,3,FALSE)</f>
        <v>3/4</v>
      </c>
      <c r="X21" s="318"/>
      <c r="Y21" s="318" t="str">
        <f>VLOOKUP(Y20,'TS Gantry - AP47'!$A$8:$C$638,3,FALSE)</f>
        <v>3/5</v>
      </c>
      <c r="Z21" s="318"/>
      <c r="AA21" s="318" t="str">
        <f>VLOOKUP(AA20,'TS Gantry - AP47'!$A$8:$C$638,3,FALSE)</f>
        <v>3/6</v>
      </c>
      <c r="AB21" s="318"/>
      <c r="AC21" s="318" t="str">
        <f>VLOOKUP(AC20,'TS Gantry - AP47'!$A$8:$C$638,3,FALSE)</f>
        <v>3/7</v>
      </c>
      <c r="AD21" s="318"/>
      <c r="AE21" s="318" t="str">
        <f>VLOOKUP(AE20,'TS Gantry - AP47'!$A$8:$C$638,3,FALSE)</f>
        <v>3A/0</v>
      </c>
      <c r="AF21" s="318"/>
      <c r="AG21" s="318" t="str">
        <f>VLOOKUP(AG20,'TS Gantry - AP47'!$A$8:$C$638,3,FALSE)</f>
        <v>3A/1</v>
      </c>
      <c r="AH21" s="318"/>
      <c r="AI21" s="318" t="str">
        <f>VLOOKUP(AI20,'TS Gantry - AP47'!$A$8:$C$638,3,FALSE)</f>
        <v>3A/2</v>
      </c>
      <c r="AJ21" s="318"/>
      <c r="AK21" s="318" t="str">
        <f>VLOOKUP(AK20,'TS Gantry - AP47'!$A$8:$C$638,3,FALSE)</f>
        <v>3A/3</v>
      </c>
      <c r="AL21" s="318"/>
      <c r="AM21" s="318" t="str">
        <f>VLOOKUP(AM20,'TS Gantry - AP47'!$A$8:$C$638,3,FALSE)</f>
        <v>4/0</v>
      </c>
      <c r="AN21" s="318"/>
      <c r="AO21" s="318" t="str">
        <f>VLOOKUP(AO20,'TS Gantry - AP47'!$A$8:$C$638,3,FALSE)</f>
        <v>4/1</v>
      </c>
      <c r="AP21" s="318"/>
      <c r="AQ21" s="318" t="str">
        <f>VLOOKUP(AQ20,'TS Gantry - AP47'!$A$8:$C$638,3,FALSE)</f>
        <v>4/2</v>
      </c>
      <c r="AR21" s="318"/>
      <c r="AS21" s="318" t="str">
        <f>VLOOKUP(AS20,'TS Gantry - AP47'!$A$8:$C$638,3,FALSE)</f>
        <v>4/3</v>
      </c>
      <c r="AT21" s="338"/>
      <c r="AU21" s="318"/>
      <c r="AV21" s="313"/>
      <c r="AW21" s="313"/>
      <c r="AX21" s="313"/>
      <c r="AY21" s="313"/>
    </row>
    <row r="22" spans="1:51" ht="15" customHeight="1" x14ac:dyDescent="0.25">
      <c r="A22" s="292"/>
      <c r="B22" s="319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304"/>
      <c r="U22" s="292"/>
      <c r="V22" s="304"/>
      <c r="W22" s="292"/>
      <c r="X22" s="304"/>
      <c r="Y22" s="292"/>
      <c r="Z22" s="304"/>
      <c r="AA22" s="292"/>
      <c r="AB22" s="304"/>
      <c r="AC22" s="292"/>
      <c r="AD22" s="304"/>
      <c r="AE22" s="292"/>
      <c r="AF22" s="304"/>
      <c r="AG22" s="292"/>
      <c r="AH22" s="304"/>
      <c r="AI22" s="292"/>
      <c r="AJ22" s="304"/>
      <c r="AK22" s="292"/>
      <c r="AL22" s="304"/>
      <c r="AM22" s="292"/>
      <c r="AN22" s="304"/>
      <c r="AO22" s="292"/>
      <c r="AP22" s="304"/>
      <c r="AQ22" s="292"/>
      <c r="AR22" s="304"/>
      <c r="AS22" s="292"/>
      <c r="AT22" s="315"/>
      <c r="AU22" s="292"/>
      <c r="AV22" s="292"/>
      <c r="AW22" s="292"/>
      <c r="AX22" s="292"/>
      <c r="AY22" s="292"/>
    </row>
    <row r="23" spans="1:51" ht="15" customHeight="1" x14ac:dyDescent="0.25">
      <c r="A23" s="292"/>
      <c r="B23" s="691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315"/>
      <c r="AU23" s="292"/>
      <c r="AV23" s="292"/>
      <c r="AW23" s="292"/>
      <c r="AX23" s="292"/>
      <c r="AY23" s="292"/>
    </row>
    <row r="24" spans="1:51" ht="19.5" customHeight="1" x14ac:dyDescent="0.25">
      <c r="A24" s="292"/>
      <c r="B24" s="692"/>
      <c r="C24" s="327">
        <v>3</v>
      </c>
      <c r="D24" s="326">
        <f>VLOOKUP(C21,'TS Gantry - AP47'!$C$8:$E$638,3,FALSE)</f>
        <v>367</v>
      </c>
      <c r="E24" s="327">
        <v>3</v>
      </c>
      <c r="F24" s="326">
        <f>VLOOKUP(E21,'TS Gantry - AP47'!$C$8:$E$638,3,FALSE)</f>
        <v>412</v>
      </c>
      <c r="G24" s="327">
        <v>3</v>
      </c>
      <c r="H24" s="326">
        <f>VLOOKUP(G21,'TS Gantry - AP47'!$C$8:$E$638,3,FALSE)</f>
        <v>426</v>
      </c>
      <c r="I24" s="327">
        <v>3</v>
      </c>
      <c r="J24" s="326">
        <f>VLOOKUP(I21,'TS Gantry - AP47'!$C$8:$E$638,3,FALSE)</f>
        <v>414</v>
      </c>
      <c r="K24" s="327">
        <v>3</v>
      </c>
      <c r="L24" s="326">
        <f>VLOOKUP(K21,'TS Gantry - AP47'!$C$8:$E$638,3,FALSE)</f>
        <v>400</v>
      </c>
      <c r="M24" s="327">
        <v>3</v>
      </c>
      <c r="N24" s="326">
        <f>VLOOKUP(M21,'TS Gantry - AP47'!$C$8:$E$638,3,FALSE)</f>
        <v>434.96899999999999</v>
      </c>
      <c r="O24" s="327">
        <v>3</v>
      </c>
      <c r="P24" s="326">
        <f>VLOOKUP(O21,'TS Gantry - AP47'!$C$8:$E$638,3,FALSE)</f>
        <v>480</v>
      </c>
      <c r="Q24" s="327">
        <v>3</v>
      </c>
      <c r="R24" s="326">
        <f>VLOOKUP(Q21,'TS Gantry - AP47'!$C$8:$E$638,3,FALSE)</f>
        <v>482</v>
      </c>
      <c r="S24" s="327">
        <v>3</v>
      </c>
      <c r="T24" s="326">
        <f>VLOOKUP(S21,'TS Gantry - AP47'!$C$8:$E$638,3,FALSE)</f>
        <v>358</v>
      </c>
      <c r="U24" s="327">
        <v>3</v>
      </c>
      <c r="V24" s="326">
        <f>VLOOKUP(U21,'TS Gantry - AP47'!$C$8:$E$638,3,FALSE)</f>
        <v>325</v>
      </c>
      <c r="W24" s="327">
        <v>3</v>
      </c>
      <c r="X24" s="326">
        <f>VLOOKUP(W21,'TS Gantry - AP47'!$C$8:$E$638,3,FALSE)</f>
        <v>406</v>
      </c>
      <c r="Y24" s="327">
        <v>3</v>
      </c>
      <c r="Z24" s="326">
        <f>VLOOKUP(Y21,'TS Gantry - AP47'!$C$8:$E$638,3,FALSE)</f>
        <v>385</v>
      </c>
      <c r="AA24" s="327">
        <v>3</v>
      </c>
      <c r="AB24" s="326">
        <f>VLOOKUP(AA21,'TS Gantry - AP47'!$C$8:$E$638,3,FALSE)</f>
        <v>404</v>
      </c>
      <c r="AC24" s="327">
        <v>3</v>
      </c>
      <c r="AD24" s="326">
        <f>VLOOKUP(AC21,'TS Gantry - AP47'!$C$8:$E$638,3,FALSE)</f>
        <v>409.26900000000001</v>
      </c>
      <c r="AE24" s="327">
        <v>3</v>
      </c>
      <c r="AF24" s="326">
        <f>VLOOKUP(AE21,'TS Gantry - AP47'!$C$8:$E$638,3,FALSE)</f>
        <v>359</v>
      </c>
      <c r="AG24" s="327">
        <v>3</v>
      </c>
      <c r="AH24" s="326">
        <f>VLOOKUP(AG21,'TS Gantry - AP47'!$C$8:$E$638,3,FALSE)</f>
        <v>349</v>
      </c>
      <c r="AI24" s="327">
        <v>3</v>
      </c>
      <c r="AJ24" s="326">
        <f>VLOOKUP(AI21,'TS Gantry - AP47'!$C$8:$E$638,3,FALSE)</f>
        <v>347</v>
      </c>
      <c r="AK24" s="327">
        <v>3</v>
      </c>
      <c r="AL24" s="326">
        <f>VLOOKUP(AK21,'TS Gantry - AP47'!$C$8:$E$638,3,FALSE)</f>
        <v>378.99200000000002</v>
      </c>
      <c r="AM24" s="327">
        <v>3</v>
      </c>
      <c r="AN24" s="326">
        <f>VLOOKUP(AM21,'TS Gantry - AP47'!$C$8:$E$638,3,FALSE)</f>
        <v>367</v>
      </c>
      <c r="AO24" s="327">
        <v>3</v>
      </c>
      <c r="AP24" s="326">
        <f>VLOOKUP(AO21,'TS Gantry - AP47'!$C$8:$E$638,3,FALSE)</f>
        <v>406</v>
      </c>
      <c r="AQ24" s="327">
        <v>3</v>
      </c>
      <c r="AR24" s="326">
        <f>VLOOKUP(AQ21,'TS Gantry - AP47'!$C$8:$E$638,3,FALSE)</f>
        <v>434</v>
      </c>
      <c r="AS24" s="327">
        <v>3</v>
      </c>
      <c r="AT24" s="328">
        <f>VLOOKUP(AS21,'TS Gantry - AP47'!$C$8:$E$638,3,FALSE)</f>
        <v>404</v>
      </c>
      <c r="AU24" s="292">
        <f>COUNTIF(B24:AT24,"3")</f>
        <v>22</v>
      </c>
      <c r="AV24" s="292"/>
      <c r="AW24" s="292"/>
      <c r="AX24" s="292"/>
      <c r="AY24" s="292"/>
    </row>
    <row r="25" spans="1:51" ht="19.5" customHeight="1" x14ac:dyDescent="0.25">
      <c r="A25" s="292"/>
      <c r="B25" s="692"/>
      <c r="C25" s="331">
        <v>2</v>
      </c>
      <c r="D25" s="292"/>
      <c r="E25" s="331">
        <v>2</v>
      </c>
      <c r="F25" s="292"/>
      <c r="G25" s="331">
        <v>2</v>
      </c>
      <c r="H25" s="292"/>
      <c r="I25" s="331">
        <v>2</v>
      </c>
      <c r="J25" s="292"/>
      <c r="K25" s="331">
        <v>2</v>
      </c>
      <c r="L25" s="292"/>
      <c r="M25" s="331">
        <v>2</v>
      </c>
      <c r="N25" s="292"/>
      <c r="O25" s="331">
        <v>2</v>
      </c>
      <c r="P25" s="292"/>
      <c r="Q25" s="331">
        <v>2</v>
      </c>
      <c r="R25" s="292"/>
      <c r="S25" s="331">
        <v>2</v>
      </c>
      <c r="T25" s="292"/>
      <c r="U25" s="331">
        <v>2</v>
      </c>
      <c r="V25" s="292"/>
      <c r="W25" s="331">
        <v>2</v>
      </c>
      <c r="X25" s="292"/>
      <c r="Y25" s="331">
        <v>2</v>
      </c>
      <c r="Z25" s="292"/>
      <c r="AA25" s="331">
        <v>2</v>
      </c>
      <c r="AB25" s="292"/>
      <c r="AC25" s="331">
        <v>2</v>
      </c>
      <c r="AD25" s="292"/>
      <c r="AE25" s="331">
        <v>2</v>
      </c>
      <c r="AF25" s="292"/>
      <c r="AG25" s="331">
        <v>2</v>
      </c>
      <c r="AH25" s="292"/>
      <c r="AI25" s="331">
        <v>2</v>
      </c>
      <c r="AJ25" s="292"/>
      <c r="AK25" s="331">
        <v>2</v>
      </c>
      <c r="AL25" s="292"/>
      <c r="AM25" s="331">
        <v>2</v>
      </c>
      <c r="AN25" s="292"/>
      <c r="AO25" s="331">
        <v>2</v>
      </c>
      <c r="AP25" s="292"/>
      <c r="AQ25" s="331">
        <v>2</v>
      </c>
      <c r="AR25" s="292"/>
      <c r="AS25" s="331">
        <v>2</v>
      </c>
      <c r="AT25" s="315"/>
      <c r="AU25" s="292"/>
      <c r="AV25" s="292"/>
      <c r="AW25" s="292"/>
      <c r="AX25" s="292"/>
      <c r="AY25" s="292"/>
    </row>
    <row r="26" spans="1:51" ht="18" customHeight="1" x14ac:dyDescent="0.25">
      <c r="A26" s="292"/>
      <c r="B26" s="319"/>
      <c r="C26" s="304" t="str">
        <f>VLOOKUP(C21,'TS Gantry - AP47'!$C$8:$D$638,2,FALSE)</f>
        <v>DB2+3</v>
      </c>
      <c r="D26" s="304"/>
      <c r="E26" s="304" t="str">
        <f>VLOOKUP(E21,'TS Gantry - AP47'!$C$8:$D$638,2,FALSE)</f>
        <v>DA+9</v>
      </c>
      <c r="F26" s="304"/>
      <c r="G26" s="304" t="str">
        <f>VLOOKUP(G21,'TS Gantry - AP47'!$C$8:$D$638,2,FALSE)</f>
        <v>DA-1.5</v>
      </c>
      <c r="H26" s="304"/>
      <c r="I26" s="304" t="str">
        <f>VLOOKUP(I21,'TS Gantry - AP47'!$C$8:$D$638,2,FALSE)</f>
        <v>DA+3</v>
      </c>
      <c r="J26" s="304"/>
      <c r="K26" s="304" t="str">
        <f>VLOOKUP(K21,'TS Gantry - AP47'!$C$8:$D$638,2,FALSE)</f>
        <v>DA+9</v>
      </c>
      <c r="L26" s="304"/>
      <c r="M26" s="304" t="str">
        <f>VLOOKUP(M21,'TS Gantry - AP47'!$C$8:$D$638,2,FALSE)</f>
        <v>DA+9</v>
      </c>
      <c r="N26" s="304"/>
      <c r="O26" s="304" t="str">
        <f>VLOOKUP(O21,'TS Gantry - AP47'!$C$8:$D$638,2,FALSE)</f>
        <v>DC2+9</v>
      </c>
      <c r="P26" s="304"/>
      <c r="Q26" s="304" t="str">
        <f>VLOOKUP(Q21,'TS Gantry - AP47'!$C$8:$D$638,2,FALSE)</f>
        <v>DB1+9</v>
      </c>
      <c r="R26" s="304"/>
      <c r="S26" s="304" t="str">
        <f>VLOOKUP(S21,'TS Gantry - AP47'!$C$8:$D$638,2,FALSE)</f>
        <v>DA+9</v>
      </c>
      <c r="T26" s="304"/>
      <c r="U26" s="304" t="str">
        <f>VLOOKUP(U21,'TS Gantry - AP47'!$C$8:$D$638,2,FALSE)</f>
        <v>DA+9</v>
      </c>
      <c r="V26" s="304"/>
      <c r="W26" s="304" t="str">
        <f>VLOOKUP(W21,'TS Gantry - AP47'!$C$8:$D$638,2,FALSE)</f>
        <v>DA-1.5</v>
      </c>
      <c r="X26" s="304"/>
      <c r="Y26" s="304" t="str">
        <f>VLOOKUP(Y21,'TS Gantry - AP47'!$C$8:$D$638,2,FALSE)</f>
        <v>DA+6</v>
      </c>
      <c r="Z26" s="304"/>
      <c r="AA26" s="304" t="str">
        <f>VLOOKUP(AA21,'TS Gantry - AP47'!$C$8:$D$638,2,FALSE)</f>
        <v>DA+3</v>
      </c>
      <c r="AB26" s="304"/>
      <c r="AC26" s="304" t="str">
        <f>VLOOKUP(AC21,'TS Gantry - AP47'!$C$8:$D$638,2,FALSE)</f>
        <v>DA+3</v>
      </c>
      <c r="AD26" s="304"/>
      <c r="AE26" s="304" t="str">
        <f>VLOOKUP(AE21,'TS Gantry - AP47'!$C$8:$D$638,2,FALSE)</f>
        <v>DD45+0</v>
      </c>
      <c r="AF26" s="304"/>
      <c r="AG26" s="304" t="str">
        <f>VLOOKUP(AG21,'TS Gantry - AP47'!$C$8:$D$638,2,FALSE)</f>
        <v>DA+0</v>
      </c>
      <c r="AH26" s="304"/>
      <c r="AI26" s="304" t="str">
        <f>VLOOKUP(AI21,'TS Gantry - AP47'!$C$8:$D$638,2,FALSE)</f>
        <v>DA-1.5</v>
      </c>
      <c r="AJ26" s="304"/>
      <c r="AK26" s="304" t="str">
        <f>VLOOKUP(AK21,'TS Gantry - AP47'!$C$8:$D$638,2,FALSE)</f>
        <v>DA-1.5</v>
      </c>
      <c r="AL26" s="304"/>
      <c r="AM26" s="304" t="str">
        <f>VLOOKUP(AM21,'TS Gantry - AP47'!$C$8:$D$638,2,FALSE)</f>
        <v>DB2+0</v>
      </c>
      <c r="AN26" s="304"/>
      <c r="AO26" s="304" t="str">
        <f>VLOOKUP(AO21,'TS Gantry - AP47'!$C$8:$D$638,2,FALSE)</f>
        <v>DA-3</v>
      </c>
      <c r="AP26" s="304"/>
      <c r="AQ26" s="304" t="str">
        <f>VLOOKUP(AQ21,'TS Gantry - AP47'!$C$8:$D$638,2,FALSE)</f>
        <v>DA+6</v>
      </c>
      <c r="AR26" s="304"/>
      <c r="AS26" s="304" t="str">
        <f>VLOOKUP(AS21,'TS Gantry - AP47'!$C$8:$D$638,2,FALSE)</f>
        <v>DA-3</v>
      </c>
      <c r="AT26" s="333"/>
      <c r="AU26" s="292"/>
      <c r="AV26" s="292"/>
      <c r="AW26" s="292"/>
      <c r="AX26" s="292"/>
      <c r="AY26" s="292"/>
    </row>
    <row r="27" spans="1:51" ht="15" customHeight="1" x14ac:dyDescent="0.25">
      <c r="A27" s="292"/>
      <c r="B27" s="339"/>
      <c r="E27" s="314"/>
      <c r="F27" s="340"/>
      <c r="G27" s="314"/>
      <c r="H27" s="340"/>
      <c r="I27" s="314"/>
      <c r="J27" s="340"/>
      <c r="K27" s="314"/>
      <c r="L27" s="314"/>
      <c r="M27" s="314"/>
      <c r="N27" s="31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292"/>
      <c r="AM27" s="304"/>
      <c r="AN27" s="292"/>
      <c r="AO27" s="292"/>
      <c r="AP27" s="292"/>
      <c r="AQ27" s="292"/>
      <c r="AR27" s="292"/>
      <c r="AS27" s="292"/>
      <c r="AT27" s="315"/>
      <c r="AU27" s="292"/>
      <c r="AV27" s="292"/>
      <c r="AW27" s="292"/>
      <c r="AX27" s="292"/>
      <c r="AY27" s="292"/>
    </row>
    <row r="28" spans="1:51" ht="18" customHeight="1" x14ac:dyDescent="0.25">
      <c r="A28" s="292"/>
      <c r="B28" s="336"/>
      <c r="C28" s="334">
        <f>AS20+1</f>
        <v>37</v>
      </c>
      <c r="D28" s="334"/>
      <c r="E28" s="334">
        <f>C28+1</f>
        <v>38</v>
      </c>
      <c r="F28" s="334"/>
      <c r="G28" s="334">
        <f>E28+1</f>
        <v>39</v>
      </c>
      <c r="H28" s="334"/>
      <c r="I28" s="334">
        <f>G28+1</f>
        <v>40</v>
      </c>
      <c r="J28" s="334"/>
      <c r="K28" s="334">
        <f>I28+1</f>
        <v>41</v>
      </c>
      <c r="L28" s="334"/>
      <c r="M28" s="334">
        <f>K28+1</f>
        <v>42</v>
      </c>
      <c r="N28" s="334"/>
      <c r="O28" s="334">
        <f>M28+1</f>
        <v>43</v>
      </c>
      <c r="P28" s="334"/>
      <c r="Q28" s="334">
        <f>O28+1</f>
        <v>44</v>
      </c>
      <c r="R28" s="334"/>
      <c r="S28" s="334">
        <f>Q28+1</f>
        <v>45</v>
      </c>
      <c r="T28" s="334"/>
      <c r="U28" s="334">
        <f>S28+1</f>
        <v>46</v>
      </c>
      <c r="V28" s="334"/>
      <c r="W28" s="334">
        <f>U28+1</f>
        <v>47</v>
      </c>
      <c r="X28" s="334"/>
      <c r="Y28" s="334">
        <f>W28+1</f>
        <v>48</v>
      </c>
      <c r="Z28" s="334"/>
      <c r="AA28" s="334">
        <f>Y28+1</f>
        <v>49</v>
      </c>
      <c r="AB28" s="334"/>
      <c r="AC28" s="334">
        <f>AA28+1</f>
        <v>50</v>
      </c>
      <c r="AD28" s="334"/>
      <c r="AE28" s="334">
        <f>AC28+1</f>
        <v>51</v>
      </c>
      <c r="AF28" s="334"/>
      <c r="AG28" s="334">
        <f>AE28+1</f>
        <v>52</v>
      </c>
      <c r="AH28" s="334"/>
      <c r="AI28" s="334">
        <f>AG28+1</f>
        <v>53</v>
      </c>
      <c r="AJ28" s="334"/>
      <c r="AK28" s="334">
        <f>AI28+1</f>
        <v>54</v>
      </c>
      <c r="AL28" s="334"/>
      <c r="AM28" s="334">
        <f>AK28+1</f>
        <v>55</v>
      </c>
      <c r="AN28" s="334"/>
      <c r="AO28" s="334">
        <f>AM28+1</f>
        <v>56</v>
      </c>
      <c r="AP28" s="334"/>
      <c r="AQ28" s="334">
        <f>AO28+1</f>
        <v>57</v>
      </c>
      <c r="AR28" s="334"/>
      <c r="AS28" s="334">
        <f>AQ28+1</f>
        <v>58</v>
      </c>
      <c r="AT28" s="315"/>
      <c r="AU28" s="292"/>
      <c r="AV28" s="292"/>
      <c r="AW28" s="292"/>
      <c r="AX28" s="292"/>
      <c r="AY28" s="292"/>
    </row>
    <row r="29" spans="1:51" ht="18" customHeight="1" x14ac:dyDescent="0.25">
      <c r="A29" s="341"/>
      <c r="B29" s="337"/>
      <c r="C29" s="318" t="str">
        <f>VLOOKUP(C28,'TS Gantry - AP47'!$A$8:$C$638,3,FALSE)</f>
        <v>4/4</v>
      </c>
      <c r="D29" s="318"/>
      <c r="E29" s="318" t="str">
        <f>VLOOKUP(E28,'TS Gantry - AP47'!$A$8:$C$638,3,FALSE)</f>
        <v>4/5</v>
      </c>
      <c r="F29" s="318"/>
      <c r="G29" s="318" t="str">
        <f>VLOOKUP(G28,'TS Gantry - AP47'!$A$8:$C$638,3,FALSE)</f>
        <v>4/6</v>
      </c>
      <c r="H29" s="318"/>
      <c r="I29" s="318" t="str">
        <f>VLOOKUP(I28,'TS Gantry - AP47'!$A$8:$C$638,3,FALSE)</f>
        <v>4/7</v>
      </c>
      <c r="J29" s="318"/>
      <c r="K29" s="318" t="str">
        <f>VLOOKUP(K28,'TS Gantry - AP47'!$A$8:$C$638,3,FALSE)</f>
        <v>4/8</v>
      </c>
      <c r="L29" s="318"/>
      <c r="M29" s="318" t="str">
        <f>VLOOKUP(M28,'TS Gantry - AP47'!$A$8:$C$638,3,FALSE)</f>
        <v>4/9</v>
      </c>
      <c r="N29" s="318"/>
      <c r="O29" s="318" t="str">
        <f>VLOOKUP(O28,'TS Gantry - AP47'!$A$8:$C$638,3,FALSE)</f>
        <v>4/10</v>
      </c>
      <c r="P29" s="318"/>
      <c r="Q29" s="318" t="str">
        <f>VLOOKUP(Q28,'TS Gantry - AP47'!$A$8:$C$638,3,FALSE)</f>
        <v>4/11</v>
      </c>
      <c r="R29" s="304"/>
      <c r="S29" s="318" t="str">
        <f>VLOOKUP(S28,'TS Gantry - AP47'!$A$8:$C$638,3,FALSE)</f>
        <v>4/12</v>
      </c>
      <c r="T29" s="318"/>
      <c r="U29" s="318" t="str">
        <f>VLOOKUP(U28,'TS Gantry - AP47'!$A$8:$C$638,3,FALSE)</f>
        <v>4/13</v>
      </c>
      <c r="V29" s="318"/>
      <c r="W29" s="318" t="str">
        <f>VLOOKUP(W28,'TS Gantry - AP47'!$A$8:$C$638,3,FALSE)</f>
        <v>4/14</v>
      </c>
      <c r="X29" s="318"/>
      <c r="Y29" s="318" t="str">
        <f>VLOOKUP(Y28,'TS Gantry - AP47'!$A$8:$C$638,3,FALSE)</f>
        <v>5/0</v>
      </c>
      <c r="Z29" s="318"/>
      <c r="AA29" s="318" t="str">
        <f>VLOOKUP(AA28,'TS Gantry - AP47'!$A$8:$C$638,3,FALSE)</f>
        <v>5/1</v>
      </c>
      <c r="AB29" s="318"/>
      <c r="AC29" s="318" t="str">
        <f>VLOOKUP(AC28,'TS Gantry - AP47'!$A$8:$C$638,3,FALSE)</f>
        <v>5/2</v>
      </c>
      <c r="AD29" s="318"/>
      <c r="AE29" s="318" t="str">
        <f>VLOOKUP(AE28,'TS Gantry - AP47'!$A$8:$C$638,3,FALSE)</f>
        <v>5/3</v>
      </c>
      <c r="AF29" s="318"/>
      <c r="AG29" s="318" t="str">
        <f>VLOOKUP(AG28,'TS Gantry - AP47'!$A$8:$C$638,3,FALSE)</f>
        <v>5/4</v>
      </c>
      <c r="AH29" s="318"/>
      <c r="AI29" s="318" t="str">
        <f>VLOOKUP(AI28,'TS Gantry - AP47'!$A$8:$C$638,3,FALSE)</f>
        <v>5/5</v>
      </c>
      <c r="AJ29" s="318"/>
      <c r="AK29" s="318" t="str">
        <f>VLOOKUP(AK28,'TS Gantry - AP47'!$A$8:$C$638,3,FALSE)</f>
        <v>5/6</v>
      </c>
      <c r="AL29" s="318"/>
      <c r="AM29" s="318" t="str">
        <f>VLOOKUP(AM28,'TS Gantry - AP47'!$A$8:$C$638,3,FALSE)</f>
        <v>5/7</v>
      </c>
      <c r="AN29" s="318"/>
      <c r="AO29" s="318" t="str">
        <f>VLOOKUP(AO28,'TS Gantry - AP47'!$A$8:$C$638,3,FALSE)</f>
        <v>5/8</v>
      </c>
      <c r="AP29" s="318"/>
      <c r="AQ29" s="318" t="str">
        <f>VLOOKUP(AQ28,'TS Gantry - AP47'!$A$8:$C$638,3,FALSE)</f>
        <v>5/9</v>
      </c>
      <c r="AR29" s="318"/>
      <c r="AS29" s="318" t="str">
        <f>VLOOKUP(AS28,'TS Gantry - AP47'!$A$8:$C$638,3,FALSE)</f>
        <v>5/10</v>
      </c>
      <c r="AT29" s="342"/>
      <c r="AU29" s="341"/>
      <c r="AV29" s="341"/>
      <c r="AW29" s="341"/>
      <c r="AX29" s="341"/>
      <c r="AY29" s="341"/>
    </row>
    <row r="30" spans="1:51" ht="15" customHeight="1" x14ac:dyDescent="0.25">
      <c r="A30" s="292"/>
      <c r="B30" s="337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304"/>
      <c r="U30" s="292"/>
      <c r="V30" s="304"/>
      <c r="W30" s="292"/>
      <c r="X30" s="304"/>
      <c r="Y30" s="292"/>
      <c r="Z30" s="304"/>
      <c r="AA30" s="292"/>
      <c r="AB30" s="304"/>
      <c r="AC30" s="292"/>
      <c r="AD30" s="304"/>
      <c r="AE30" s="292"/>
      <c r="AF30" s="304"/>
      <c r="AG30" s="292"/>
      <c r="AH30" s="304"/>
      <c r="AI30" s="292"/>
      <c r="AJ30" s="304"/>
      <c r="AK30" s="292"/>
      <c r="AL30" s="304"/>
      <c r="AM30" s="292"/>
      <c r="AN30" s="304"/>
      <c r="AO30" s="292"/>
      <c r="AP30" s="304"/>
      <c r="AQ30" s="292"/>
      <c r="AR30" s="304"/>
      <c r="AS30" s="292"/>
      <c r="AT30" s="315"/>
      <c r="AU30" s="292"/>
      <c r="AV30" s="292"/>
      <c r="AW30" s="292"/>
      <c r="AX30" s="292"/>
      <c r="AY30" s="292"/>
    </row>
    <row r="31" spans="1:51" ht="15" customHeight="1" x14ac:dyDescent="0.25">
      <c r="A31" s="292"/>
      <c r="B31" s="337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315"/>
      <c r="AU31" s="292"/>
      <c r="AV31" s="292"/>
      <c r="AW31" s="292"/>
      <c r="AX31" s="292"/>
      <c r="AY31" s="292"/>
    </row>
    <row r="32" spans="1:51" ht="19.5" customHeight="1" x14ac:dyDescent="0.25">
      <c r="A32" s="292"/>
      <c r="B32" s="343"/>
      <c r="C32" s="327">
        <v>3</v>
      </c>
      <c r="D32" s="326">
        <f>VLOOKUP(C29,'TS Gantry - AP47'!$C$8:$E$638,3,FALSE)</f>
        <v>387</v>
      </c>
      <c r="E32" s="327">
        <v>3</v>
      </c>
      <c r="F32" s="326">
        <f>VLOOKUP(E29,'TS Gantry - AP47'!$C$8:$E$638,3,FALSE)</f>
        <v>442</v>
      </c>
      <c r="G32" s="327">
        <v>3</v>
      </c>
      <c r="H32" s="326">
        <f>VLOOKUP(G29,'TS Gantry - AP47'!$C$8:$E$638,3,FALSE)</f>
        <v>398</v>
      </c>
      <c r="I32" s="327">
        <v>3</v>
      </c>
      <c r="J32" s="326">
        <f>VLOOKUP(I29,'TS Gantry - AP47'!$C$8:$E$638,3,FALSE)</f>
        <v>442</v>
      </c>
      <c r="K32" s="327">
        <v>3</v>
      </c>
      <c r="L32" s="326">
        <f>VLOOKUP(K29,'TS Gantry - AP47'!$C$8:$E$638,3,FALSE)</f>
        <v>376</v>
      </c>
      <c r="M32" s="327">
        <v>3</v>
      </c>
      <c r="N32" s="326">
        <f>VLOOKUP(M29,'TS Gantry - AP47'!$C$8:$E$638,3,FALSE)</f>
        <v>464</v>
      </c>
      <c r="O32" s="327">
        <v>3</v>
      </c>
      <c r="P32" s="326">
        <f>VLOOKUP(O29,'TS Gantry - AP47'!$C$8:$E$638,3,FALSE)</f>
        <v>365</v>
      </c>
      <c r="Q32" s="327">
        <v>3</v>
      </c>
      <c r="R32" s="326">
        <f>VLOOKUP(Q29,'TS Gantry - AP47'!$C$8:$E$638,3,FALSE)</f>
        <v>406</v>
      </c>
      <c r="S32" s="327">
        <v>3</v>
      </c>
      <c r="T32" s="326">
        <f>VLOOKUP(S29,'TS Gantry - AP47'!$C$8:$E$638,3,FALSE)</f>
        <v>419</v>
      </c>
      <c r="U32" s="327">
        <v>3</v>
      </c>
      <c r="V32" s="326">
        <f>VLOOKUP(U29,'TS Gantry - AP47'!$C$8:$E$638,3,FALSE)</f>
        <v>400</v>
      </c>
      <c r="W32" s="327">
        <v>3</v>
      </c>
      <c r="X32" s="326">
        <f>VLOOKUP(W29,'TS Gantry - AP47'!$C$8:$E$638,3,FALSE)</f>
        <v>379.42399999999998</v>
      </c>
      <c r="Y32" s="327">
        <v>3</v>
      </c>
      <c r="Z32" s="326">
        <f>VLOOKUP(Y29,'TS Gantry - AP47'!$C$8:$E$638,3,FALSE)</f>
        <v>420</v>
      </c>
      <c r="AA32" s="327">
        <v>3</v>
      </c>
      <c r="AB32" s="326">
        <f>VLOOKUP(AA29,'TS Gantry - AP47'!$C$8:$E$638,3,FALSE)</f>
        <v>419</v>
      </c>
      <c r="AC32" s="327">
        <v>3</v>
      </c>
      <c r="AD32" s="326">
        <f>VLOOKUP(AC29,'TS Gantry - AP47'!$C$8:$E$638,3,FALSE)</f>
        <v>421</v>
      </c>
      <c r="AE32" s="327">
        <v>3</v>
      </c>
      <c r="AF32" s="326">
        <f>VLOOKUP(AE29,'TS Gantry - AP47'!$C$8:$E$638,3,FALSE)</f>
        <v>417</v>
      </c>
      <c r="AG32" s="327">
        <v>3</v>
      </c>
      <c r="AH32" s="326">
        <f>VLOOKUP(AG29,'TS Gantry - AP47'!$C$8:$E$638,3,FALSE)</f>
        <v>419</v>
      </c>
      <c r="AI32" s="327">
        <v>3</v>
      </c>
      <c r="AJ32" s="326">
        <f>VLOOKUP(AI29,'TS Gantry - AP47'!$C$8:$E$638,3,FALSE)</f>
        <v>419</v>
      </c>
      <c r="AK32" s="327">
        <v>3</v>
      </c>
      <c r="AL32" s="326">
        <f>VLOOKUP(AK29,'TS Gantry - AP47'!$C$8:$E$638,3,FALSE)</f>
        <v>420</v>
      </c>
      <c r="AM32" s="327">
        <v>3</v>
      </c>
      <c r="AN32" s="326">
        <f>VLOOKUP(AM29,'TS Gantry - AP47'!$C$8:$E$638,3,FALSE)</f>
        <v>419</v>
      </c>
      <c r="AO32" s="327">
        <v>3</v>
      </c>
      <c r="AP32" s="326">
        <f>VLOOKUP(AO29,'TS Gantry - AP47'!$C$8:$E$638,3,FALSE)</f>
        <v>420</v>
      </c>
      <c r="AQ32" s="327">
        <v>3</v>
      </c>
      <c r="AR32" s="326">
        <f>VLOOKUP(AQ29,'TS Gantry - AP47'!$C$8:$E$638,3,FALSE)</f>
        <v>419</v>
      </c>
      <c r="AS32" s="327">
        <v>3</v>
      </c>
      <c r="AT32" s="328">
        <f>VLOOKUP(AS29,'TS Gantry - AP47'!$C$8:$E$638,3,FALSE)</f>
        <v>419</v>
      </c>
      <c r="AU32" s="292">
        <f>COUNTIF(B32:AT32,"3")</f>
        <v>22</v>
      </c>
      <c r="AV32" s="292"/>
      <c r="AW32" s="292"/>
      <c r="AX32" s="292"/>
      <c r="AY32" s="292"/>
    </row>
    <row r="33" spans="1:51" ht="19.5" customHeight="1" x14ac:dyDescent="0.25">
      <c r="A33" s="292"/>
      <c r="B33" s="344"/>
      <c r="C33" s="331">
        <v>2</v>
      </c>
      <c r="D33" s="292"/>
      <c r="E33" s="331">
        <v>2</v>
      </c>
      <c r="F33" s="292"/>
      <c r="G33" s="331">
        <v>2</v>
      </c>
      <c r="H33" s="292"/>
      <c r="I33" s="331">
        <v>2</v>
      </c>
      <c r="J33" s="292"/>
      <c r="K33" s="331">
        <v>2</v>
      </c>
      <c r="L33" s="292"/>
      <c r="M33" s="331">
        <v>2</v>
      </c>
      <c r="N33" s="292"/>
      <c r="O33" s="331">
        <v>2</v>
      </c>
      <c r="P33" s="292"/>
      <c r="Q33" s="331">
        <v>2</v>
      </c>
      <c r="R33" s="292"/>
      <c r="S33" s="331">
        <v>2</v>
      </c>
      <c r="T33" s="292"/>
      <c r="U33" s="331">
        <v>2</v>
      </c>
      <c r="V33" s="292"/>
      <c r="W33" s="331">
        <v>2</v>
      </c>
      <c r="X33" s="292"/>
      <c r="Y33" s="331">
        <v>2</v>
      </c>
      <c r="Z33" s="292"/>
      <c r="AA33" s="331">
        <v>2</v>
      </c>
      <c r="AB33" s="292"/>
      <c r="AC33" s="331">
        <v>2</v>
      </c>
      <c r="AD33" s="292"/>
      <c r="AE33" s="331">
        <v>2</v>
      </c>
      <c r="AF33" s="292"/>
      <c r="AG33" s="331">
        <v>2</v>
      </c>
      <c r="AH33" s="292"/>
      <c r="AI33" s="331">
        <v>2</v>
      </c>
      <c r="AJ33" s="292"/>
      <c r="AK33" s="331">
        <v>2</v>
      </c>
      <c r="AL33" s="292"/>
      <c r="AM33" s="331">
        <v>2</v>
      </c>
      <c r="AN33" s="292"/>
      <c r="AO33" s="331">
        <v>2</v>
      </c>
      <c r="AP33" s="292"/>
      <c r="AQ33" s="331">
        <v>2</v>
      </c>
      <c r="AR33" s="292"/>
      <c r="AS33" s="331">
        <v>2</v>
      </c>
      <c r="AT33" s="315"/>
      <c r="AU33" s="292"/>
      <c r="AV33" s="292"/>
      <c r="AW33" s="292"/>
      <c r="AX33" s="292"/>
      <c r="AY33" s="292"/>
    </row>
    <row r="34" spans="1:51" ht="18" customHeight="1" x14ac:dyDescent="0.25">
      <c r="A34" s="292"/>
      <c r="B34" s="319"/>
      <c r="C34" s="304" t="str">
        <f>VLOOKUP(C29,'TS Gantry - AP47'!$C$8:$D$638,2,FALSE)</f>
        <v>DA+9</v>
      </c>
      <c r="D34" s="304"/>
      <c r="E34" s="304" t="str">
        <f>VLOOKUP(E29,'TS Gantry - AP47'!$C$8:$D$638,2,FALSE)</f>
        <v>DA+9</v>
      </c>
      <c r="F34" s="304"/>
      <c r="G34" s="304" t="str">
        <f>VLOOKUP(G29,'TS Gantry - AP47'!$C$8:$D$638,2,FALSE)</f>
        <v>DA+3</v>
      </c>
      <c r="H34" s="304"/>
      <c r="I34" s="304" t="str">
        <f>VLOOKUP(I29,'TS Gantry - AP47'!$C$8:$D$638,2,FALSE)</f>
        <v>DB1+0</v>
      </c>
      <c r="J34" s="304"/>
      <c r="K34" s="304" t="str">
        <f>VLOOKUP(K29,'TS Gantry - AP47'!$C$8:$D$638,2,FALSE)</f>
        <v>DA+9</v>
      </c>
      <c r="L34" s="304"/>
      <c r="M34" s="304" t="str">
        <f>VLOOKUP(M29,'TS Gantry - AP47'!$C$8:$D$638,2,FALSE)</f>
        <v>DA+3</v>
      </c>
      <c r="N34" s="304"/>
      <c r="O34" s="304" t="str">
        <f>VLOOKUP(O29,'TS Gantry - AP47'!$C$8:$D$638,2,FALSE)</f>
        <v>DA-1.5</v>
      </c>
      <c r="P34" s="304"/>
      <c r="Q34" s="304" t="str">
        <f>VLOOKUP(Q29,'TS Gantry - AP47'!$C$8:$D$638,2,FALSE)</f>
        <v>DA+0</v>
      </c>
      <c r="R34" s="304"/>
      <c r="S34" s="304" t="str">
        <f>VLOOKUP(S29,'TS Gantry - AP47'!$C$8:$D$638,2,FALSE)</f>
        <v>DA+3</v>
      </c>
      <c r="T34" s="304"/>
      <c r="U34" s="304" t="str">
        <f>VLOOKUP(U29,'TS Gantry - AP47'!$C$8:$D$638,2,FALSE)</f>
        <v>DA+0</v>
      </c>
      <c r="V34" s="304"/>
      <c r="W34" s="304" t="str">
        <f>VLOOKUP(W29,'TS Gantry - AP47'!$C$8:$D$638,2,FALSE)</f>
        <v>DA+3</v>
      </c>
      <c r="X34" s="304"/>
      <c r="Y34" s="304" t="str">
        <f>VLOOKUP(Y29,'TS Gantry - AP47'!$C$8:$D$638,2,FALSE)</f>
        <v>DB1+0</v>
      </c>
      <c r="Z34" s="304"/>
      <c r="AA34" s="304" t="str">
        <f>VLOOKUP(AA29,'TS Gantry - AP47'!$C$8:$D$638,2,FALSE)</f>
        <v>DA+6</v>
      </c>
      <c r="AB34" s="304"/>
      <c r="AC34" s="304" t="str">
        <f>VLOOKUP(AC29,'TS Gantry - AP47'!$C$8:$D$638,2,FALSE)</f>
        <v>DA+0</v>
      </c>
      <c r="AD34" s="304"/>
      <c r="AE34" s="304" t="str">
        <f>VLOOKUP(AE29,'TS Gantry - AP47'!$C$8:$D$638,2,FALSE)</f>
        <v>DA+3</v>
      </c>
      <c r="AF34" s="304"/>
      <c r="AG34" s="304" t="str">
        <f>VLOOKUP(AG29,'TS Gantry - AP47'!$C$8:$D$638,2,FALSE)</f>
        <v>DA+3</v>
      </c>
      <c r="AH34" s="304"/>
      <c r="AI34" s="304" t="str">
        <f>VLOOKUP(AI29,'TS Gantry - AP47'!$C$8:$D$638,2,FALSE)</f>
        <v>DA+6</v>
      </c>
      <c r="AJ34" s="304"/>
      <c r="AK34" s="304" t="str">
        <f>VLOOKUP(AK29,'TS Gantry - AP47'!$C$8:$D$638,2,FALSE)</f>
        <v>DA+6</v>
      </c>
      <c r="AL34" s="304"/>
      <c r="AM34" s="304" t="str">
        <f>VLOOKUP(AM29,'TS Gantry - AP47'!$C$8:$D$638,2,FALSE)</f>
        <v>DB1+3</v>
      </c>
      <c r="AN34" s="304"/>
      <c r="AO34" s="304" t="str">
        <f>VLOOKUP(AO29,'TS Gantry - AP47'!$C$8:$D$638,2,FALSE)</f>
        <v>DA+6</v>
      </c>
      <c r="AP34" s="304"/>
      <c r="AQ34" s="304" t="str">
        <f>VLOOKUP(AQ29,'TS Gantry - AP47'!$C$8:$D$638,2,FALSE)</f>
        <v>DA+3</v>
      </c>
      <c r="AR34" s="304"/>
      <c r="AS34" s="304" t="str">
        <f>VLOOKUP(AS29,'TS Gantry - AP47'!$C$8:$D$638,2,FALSE)</f>
        <v>DA+3</v>
      </c>
      <c r="AT34" s="333"/>
      <c r="AU34" s="292"/>
      <c r="AV34" s="292"/>
      <c r="AW34" s="292"/>
      <c r="AX34" s="292"/>
      <c r="AY34" s="292"/>
    </row>
    <row r="35" spans="1:51" ht="15" customHeight="1" x14ac:dyDescent="0.25">
      <c r="A35" s="292"/>
      <c r="B35" s="319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  <c r="AO35" s="304"/>
      <c r="AP35" s="304"/>
      <c r="AQ35" s="304"/>
      <c r="AR35" s="304"/>
      <c r="AS35" s="304"/>
      <c r="AT35" s="333"/>
      <c r="AU35" s="292"/>
      <c r="AV35" s="292"/>
      <c r="AW35" s="292"/>
      <c r="AX35" s="292"/>
      <c r="AY35" s="292"/>
    </row>
    <row r="36" spans="1:51" ht="18" customHeight="1" x14ac:dyDescent="0.25">
      <c r="A36" s="292"/>
      <c r="B36" s="336"/>
      <c r="C36" s="334">
        <f>AS28+1</f>
        <v>59</v>
      </c>
      <c r="D36" s="314"/>
      <c r="E36" s="334">
        <f>C36+1</f>
        <v>60</v>
      </c>
      <c r="F36" s="314"/>
      <c r="G36" s="334">
        <f>E36+1</f>
        <v>61</v>
      </c>
      <c r="H36" s="314"/>
      <c r="I36" s="334">
        <f>G36+1</f>
        <v>62</v>
      </c>
      <c r="J36" s="314"/>
      <c r="K36" s="334">
        <f>I36+1</f>
        <v>63</v>
      </c>
      <c r="L36" s="314"/>
      <c r="M36" s="334">
        <f>K36+1</f>
        <v>64</v>
      </c>
      <c r="N36" s="314"/>
      <c r="O36" s="334">
        <f>M36+1</f>
        <v>65</v>
      </c>
      <c r="P36" s="314"/>
      <c r="Q36" s="334">
        <f>O36+1</f>
        <v>66</v>
      </c>
      <c r="R36" s="314"/>
      <c r="S36" s="334">
        <f>Q36+1</f>
        <v>67</v>
      </c>
      <c r="T36" s="314"/>
      <c r="U36" s="334">
        <f>S36+1</f>
        <v>68</v>
      </c>
      <c r="V36" s="314"/>
      <c r="W36" s="334">
        <f>U36+1</f>
        <v>69</v>
      </c>
      <c r="X36" s="314"/>
      <c r="Y36" s="334">
        <f>W36+1</f>
        <v>70</v>
      </c>
      <c r="Z36" s="314"/>
      <c r="AA36" s="334">
        <f>Y36+1</f>
        <v>71</v>
      </c>
      <c r="AB36" s="314"/>
      <c r="AC36" s="334">
        <f>AA36+1</f>
        <v>72</v>
      </c>
      <c r="AD36" s="314"/>
      <c r="AE36" s="334">
        <f>AC36+1</f>
        <v>73</v>
      </c>
      <c r="AF36" s="314"/>
      <c r="AG36" s="334">
        <f>AE36+1</f>
        <v>74</v>
      </c>
      <c r="AH36" s="314"/>
      <c r="AI36" s="334">
        <f>AG36+1</f>
        <v>75</v>
      </c>
      <c r="AJ36" s="314"/>
      <c r="AK36" s="334">
        <f>AI36+1</f>
        <v>76</v>
      </c>
      <c r="AL36" s="314"/>
      <c r="AM36" s="334">
        <f>AK36+1</f>
        <v>77</v>
      </c>
      <c r="AN36" s="314"/>
      <c r="AO36" s="334">
        <f>AM36+1</f>
        <v>78</v>
      </c>
      <c r="AP36" s="314"/>
      <c r="AQ36" s="334">
        <f>AO36+1</f>
        <v>79</v>
      </c>
      <c r="AR36" s="314"/>
      <c r="AS36" s="334">
        <f>AQ36+1</f>
        <v>80</v>
      </c>
      <c r="AT36" s="345"/>
      <c r="AU36" s="292"/>
      <c r="AV36" s="292"/>
      <c r="AW36" s="292"/>
      <c r="AX36" s="292"/>
      <c r="AY36" s="292"/>
    </row>
    <row r="37" spans="1:51" ht="18" customHeight="1" x14ac:dyDescent="0.25">
      <c r="A37" s="341"/>
      <c r="B37" s="337"/>
      <c r="C37" s="318" t="str">
        <f>VLOOKUP(C36,'TS Gantry - AP47'!$A$8:$C$638,3,FALSE)</f>
        <v>5/11</v>
      </c>
      <c r="D37" s="318"/>
      <c r="E37" s="318" t="str">
        <f>VLOOKUP(E36,'TS Gantry - AP47'!$A$8:$C$638,3,FALSE)</f>
        <v>6/0</v>
      </c>
      <c r="F37" s="318"/>
      <c r="G37" s="318" t="str">
        <f>VLOOKUP(G36,'TS Gantry - AP47'!$A$8:$C$638,3,FALSE)</f>
        <v>6/1</v>
      </c>
      <c r="H37" s="318"/>
      <c r="I37" s="318" t="str">
        <f>VLOOKUP(I36,'TS Gantry - AP47'!$A$8:$C$638,3,FALSE)</f>
        <v>6/2</v>
      </c>
      <c r="J37" s="318"/>
      <c r="K37" s="318" t="str">
        <f>VLOOKUP(K36,'TS Gantry - AP47'!$A$8:$C$638,3,FALSE)</f>
        <v>6/3</v>
      </c>
      <c r="L37" s="318"/>
      <c r="M37" s="318" t="str">
        <f>VLOOKUP(M36,'TS Gantry - AP47'!$A$8:$C$638,3,FALSE)</f>
        <v>6/4</v>
      </c>
      <c r="N37" s="318"/>
      <c r="O37" s="318" t="str">
        <f>VLOOKUP(O36,'TS Gantry - AP47'!$A$8:$C$638,3,FALSE)</f>
        <v>6/5</v>
      </c>
      <c r="P37" s="318"/>
      <c r="Q37" s="318" t="str">
        <f>VLOOKUP(Q36,'TS Gantry - AP47'!$A$8:$C$638,3,FALSE)</f>
        <v>6/6</v>
      </c>
      <c r="R37" s="318"/>
      <c r="S37" s="318" t="str">
        <f>VLOOKUP(S36,'TS Gantry - AP47'!$A$8:$C$638,3,FALSE)</f>
        <v>6/7</v>
      </c>
      <c r="T37" s="318"/>
      <c r="U37" s="318" t="str">
        <f>VLOOKUP(U36,'TS Gantry - AP47'!$A$8:$C$638,3,FALSE)</f>
        <v>6/8</v>
      </c>
      <c r="V37" s="318"/>
      <c r="W37" s="318" t="str">
        <f>VLOOKUP(W36,'TS Gantry - AP47'!$A$8:$C$638,3,FALSE)</f>
        <v>6/9</v>
      </c>
      <c r="X37" s="318"/>
      <c r="Y37" s="318" t="str">
        <f>VLOOKUP(Y36,'TS Gantry - AP47'!$A$8:$C$638,3,FALSE)</f>
        <v>6/10</v>
      </c>
      <c r="Z37" s="318"/>
      <c r="AA37" s="318" t="str">
        <f>VLOOKUP(AA36,'TS Gantry - AP47'!$A$8:$C$638,3,FALSE)</f>
        <v>7/0</v>
      </c>
      <c r="AB37" s="318"/>
      <c r="AC37" s="318" t="str">
        <f>VLOOKUP(AC36,'TS Gantry - AP47'!$A$8:$C$638,3,FALSE)</f>
        <v>7/1</v>
      </c>
      <c r="AD37" s="318"/>
      <c r="AE37" s="318" t="str">
        <f>VLOOKUP(AE36,'TS Gantry - AP47'!$A$8:$C$638,3,FALSE)</f>
        <v>7/2</v>
      </c>
      <c r="AF37" s="318"/>
      <c r="AG37" s="318" t="str">
        <f>VLOOKUP(AG36,'TS Gantry - AP47'!$A$8:$C$638,3,FALSE)</f>
        <v>7/3</v>
      </c>
      <c r="AH37" s="318"/>
      <c r="AI37" s="318" t="str">
        <f>VLOOKUP(AI36,'TS Gantry - AP47'!$A$8:$C$638,3,FALSE)</f>
        <v>7/4</v>
      </c>
      <c r="AJ37" s="318"/>
      <c r="AK37" s="318" t="str">
        <f>VLOOKUP(AK36,'TS Gantry - AP47'!$A$8:$C$638,3,FALSE)</f>
        <v>7/5</v>
      </c>
      <c r="AL37" s="314"/>
      <c r="AM37" s="318" t="str">
        <f>VLOOKUP(AM36,'TS Gantry - AP47'!$A$8:$C$638,3,FALSE)</f>
        <v>7/6</v>
      </c>
      <c r="AN37" s="318"/>
      <c r="AO37" s="318" t="str">
        <f>VLOOKUP(AO36,'TS Gantry - AP47'!$A$8:$C$638,3,FALSE)</f>
        <v>7/7</v>
      </c>
      <c r="AP37" s="318"/>
      <c r="AQ37" s="318" t="str">
        <f>VLOOKUP(AQ36,'TS Gantry - AP47'!$A$8:$C$638,3,FALSE)</f>
        <v>7/8</v>
      </c>
      <c r="AR37" s="318"/>
      <c r="AS37" s="318" t="str">
        <f>VLOOKUP(AS36,'TS Gantry - AP47'!$A$8:$C$638,3,FALSE)</f>
        <v>7/9</v>
      </c>
      <c r="AT37" s="346"/>
      <c r="AU37" s="341"/>
      <c r="AV37" s="341"/>
      <c r="AW37" s="341"/>
      <c r="AX37" s="341"/>
      <c r="AY37" s="341"/>
    </row>
    <row r="38" spans="1:51" ht="15" customHeight="1" x14ac:dyDescent="0.25">
      <c r="A38" s="314"/>
      <c r="B38" s="319"/>
      <c r="C38" s="314"/>
      <c r="D38" s="314"/>
      <c r="E38" s="314"/>
      <c r="F38" s="314"/>
      <c r="G38" s="314"/>
      <c r="H38" s="314"/>
      <c r="I38" s="314"/>
      <c r="J38" s="314"/>
      <c r="K38" s="314"/>
      <c r="L38" s="31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M38" s="314"/>
      <c r="AN38" s="314"/>
      <c r="AO38" s="314"/>
      <c r="AP38" s="314"/>
      <c r="AQ38" s="314"/>
      <c r="AR38" s="312"/>
      <c r="AS38" s="314"/>
      <c r="AT38" s="345"/>
      <c r="AU38" s="314"/>
      <c r="AV38" s="314"/>
      <c r="AW38" s="314"/>
      <c r="AX38" s="314"/>
      <c r="AY38" s="314"/>
    </row>
    <row r="39" spans="1:51" ht="15" customHeight="1" x14ac:dyDescent="0.25">
      <c r="A39" s="292"/>
      <c r="B39" s="343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315"/>
      <c r="AU39" s="292"/>
      <c r="AV39" s="292"/>
      <c r="AW39" s="292"/>
      <c r="AX39" s="292"/>
      <c r="AY39" s="292"/>
    </row>
    <row r="40" spans="1:51" ht="19.5" customHeight="1" x14ac:dyDescent="0.25">
      <c r="A40" s="292"/>
      <c r="B40" s="343"/>
      <c r="C40" s="327">
        <v>3</v>
      </c>
      <c r="D40" s="326">
        <f>VLOOKUP(C37,'TS Gantry - AP47'!$C$8:$E$638,3,FALSE)</f>
        <v>419.40600000000001</v>
      </c>
      <c r="E40" s="327">
        <v>3</v>
      </c>
      <c r="F40" s="326">
        <f>VLOOKUP(E37,'TS Gantry - AP47'!$C$8:$E$638,3,FALSE)</f>
        <v>403</v>
      </c>
      <c r="G40" s="327">
        <v>3</v>
      </c>
      <c r="H40" s="326">
        <f>VLOOKUP(G37,'TS Gantry - AP47'!$C$8:$E$638,3,FALSE)</f>
        <v>437</v>
      </c>
      <c r="I40" s="327">
        <v>3</v>
      </c>
      <c r="J40" s="326">
        <f>VLOOKUP(I37,'TS Gantry - AP47'!$C$8:$E$638,3,FALSE)</f>
        <v>403</v>
      </c>
      <c r="K40" s="327">
        <v>3</v>
      </c>
      <c r="L40" s="326">
        <f>VLOOKUP(K37,'TS Gantry - AP47'!$C$8:$E$638,3,FALSE)</f>
        <v>437</v>
      </c>
      <c r="M40" s="327">
        <v>3</v>
      </c>
      <c r="N40" s="326">
        <f>VLOOKUP(M37,'TS Gantry - AP47'!$C$8:$E$638,3,FALSE)</f>
        <v>363</v>
      </c>
      <c r="O40" s="327">
        <v>3</v>
      </c>
      <c r="P40" s="326">
        <f>VLOOKUP(O37,'TS Gantry - AP47'!$C$8:$E$638,3,FALSE)</f>
        <v>469</v>
      </c>
      <c r="Q40" s="327">
        <v>3</v>
      </c>
      <c r="R40" s="326">
        <f>VLOOKUP(Q37,'TS Gantry - AP47'!$C$8:$E$638,3,FALSE)</f>
        <v>403</v>
      </c>
      <c r="S40" s="327">
        <v>3</v>
      </c>
      <c r="T40" s="326">
        <f>VLOOKUP(S37,'TS Gantry - AP47'!$C$8:$E$638,3,FALSE)</f>
        <v>432</v>
      </c>
      <c r="U40" s="327">
        <v>3</v>
      </c>
      <c r="V40" s="326">
        <f>VLOOKUP(U37,'TS Gantry - AP47'!$C$8:$E$638,3,FALSE)</f>
        <v>407</v>
      </c>
      <c r="W40" s="327">
        <v>3</v>
      </c>
      <c r="X40" s="326">
        <f>VLOOKUP(W37,'TS Gantry - AP47'!$C$8:$E$638,3,FALSE)</f>
        <v>427</v>
      </c>
      <c r="Y40" s="327">
        <v>3</v>
      </c>
      <c r="Z40" s="326">
        <f>VLOOKUP(Y37,'TS Gantry - AP47'!$C$8:$E$638,3,FALSE)</f>
        <v>385.06700000000001</v>
      </c>
      <c r="AA40" s="327">
        <v>3</v>
      </c>
      <c r="AB40" s="326">
        <f>VLOOKUP(AA37,'TS Gantry - AP47'!$C$8:$E$638,3,FALSE)</f>
        <v>444</v>
      </c>
      <c r="AC40" s="327">
        <v>3</v>
      </c>
      <c r="AD40" s="326">
        <f>VLOOKUP(AC37,'TS Gantry - AP47'!$C$8:$E$638,3,FALSE)</f>
        <v>394</v>
      </c>
      <c r="AE40" s="327">
        <v>3</v>
      </c>
      <c r="AF40" s="326">
        <f>VLOOKUP(AE37,'TS Gantry - AP47'!$C$8:$E$638,3,FALSE)</f>
        <v>367</v>
      </c>
      <c r="AG40" s="327">
        <v>3</v>
      </c>
      <c r="AH40" s="326">
        <f>VLOOKUP(AG37,'TS Gantry - AP47'!$C$8:$E$638,3,FALSE)</f>
        <v>388</v>
      </c>
      <c r="AI40" s="327">
        <v>3</v>
      </c>
      <c r="AJ40" s="326">
        <f>VLOOKUP(AI37,'TS Gantry - AP47'!$C$8:$E$638,3,FALSE)</f>
        <v>389</v>
      </c>
      <c r="AK40" s="327">
        <v>3</v>
      </c>
      <c r="AL40" s="326">
        <f>VLOOKUP(AK37,'TS Gantry - AP47'!$C$8:$E$638,3,FALSE)</f>
        <v>385</v>
      </c>
      <c r="AM40" s="347">
        <v>3</v>
      </c>
      <c r="AN40" s="326">
        <f>VLOOKUP(AM37,'TS Gantry - AP47'!$C$8:$E$638,3,FALSE)</f>
        <v>389</v>
      </c>
      <c r="AO40" s="327">
        <v>3</v>
      </c>
      <c r="AP40" s="326">
        <f>VLOOKUP(AO37,'TS Gantry - AP47'!$C$8:$E$638,3,FALSE)</f>
        <v>395</v>
      </c>
      <c r="AQ40" s="327">
        <v>3</v>
      </c>
      <c r="AR40" s="326">
        <f>VLOOKUP(AQ37,'TS Gantry - AP47'!$C$8:$E$638,3,FALSE)</f>
        <v>432</v>
      </c>
      <c r="AS40" s="327">
        <v>3</v>
      </c>
      <c r="AT40" s="328">
        <f>VLOOKUP(AS37,'TS Gantry - AP47'!$C$8:$E$638,3,FALSE)</f>
        <v>371</v>
      </c>
      <c r="AU40" s="292">
        <f>COUNTIF(B40:AT40,"3")</f>
        <v>22</v>
      </c>
      <c r="AV40" s="292"/>
      <c r="AW40" s="292"/>
      <c r="AX40" s="292"/>
      <c r="AY40" s="292"/>
    </row>
    <row r="41" spans="1:51" ht="19.5" customHeight="1" x14ac:dyDescent="0.25">
      <c r="A41" s="292"/>
      <c r="B41" s="343"/>
      <c r="C41" s="331">
        <v>2</v>
      </c>
      <c r="D41" s="292"/>
      <c r="E41" s="331">
        <v>2</v>
      </c>
      <c r="F41" s="292"/>
      <c r="G41" s="331">
        <v>2</v>
      </c>
      <c r="H41" s="292"/>
      <c r="I41" s="331">
        <v>2</v>
      </c>
      <c r="J41" s="292"/>
      <c r="K41" s="331">
        <v>2</v>
      </c>
      <c r="L41" s="292"/>
      <c r="M41" s="331">
        <v>2</v>
      </c>
      <c r="N41" s="292"/>
      <c r="O41" s="331">
        <v>2</v>
      </c>
      <c r="P41" s="292"/>
      <c r="Q41" s="331">
        <v>2</v>
      </c>
      <c r="R41" s="292"/>
      <c r="S41" s="331">
        <v>2</v>
      </c>
      <c r="T41" s="292"/>
      <c r="U41" s="331">
        <v>2</v>
      </c>
      <c r="V41" s="292"/>
      <c r="W41" s="331">
        <v>2</v>
      </c>
      <c r="X41" s="292"/>
      <c r="Y41" s="331">
        <v>2</v>
      </c>
      <c r="Z41" s="292"/>
      <c r="AA41" s="348">
        <v>2</v>
      </c>
      <c r="AB41" s="292"/>
      <c r="AC41" s="331">
        <v>2</v>
      </c>
      <c r="AD41" s="292"/>
      <c r="AE41" s="331">
        <v>2</v>
      </c>
      <c r="AF41" s="292"/>
      <c r="AG41" s="331">
        <v>2</v>
      </c>
      <c r="AH41" s="292"/>
      <c r="AI41" s="331">
        <v>2</v>
      </c>
      <c r="AJ41" s="292"/>
      <c r="AK41" s="331">
        <v>2</v>
      </c>
      <c r="AL41" s="292"/>
      <c r="AM41" s="331">
        <v>2</v>
      </c>
      <c r="AN41" s="292"/>
      <c r="AO41" s="331">
        <v>2</v>
      </c>
      <c r="AP41" s="292"/>
      <c r="AQ41" s="331">
        <v>2</v>
      </c>
      <c r="AR41" s="292"/>
      <c r="AS41" s="331">
        <v>2</v>
      </c>
      <c r="AT41" s="315"/>
      <c r="AU41" s="292"/>
      <c r="AV41" s="292"/>
      <c r="AW41" s="292"/>
      <c r="AX41" s="292"/>
      <c r="AY41" s="292"/>
    </row>
    <row r="42" spans="1:51" ht="18" customHeight="1" x14ac:dyDescent="0.25">
      <c r="A42" s="292"/>
      <c r="B42" s="319"/>
      <c r="C42" s="304" t="str">
        <f>VLOOKUP(C37,'TS Gantry - AP47'!$C$8:$D$638,2,FALSE)</f>
        <v>DA+9</v>
      </c>
      <c r="D42" s="304"/>
      <c r="E42" s="304" t="str">
        <f>VLOOKUP(E37,'TS Gantry - AP47'!$C$8:$D$638,2,FALSE)</f>
        <v>DB1+0</v>
      </c>
      <c r="F42" s="304"/>
      <c r="G42" s="304" t="str">
        <f>VLOOKUP(G37,'TS Gantry - AP47'!$C$8:$D$638,2,FALSE)</f>
        <v>DA+3</v>
      </c>
      <c r="H42" s="304"/>
      <c r="I42" s="304" t="str">
        <f>VLOOKUP(I37,'TS Gantry - AP47'!$C$8:$D$638,2,FALSE)</f>
        <v>DA+3</v>
      </c>
      <c r="J42" s="304"/>
      <c r="K42" s="304" t="str">
        <f>VLOOKUP(K37,'TS Gantry - AP47'!$C$8:$D$638,2,FALSE)</f>
        <v>DA+6</v>
      </c>
      <c r="L42" s="304"/>
      <c r="M42" s="304" t="str">
        <f>VLOOKUP(M37,'TS Gantry - AP47'!$C$8:$D$638,2,FALSE)</f>
        <v>DA+3</v>
      </c>
      <c r="N42" s="304"/>
      <c r="O42" s="304" t="str">
        <f>VLOOKUP(O37,'TS Gantry - AP47'!$C$8:$D$638,2,FALSE)</f>
        <v>DA+9</v>
      </c>
      <c r="P42" s="304"/>
      <c r="Q42" s="304" t="str">
        <f>VLOOKUP(Q37,'TS Gantry - AP47'!$C$8:$D$638,2,FALSE)</f>
        <v>DB1+3</v>
      </c>
      <c r="R42" s="304"/>
      <c r="S42" s="304" t="str">
        <f>VLOOKUP(S37,'TS Gantry - AP47'!$C$8:$D$638,2,FALSE)</f>
        <v>DA+0</v>
      </c>
      <c r="T42" s="304"/>
      <c r="U42" s="304" t="str">
        <f>VLOOKUP(U37,'TS Gantry - AP47'!$C$8:$D$638,2,FALSE)</f>
        <v>DA+6</v>
      </c>
      <c r="V42" s="304"/>
      <c r="W42" s="304" t="str">
        <f>VLOOKUP(W37,'TS Gantry - AP47'!$C$8:$D$638,2,FALSE)</f>
        <v>DA+3</v>
      </c>
      <c r="X42" s="304"/>
      <c r="Y42" s="304" t="str">
        <f>VLOOKUP(Y37,'TS Gantry - AP47'!$C$8:$D$638,2,FALSE)</f>
        <v>DA+6</v>
      </c>
      <c r="Z42" s="304"/>
      <c r="AA42" s="304" t="str">
        <f>VLOOKUP(AA37,'TS Gantry - AP47'!$C$8:$D$638,2,FALSE)</f>
        <v>DB1+3</v>
      </c>
      <c r="AB42" s="304"/>
      <c r="AC42" s="304" t="str">
        <f>VLOOKUP(AC37,'TS Gantry - AP47'!$C$8:$D$638,2,FALSE)</f>
        <v>DA+6</v>
      </c>
      <c r="AD42" s="304"/>
      <c r="AE42" s="304" t="str">
        <f>VLOOKUP(AE37,'TS Gantry - AP47'!$C$8:$D$638,2,FALSE)</f>
        <v>DA-1.5</v>
      </c>
      <c r="AF42" s="304"/>
      <c r="AG42" s="304" t="str">
        <f>VLOOKUP(AG37,'TS Gantry - AP47'!$C$8:$D$638,2,FALSE)</f>
        <v>DA+0</v>
      </c>
      <c r="AH42" s="304"/>
      <c r="AI42" s="304" t="str">
        <f>VLOOKUP(AI37,'TS Gantry - AP47'!$C$8:$D$638,2,FALSE)</f>
        <v>DA+0</v>
      </c>
      <c r="AJ42" s="304"/>
      <c r="AK42" s="304" t="str">
        <f>VLOOKUP(AK37,'TS Gantry - AP47'!$C$8:$D$638,2,FALSE)</f>
        <v>DA-1.5</v>
      </c>
      <c r="AL42" s="304"/>
      <c r="AM42" s="304" t="str">
        <f>VLOOKUP(AM37,'TS Gantry - AP47'!$C$8:$D$638,2,FALSE)</f>
        <v>DA+0</v>
      </c>
      <c r="AN42" s="304"/>
      <c r="AO42" s="304" t="str">
        <f>VLOOKUP(AO37,'TS Gantry - AP47'!$C$8:$D$638,2,FALSE)</f>
        <v>DA-1.5</v>
      </c>
      <c r="AP42" s="304"/>
      <c r="AQ42" s="304" t="str">
        <f>VLOOKUP(AQ37,'TS Gantry - AP47'!$C$8:$D$638,2,FALSE)</f>
        <v>DA+3</v>
      </c>
      <c r="AR42" s="304"/>
      <c r="AS42" s="304" t="str">
        <f>VLOOKUP(AS37,'TS Gantry - AP47'!$C$8:$D$638,2,FALSE)</f>
        <v>DA+3</v>
      </c>
      <c r="AT42" s="333"/>
      <c r="AU42" s="292"/>
      <c r="AV42" s="292"/>
      <c r="AW42" s="292"/>
      <c r="AX42" s="292"/>
      <c r="AY42" s="292"/>
    </row>
    <row r="43" spans="1:51" ht="15" customHeight="1" x14ac:dyDescent="0.25">
      <c r="A43" s="292"/>
      <c r="B43" s="31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14"/>
      <c r="AS43" s="304"/>
      <c r="AT43" s="333"/>
      <c r="AU43" s="292"/>
      <c r="AV43" s="292"/>
      <c r="AW43" s="292"/>
      <c r="AX43" s="292"/>
      <c r="AY43" s="292"/>
    </row>
    <row r="44" spans="1:51" ht="18" customHeight="1" x14ac:dyDescent="0.25">
      <c r="A44" s="292"/>
      <c r="B44" s="336"/>
      <c r="C44" s="334">
        <f>AS36+1</f>
        <v>81</v>
      </c>
      <c r="D44" s="314"/>
      <c r="E44" s="334">
        <f>C44+1</f>
        <v>82</v>
      </c>
      <c r="F44" s="314"/>
      <c r="G44" s="334">
        <f>E44+1</f>
        <v>83</v>
      </c>
      <c r="H44" s="314"/>
      <c r="I44" s="334">
        <f>G44+1</f>
        <v>84</v>
      </c>
      <c r="J44" s="314"/>
      <c r="K44" s="334">
        <f>I44+1</f>
        <v>85</v>
      </c>
      <c r="L44" s="314"/>
      <c r="M44" s="334">
        <f>K44+1</f>
        <v>86</v>
      </c>
      <c r="N44" s="314"/>
      <c r="O44" s="334">
        <f>M44+1</f>
        <v>87</v>
      </c>
      <c r="P44" s="314"/>
      <c r="Q44" s="334">
        <f>O44+1</f>
        <v>88</v>
      </c>
      <c r="R44" s="314"/>
      <c r="S44" s="334">
        <f>Q44+1</f>
        <v>89</v>
      </c>
      <c r="T44" s="314"/>
      <c r="U44" s="334">
        <f>S44+1</f>
        <v>90</v>
      </c>
      <c r="V44" s="314"/>
      <c r="W44" s="334">
        <f>U44+1</f>
        <v>91</v>
      </c>
      <c r="X44" s="314"/>
      <c r="Y44" s="334">
        <f>W44+1</f>
        <v>92</v>
      </c>
      <c r="Z44" s="314"/>
      <c r="AA44" s="334">
        <f>Y44+1</f>
        <v>93</v>
      </c>
      <c r="AB44" s="314"/>
      <c r="AC44" s="334">
        <f>AA44+1</f>
        <v>94</v>
      </c>
      <c r="AD44" s="314"/>
      <c r="AE44" s="334">
        <f>AC44+1</f>
        <v>95</v>
      </c>
      <c r="AF44" s="314"/>
      <c r="AG44" s="334">
        <f>AE44+1</f>
        <v>96</v>
      </c>
      <c r="AH44" s="314"/>
      <c r="AI44" s="334">
        <f>AG44+1</f>
        <v>97</v>
      </c>
      <c r="AJ44" s="314"/>
      <c r="AK44" s="334">
        <f>AI44+1</f>
        <v>98</v>
      </c>
      <c r="AL44" s="314"/>
      <c r="AM44" s="334">
        <f>AK44+1</f>
        <v>99</v>
      </c>
      <c r="AN44" s="314"/>
      <c r="AO44" s="334">
        <f>AM44+1</f>
        <v>100</v>
      </c>
      <c r="AP44" s="314"/>
      <c r="AQ44" s="334">
        <f>AO44+1</f>
        <v>101</v>
      </c>
      <c r="AR44" s="292"/>
      <c r="AS44" s="334">
        <f>AQ44+1</f>
        <v>102</v>
      </c>
      <c r="AT44" s="345"/>
      <c r="AU44" s="292"/>
      <c r="AV44" s="292"/>
      <c r="AW44" s="292"/>
      <c r="AX44" s="292"/>
      <c r="AY44" s="292"/>
    </row>
    <row r="45" spans="1:51" ht="18" customHeight="1" x14ac:dyDescent="0.25">
      <c r="A45" s="349"/>
      <c r="B45" s="350"/>
      <c r="C45" s="318" t="str">
        <f>VLOOKUP(C44,'TS Gantry - AP47'!$A$8:$C$638,3,FALSE)</f>
        <v>7/10</v>
      </c>
      <c r="D45" s="318"/>
      <c r="E45" s="318" t="str">
        <f>VLOOKUP(E44,'TS Gantry - AP47'!$A$8:$C$638,3,FALSE)</f>
        <v>7/11</v>
      </c>
      <c r="F45" s="318"/>
      <c r="G45" s="318" t="str">
        <f>VLOOKUP(G44,'TS Gantry - AP47'!$A$8:$C$638,3,FALSE)</f>
        <v>8/0</v>
      </c>
      <c r="H45" s="318"/>
      <c r="I45" s="318" t="str">
        <f>VLOOKUP(I44,'TS Gantry - AP47'!$A$8:$C$638,3,FALSE)</f>
        <v>8/1</v>
      </c>
      <c r="J45" s="318"/>
      <c r="K45" s="318" t="str">
        <f>VLOOKUP(K44,'TS Gantry - AP47'!$A$8:$C$638,3,FALSE)</f>
        <v>8/2</v>
      </c>
      <c r="L45" s="318"/>
      <c r="M45" s="318" t="str">
        <f>VLOOKUP(M44,'TS Gantry - AP47'!$A$8:$C$638,3,FALSE)</f>
        <v>8/3</v>
      </c>
      <c r="N45" s="318"/>
      <c r="O45" s="318" t="str">
        <f>VLOOKUP(O44,'TS Gantry - AP47'!$A$8:$C$638,3,FALSE)</f>
        <v>8/4</v>
      </c>
      <c r="P45" s="318"/>
      <c r="Q45" s="318" t="str">
        <f>VLOOKUP(Q44,'TS Gantry - AP47'!$A$8:$C$638,3,FALSE)</f>
        <v>8/5</v>
      </c>
      <c r="R45" s="318"/>
      <c r="S45" s="318" t="str">
        <f>VLOOKUP(S44,'TS Gantry - AP47'!$A$8:$C$638,3,FALSE)</f>
        <v>8/6</v>
      </c>
      <c r="T45" s="318"/>
      <c r="U45" s="318" t="str">
        <f>VLOOKUP(U44,'TS Gantry - AP47'!$A$8:$C$638,3,FALSE)</f>
        <v>8/7</v>
      </c>
      <c r="V45" s="318"/>
      <c r="W45" s="318" t="str">
        <f>VLOOKUP(W44,'TS Gantry - AP47'!$A$8:$C$638,3,FALSE)</f>
        <v>8/8</v>
      </c>
      <c r="X45" s="318"/>
      <c r="Y45" s="318" t="str">
        <f>VLOOKUP(Y44,'TS Gantry - AP47'!$A$8:$C$638,3,FALSE)</f>
        <v>9/0</v>
      </c>
      <c r="Z45" s="318"/>
      <c r="AA45" s="318" t="str">
        <f>VLOOKUP(AA44,'TS Gantry - AP47'!$A$8:$C$638,3,FALSE)</f>
        <v>9/1</v>
      </c>
      <c r="AB45" s="318"/>
      <c r="AC45" s="318" t="str">
        <f>VLOOKUP(AC44,'TS Gantry - AP47'!$A$8:$C$638,3,FALSE)</f>
        <v>9/2</v>
      </c>
      <c r="AD45" s="318"/>
      <c r="AE45" s="318" t="str">
        <f>VLOOKUP(AE44,'TS Gantry - AP47'!$A$8:$C$638,3,FALSE)</f>
        <v>9/3</v>
      </c>
      <c r="AF45" s="318"/>
      <c r="AG45" s="318" t="str">
        <f>VLOOKUP(AG44,'TS Gantry - AP47'!$A$8:$C$638,3,FALSE)</f>
        <v>9/4</v>
      </c>
      <c r="AH45" s="318"/>
      <c r="AI45" s="318" t="str">
        <f>VLOOKUP(AI44,'TS Gantry - AP47'!$A$8:$C$638,3,FALSE)</f>
        <v>10/0</v>
      </c>
      <c r="AJ45" s="318"/>
      <c r="AK45" s="318" t="str">
        <f>VLOOKUP(AK44,'TS Gantry - AP47'!$A$8:$C$638,3,FALSE)</f>
        <v>11/0</v>
      </c>
      <c r="AL45" s="318"/>
      <c r="AM45" s="318" t="str">
        <f>VLOOKUP(AM44,'TS Gantry - AP47'!$A$8:$C$638,3,FALSE)</f>
        <v>11/1</v>
      </c>
      <c r="AN45" s="318"/>
      <c r="AO45" s="318" t="str">
        <f>VLOOKUP(AO44,'TS Gantry - AP47'!$A$8:$C$638,3,FALSE)</f>
        <v>11/2</v>
      </c>
      <c r="AP45" s="318"/>
      <c r="AQ45" s="351" t="s">
        <v>352</v>
      </c>
      <c r="AR45" s="318"/>
      <c r="AS45" s="318" t="str">
        <f>VLOOKUP(AS44,'TS Gantry - AP47'!$A$8:$C$638,3,FALSE)</f>
        <v>11/4</v>
      </c>
      <c r="AT45" s="346"/>
      <c r="AU45" s="349"/>
      <c r="AV45" s="349"/>
      <c r="AW45" s="349"/>
      <c r="AX45" s="349"/>
      <c r="AY45" s="349"/>
    </row>
    <row r="46" spans="1:51" ht="15" customHeight="1" x14ac:dyDescent="0.25">
      <c r="A46" s="314"/>
      <c r="B46" s="319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Q46" s="314"/>
      <c r="R46" s="312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2"/>
      <c r="AE46" s="314"/>
      <c r="AF46" s="314"/>
      <c r="AG46" s="314"/>
      <c r="AH46" s="314"/>
      <c r="AI46" s="314"/>
      <c r="AJ46" s="352" t="s">
        <v>820</v>
      </c>
      <c r="AK46" s="314"/>
      <c r="AL46" s="314"/>
      <c r="AM46" s="314"/>
      <c r="AN46" s="314"/>
      <c r="AO46" s="314"/>
      <c r="AP46" s="314"/>
      <c r="AQ46" s="314"/>
      <c r="AR46" s="314"/>
      <c r="AS46" s="314"/>
      <c r="AT46" s="345"/>
      <c r="AU46" s="314"/>
      <c r="AV46" s="314"/>
      <c r="AW46" s="314"/>
      <c r="AX46" s="314"/>
      <c r="AY46" s="314"/>
    </row>
    <row r="47" spans="1:51" ht="15" customHeight="1" x14ac:dyDescent="0.25">
      <c r="A47" s="292"/>
      <c r="B47" s="343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314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314"/>
      <c r="AE47" s="292"/>
      <c r="AF47" s="292"/>
      <c r="AG47" s="292"/>
      <c r="AH47" s="292"/>
      <c r="AI47" s="292"/>
      <c r="AJ47" s="353" t="s">
        <v>815</v>
      </c>
      <c r="AK47" s="292"/>
      <c r="AL47" s="292"/>
      <c r="AM47" s="292"/>
      <c r="AN47" s="292"/>
      <c r="AO47" s="292"/>
      <c r="AP47" s="292"/>
      <c r="AQ47" s="292"/>
      <c r="AR47" s="292"/>
      <c r="AS47" s="292"/>
      <c r="AT47" s="315"/>
      <c r="AU47" s="292"/>
      <c r="AV47" s="292"/>
      <c r="AW47" s="292"/>
      <c r="AX47" s="292"/>
      <c r="AY47" s="292"/>
    </row>
    <row r="48" spans="1:51" ht="19.5" customHeight="1" x14ac:dyDescent="0.25">
      <c r="A48" s="292"/>
      <c r="B48" s="343"/>
      <c r="C48" s="327">
        <v>3</v>
      </c>
      <c r="D48" s="326">
        <f>VLOOKUP(C45,'TS Gantry - AP47'!$C$8:$E$638,3,FALSE)</f>
        <v>385</v>
      </c>
      <c r="E48" s="327">
        <v>3</v>
      </c>
      <c r="F48" s="326">
        <f>VLOOKUP(E45,'TS Gantry - AP47'!$C$8:$E$638,3,FALSE)</f>
        <v>408.06200000000001</v>
      </c>
      <c r="G48" s="327">
        <v>3</v>
      </c>
      <c r="H48" s="326">
        <f>VLOOKUP(G45,'TS Gantry - AP47'!$C$8:$E$638,3,FALSE)</f>
        <v>372</v>
      </c>
      <c r="I48" s="327">
        <v>3</v>
      </c>
      <c r="J48" s="326">
        <f>VLOOKUP(I45,'TS Gantry - AP47'!$C$8:$E$638,3,FALSE)</f>
        <v>383</v>
      </c>
      <c r="K48" s="327">
        <v>3</v>
      </c>
      <c r="L48" s="326">
        <f>VLOOKUP(K45,'TS Gantry - AP47'!$C$8:$E$638,3,FALSE)</f>
        <v>427</v>
      </c>
      <c r="M48" s="327">
        <v>3</v>
      </c>
      <c r="N48" s="326">
        <f>VLOOKUP(M45,'TS Gantry - AP47'!$C$8:$E$638,3,FALSE)</f>
        <v>402</v>
      </c>
      <c r="O48" s="327">
        <v>3</v>
      </c>
      <c r="P48" s="326">
        <f>VLOOKUP(O45,'TS Gantry - AP47'!$C$8:$E$638,3,FALSE)</f>
        <v>388</v>
      </c>
      <c r="Q48" s="327">
        <v>3</v>
      </c>
      <c r="R48" s="326">
        <f>VLOOKUP(Q45,'TS Gantry - AP47'!$C$8:$E$638,3,FALSE)</f>
        <v>365</v>
      </c>
      <c r="S48" s="327">
        <v>3</v>
      </c>
      <c r="T48" s="326">
        <f>VLOOKUP(S45,'TS Gantry - AP47'!$C$8:$E$638,3,FALSE)</f>
        <v>422</v>
      </c>
      <c r="U48" s="327">
        <v>3</v>
      </c>
      <c r="V48" s="326">
        <f>VLOOKUP(U45,'TS Gantry - AP47'!$C$8:$E$638,3,FALSE)</f>
        <v>384</v>
      </c>
      <c r="W48" s="327">
        <v>3</v>
      </c>
      <c r="X48" s="326">
        <f>VLOOKUP(W45,'TS Gantry - AP47'!$C$8:$E$638,3,FALSE)</f>
        <v>380.38799999999998</v>
      </c>
      <c r="Y48" s="327">
        <v>3</v>
      </c>
      <c r="Z48" s="326">
        <f>VLOOKUP(Y45,'TS Gantry - AP47'!$C$8:$E$638,3,FALSE)</f>
        <v>329</v>
      </c>
      <c r="AA48" s="327">
        <v>3</v>
      </c>
      <c r="AB48" s="326">
        <f>VLOOKUP(AA45,'TS Gantry - AP47'!$C$8:$E$638,3,FALSE)</f>
        <v>429</v>
      </c>
      <c r="AC48" s="327">
        <v>3</v>
      </c>
      <c r="AD48" s="326">
        <f>VLOOKUP(AC45,'TS Gantry - AP47'!$C$8:$E$638,3,FALSE)</f>
        <v>411</v>
      </c>
      <c r="AE48" s="327">
        <v>3</v>
      </c>
      <c r="AF48" s="326">
        <f>VLOOKUP(AE45,'TS Gantry - AP47'!$C$8:$E$638,3,FALSE)</f>
        <v>394</v>
      </c>
      <c r="AG48" s="327">
        <v>3</v>
      </c>
      <c r="AH48" s="326">
        <f>VLOOKUP(AG45,'TS Gantry - AP47'!$C$8:$E$638,3,FALSE)</f>
        <v>445.87099999999998</v>
      </c>
      <c r="AI48" s="327">
        <v>3</v>
      </c>
      <c r="AJ48" s="326">
        <f>VLOOKUP(AI45,'TS Gantry - AP47'!$C$8:$E$638,3,FALSE)</f>
        <v>200.429</v>
      </c>
      <c r="AK48" s="327">
        <v>3</v>
      </c>
      <c r="AL48" s="326">
        <f>VLOOKUP(AK45,'TS Gantry - AP47'!$C$8:$E$638,3,FALSE)</f>
        <v>453</v>
      </c>
      <c r="AM48" s="327">
        <v>3</v>
      </c>
      <c r="AN48" s="326">
        <f>VLOOKUP(AM45,'TS Gantry - AP47'!$C$8:$E$638,3,FALSE)</f>
        <v>387</v>
      </c>
      <c r="AO48" s="327">
        <v>3</v>
      </c>
      <c r="AP48" s="326">
        <f>VLOOKUP(AO45,'TS Gantry - AP47'!$C$8:$E$638,3,FALSE)</f>
        <v>383</v>
      </c>
      <c r="AQ48" s="327">
        <v>3</v>
      </c>
      <c r="AR48" s="326">
        <f>VLOOKUP(AQ45,'TS Gantry - AP47'!$C$8:$E$638,3,FALSE)</f>
        <v>399</v>
      </c>
      <c r="AS48" s="327">
        <v>3</v>
      </c>
      <c r="AT48" s="328">
        <f>VLOOKUP(AS45,'TS Gantry - AP47'!$C$8:$E$638,3,FALSE)</f>
        <v>385</v>
      </c>
      <c r="AU48" s="292">
        <f>COUNTIF(B48:AT48,"3")</f>
        <v>22</v>
      </c>
      <c r="AV48" s="292"/>
      <c r="AW48" s="292"/>
      <c r="AX48" s="292"/>
      <c r="AY48" s="292"/>
    </row>
    <row r="49" spans="1:51" ht="19.5" customHeight="1" x14ac:dyDescent="0.25">
      <c r="A49" s="292"/>
      <c r="B49" s="343"/>
      <c r="C49" s="331">
        <v>2</v>
      </c>
      <c r="D49" s="292"/>
      <c r="E49" s="348">
        <v>2</v>
      </c>
      <c r="F49" s="292"/>
      <c r="G49" s="348">
        <v>2</v>
      </c>
      <c r="H49" s="292"/>
      <c r="I49" s="348">
        <v>2</v>
      </c>
      <c r="J49" s="292"/>
      <c r="K49" s="331">
        <v>2</v>
      </c>
      <c r="L49" s="292"/>
      <c r="M49" s="331">
        <v>2</v>
      </c>
      <c r="N49" s="292"/>
      <c r="O49" s="331">
        <v>2</v>
      </c>
      <c r="P49" s="292"/>
      <c r="Q49" s="331">
        <v>2</v>
      </c>
      <c r="R49" s="292"/>
      <c r="S49" s="331">
        <v>2</v>
      </c>
      <c r="T49" s="292"/>
      <c r="U49" s="348">
        <v>2</v>
      </c>
      <c r="V49" s="292"/>
      <c r="W49" s="331">
        <v>2</v>
      </c>
      <c r="X49" s="292"/>
      <c r="Y49" s="348">
        <v>2</v>
      </c>
      <c r="Z49" s="292"/>
      <c r="AA49" s="348">
        <v>2</v>
      </c>
      <c r="AB49" s="292"/>
      <c r="AC49" s="331">
        <v>2</v>
      </c>
      <c r="AD49" s="292"/>
      <c r="AE49" s="331">
        <v>2</v>
      </c>
      <c r="AF49" s="292"/>
      <c r="AG49" s="331">
        <v>2</v>
      </c>
      <c r="AH49" s="292"/>
      <c r="AI49" s="331">
        <v>2</v>
      </c>
      <c r="AJ49" s="292"/>
      <c r="AK49" s="331">
        <v>2</v>
      </c>
      <c r="AL49" s="292"/>
      <c r="AM49" s="331">
        <v>2</v>
      </c>
      <c r="AN49" s="292"/>
      <c r="AO49" s="331">
        <v>2</v>
      </c>
      <c r="AP49" s="292"/>
      <c r="AQ49" s="348">
        <v>2</v>
      </c>
      <c r="AR49" s="292"/>
      <c r="AS49" s="348">
        <v>2</v>
      </c>
      <c r="AT49" s="315"/>
      <c r="AU49" s="292"/>
      <c r="AV49" s="292"/>
      <c r="AW49" s="292"/>
      <c r="AX49" s="292"/>
      <c r="AY49" s="292"/>
    </row>
    <row r="50" spans="1:51" ht="18" customHeight="1" x14ac:dyDescent="0.25">
      <c r="A50" s="292"/>
      <c r="B50" s="319"/>
      <c r="C50" s="304" t="str">
        <f>VLOOKUP(C45,'TS Gantry - AP47'!$C$8:$D$638,2,FALSE)</f>
        <v>DA+0</v>
      </c>
      <c r="D50" s="304"/>
      <c r="E50" s="304" t="str">
        <f>VLOOKUP(E45,'TS Gantry - AP47'!$C$8:$D$638,2,FALSE)</f>
        <v>DA+3</v>
      </c>
      <c r="F50" s="304"/>
      <c r="G50" s="304" t="str">
        <f>VLOOKUP(G45,'TS Gantry - AP47'!$C$8:$D$638,2,FALSE)</f>
        <v>DC1+0</v>
      </c>
      <c r="H50" s="304"/>
      <c r="I50" s="304" t="str">
        <f>VLOOKUP(I45,'TS Gantry - AP47'!$C$8:$D$638,2,FALSE)</f>
        <v>DA-1.5</v>
      </c>
      <c r="J50" s="304"/>
      <c r="K50" s="304" t="str">
        <f>VLOOKUP(K45,'TS Gantry - AP47'!$C$8:$D$638,2,FALSE)</f>
        <v>DA+3</v>
      </c>
      <c r="L50" s="304"/>
      <c r="M50" s="304" t="str">
        <f>VLOOKUP(M45,'TS Gantry - AP47'!$C$8:$D$638,2,FALSE)</f>
        <v>DA+6</v>
      </c>
      <c r="N50" s="304"/>
      <c r="O50" s="304" t="str">
        <f>VLOOKUP(O45,'TS Gantry - AP47'!$C$8:$D$638,2,FALSE)</f>
        <v>DA+3</v>
      </c>
      <c r="P50" s="304"/>
      <c r="Q50" s="304" t="str">
        <f>VLOOKUP(Q45,'TS Gantry - AP47'!$C$8:$D$638,2,FALSE)</f>
        <v>DA+0</v>
      </c>
      <c r="R50" s="304"/>
      <c r="S50" s="304" t="str">
        <f>VLOOKUP(S45,'TS Gantry - AP47'!$C$8:$D$638,2,FALSE)</f>
        <v>DA+0</v>
      </c>
      <c r="T50" s="304"/>
      <c r="U50" s="304" t="str">
        <f>VLOOKUP(U45,'TS Gantry - AP47'!$C$8:$D$638,2,FALSE)</f>
        <v>DA+3</v>
      </c>
      <c r="V50" s="304"/>
      <c r="W50" s="304" t="str">
        <f>VLOOKUP(W45,'TS Gantry - AP47'!$C$8:$D$638,2,FALSE)</f>
        <v>DA+0</v>
      </c>
      <c r="X50" s="304"/>
      <c r="Y50" s="304" t="str">
        <f>VLOOKUP(Y45,'TS Gantry - AP47'!$C$8:$D$638,2,FALSE)</f>
        <v>DB1+0</v>
      </c>
      <c r="Z50" s="304"/>
      <c r="AA50" s="304" t="str">
        <f>VLOOKUP(AA45,'TS Gantry - AP47'!$C$8:$D$638,2,FALSE)</f>
        <v>DA+0</v>
      </c>
      <c r="AB50" s="304"/>
      <c r="AC50" s="304" t="str">
        <f>VLOOKUP(AC45,'TS Gantry - AP47'!$C$8:$D$638,2,FALSE)</f>
        <v>DA+6</v>
      </c>
      <c r="AD50" s="304"/>
      <c r="AE50" s="304" t="str">
        <f>VLOOKUP(AE45,'TS Gantry - AP47'!$C$8:$D$638,2,FALSE)</f>
        <v>DA+0</v>
      </c>
      <c r="AF50" s="304"/>
      <c r="AG50" s="304" t="str">
        <f>VLOOKUP(AG45,'TS Gantry - AP47'!$C$8:$D$638,2,FALSE)</f>
        <v>DA+3</v>
      </c>
      <c r="AH50" s="304"/>
      <c r="AI50" s="304" t="str">
        <f>VLOOKUP(AI45,'TS Gantry - AP47'!$C$8:$D$638,2,FALSE)</f>
        <v>DD60+25</v>
      </c>
      <c r="AJ50" s="304"/>
      <c r="AK50" s="304" t="str">
        <f>VLOOKUP(AK45,'TS Gantry - AP47'!$C$8:$D$638,2,FALSE)</f>
        <v>DD60+18</v>
      </c>
      <c r="AL50" s="304"/>
      <c r="AM50" s="304" t="str">
        <f>VLOOKUP(AM45,'TS Gantry - AP47'!$C$8:$D$638,2,FALSE)</f>
        <v>DA-1.5</v>
      </c>
      <c r="AN50" s="304"/>
      <c r="AO50" s="304" t="str">
        <f>VLOOKUP(AO45,'TS Gantry - AP47'!$C$8:$D$638,2,FALSE)</f>
        <v>DA+3</v>
      </c>
      <c r="AP50" s="304"/>
      <c r="AQ50" s="304" t="str">
        <f>VLOOKUP(AQ45,'TS Gantry - AP47'!$C$8:$D$638,2,FALSE)</f>
        <v>DA+0</v>
      </c>
      <c r="AR50" s="304"/>
      <c r="AS50" s="304" t="str">
        <f>VLOOKUP(AS45,'TS Gantry - AP47'!$C$8:$D$638,2,FALSE)</f>
        <v>DA+3</v>
      </c>
      <c r="AT50" s="333"/>
      <c r="AU50" s="292"/>
      <c r="AV50" s="292"/>
      <c r="AW50" s="292"/>
      <c r="AX50" s="292"/>
      <c r="AY50" s="292"/>
    </row>
    <row r="51" spans="1:51" ht="18" customHeight="1" x14ac:dyDescent="0.25">
      <c r="A51" s="292"/>
      <c r="B51" s="319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34"/>
      <c r="AJ51" s="304"/>
      <c r="AK51" s="334" t="s">
        <v>821</v>
      </c>
      <c r="AL51" s="304"/>
      <c r="AM51" s="304"/>
      <c r="AN51" s="304"/>
      <c r="AO51" s="304"/>
      <c r="AP51" s="304"/>
      <c r="AQ51" s="304"/>
      <c r="AR51" s="304"/>
      <c r="AS51" s="304"/>
      <c r="AT51" s="333"/>
      <c r="AU51" s="292"/>
      <c r="AV51" s="292"/>
      <c r="AW51" s="292"/>
      <c r="AX51" s="292"/>
      <c r="AY51" s="292"/>
    </row>
    <row r="52" spans="1:51" ht="18" customHeight="1" x14ac:dyDescent="0.25">
      <c r="A52" s="292"/>
      <c r="B52" s="31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54"/>
      <c r="AJ52" s="320" t="s">
        <v>822</v>
      </c>
      <c r="AK52" s="354"/>
      <c r="AL52" s="304"/>
      <c r="AM52" s="304"/>
      <c r="AN52" s="304"/>
      <c r="AO52" s="304"/>
      <c r="AP52" s="304"/>
      <c r="AQ52" s="304"/>
      <c r="AR52" s="304"/>
      <c r="AS52" s="304"/>
      <c r="AT52" s="333"/>
      <c r="AU52" s="292"/>
      <c r="AV52" s="292"/>
      <c r="AW52" s="292"/>
      <c r="AX52" s="292"/>
      <c r="AY52" s="292"/>
    </row>
    <row r="53" spans="1:51" ht="15" customHeight="1" x14ac:dyDescent="0.25">
      <c r="A53" s="292"/>
      <c r="B53" s="319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33"/>
      <c r="AU53" s="292"/>
      <c r="AV53" s="292"/>
      <c r="AW53" s="292"/>
      <c r="AX53" s="292"/>
      <c r="AY53" s="292"/>
    </row>
    <row r="54" spans="1:51" ht="18" customHeight="1" x14ac:dyDescent="0.25">
      <c r="A54" s="292"/>
      <c r="B54" s="336"/>
      <c r="C54" s="334">
        <f>AS44+1</f>
        <v>103</v>
      </c>
      <c r="D54" s="314"/>
      <c r="E54" s="334">
        <f>C54+1</f>
        <v>104</v>
      </c>
      <c r="F54" s="314"/>
      <c r="G54" s="334">
        <f>E54+1</f>
        <v>105</v>
      </c>
      <c r="H54" s="314"/>
      <c r="I54" s="334">
        <f>G54+1</f>
        <v>106</v>
      </c>
      <c r="J54" s="314"/>
      <c r="K54" s="334">
        <f>I54+1</f>
        <v>107</v>
      </c>
      <c r="L54" s="314"/>
      <c r="M54" s="334">
        <f>K54+1</f>
        <v>108</v>
      </c>
      <c r="N54" s="314"/>
      <c r="O54" s="334">
        <f>M54+1</f>
        <v>109</v>
      </c>
      <c r="P54" s="314"/>
      <c r="Q54" s="334">
        <f>O54+1</f>
        <v>110</v>
      </c>
      <c r="R54" s="314"/>
      <c r="S54" s="334">
        <f>Q54+1</f>
        <v>111</v>
      </c>
      <c r="T54" s="314"/>
      <c r="U54" s="334">
        <f>S54+1</f>
        <v>112</v>
      </c>
      <c r="V54" s="314"/>
      <c r="W54" s="334">
        <f>U54+1</f>
        <v>113</v>
      </c>
      <c r="X54" s="314"/>
      <c r="Y54" s="334">
        <f>W54+1</f>
        <v>114</v>
      </c>
      <c r="Z54" s="314"/>
      <c r="AA54" s="334">
        <f>Y54+1</f>
        <v>115</v>
      </c>
      <c r="AB54" s="314"/>
      <c r="AC54" s="334">
        <f>AA54+1</f>
        <v>116</v>
      </c>
      <c r="AD54" s="314"/>
      <c r="AE54" s="334">
        <f>AC54+1</f>
        <v>117</v>
      </c>
      <c r="AF54" s="314"/>
      <c r="AG54" s="334">
        <f>AE54+1</f>
        <v>118</v>
      </c>
      <c r="AH54" s="314"/>
      <c r="AI54" s="334">
        <f>AG54+1</f>
        <v>119</v>
      </c>
      <c r="AJ54" s="314"/>
      <c r="AK54" s="334">
        <f>AI54+1</f>
        <v>120</v>
      </c>
      <c r="AL54" s="314"/>
      <c r="AM54" s="334">
        <f>AK54+1</f>
        <v>121</v>
      </c>
      <c r="AN54" s="314"/>
      <c r="AO54" s="334">
        <f>AM54+1</f>
        <v>122</v>
      </c>
      <c r="AP54" s="314"/>
      <c r="AQ54" s="334">
        <f>AO54+1</f>
        <v>123</v>
      </c>
      <c r="AR54" s="314"/>
      <c r="AS54" s="334">
        <f>AQ54+1</f>
        <v>124</v>
      </c>
      <c r="AT54" s="345"/>
      <c r="AU54" s="292"/>
      <c r="AV54" s="292"/>
      <c r="AW54" s="292"/>
      <c r="AX54" s="292"/>
      <c r="AY54" s="292"/>
    </row>
    <row r="55" spans="1:51" ht="18" customHeight="1" x14ac:dyDescent="0.25">
      <c r="A55" s="349"/>
      <c r="B55" s="350"/>
      <c r="C55" s="318" t="str">
        <f>VLOOKUP(C54,'TS Gantry - AP47'!$A$8:$C$638,3,FALSE)</f>
        <v>11/5</v>
      </c>
      <c r="D55" s="318"/>
      <c r="E55" s="318" t="str">
        <f>VLOOKUP(E54,'TS Gantry - AP47'!$A$8:$C$638,3,FALSE)</f>
        <v>11/6</v>
      </c>
      <c r="F55" s="318"/>
      <c r="G55" s="318" t="str">
        <f>VLOOKUP(G54,'TS Gantry - AP47'!$A$8:$C$638,3,FALSE)</f>
        <v>11/7</v>
      </c>
      <c r="H55" s="318"/>
      <c r="I55" s="318" t="str">
        <f>VLOOKUP(I54,'TS Gantry - AP47'!$A$8:$C$638,3,FALSE)</f>
        <v>11/8</v>
      </c>
      <c r="J55" s="318"/>
      <c r="K55" s="318" t="str">
        <f>VLOOKUP(K54,'TS Gantry - AP47'!$A$8:$C$638,3,FALSE)</f>
        <v>12/0</v>
      </c>
      <c r="L55" s="318"/>
      <c r="M55" s="318" t="str">
        <f>VLOOKUP(M54,'TS Gantry - AP47'!$A$8:$C$638,3,FALSE)</f>
        <v>12/1</v>
      </c>
      <c r="N55" s="318"/>
      <c r="O55" s="318" t="str">
        <f>VLOOKUP(O54,'TS Gantry - AP47'!$A$8:$C$638,3,FALSE)</f>
        <v>12/2</v>
      </c>
      <c r="P55" s="318"/>
      <c r="Q55" s="318" t="str">
        <f>VLOOKUP(Q54,'TS Gantry - AP47'!$A$8:$C$638,3,FALSE)</f>
        <v>12/3</v>
      </c>
      <c r="R55" s="318"/>
      <c r="S55" s="318" t="str">
        <f>VLOOKUP(S54,'TS Gantry - AP47'!$A$8:$C$638,3,FALSE)</f>
        <v>12/4</v>
      </c>
      <c r="T55" s="318"/>
      <c r="U55" s="318" t="str">
        <f>VLOOKUP(U54,'TS Gantry - AP47'!$A$8:$C$638,3,FALSE)</f>
        <v>12/5</v>
      </c>
      <c r="V55" s="318"/>
      <c r="W55" s="318" t="str">
        <f>VLOOKUP(W54,'TS Gantry - AP47'!$A$8:$C$638,3,FALSE)</f>
        <v>13/0</v>
      </c>
      <c r="X55" s="318"/>
      <c r="Y55" s="318" t="str">
        <f>VLOOKUP(Y54,'TS Gantry - AP47'!$A$8:$C$638,3,FALSE)</f>
        <v>13/1</v>
      </c>
      <c r="Z55" s="318"/>
      <c r="AA55" s="318" t="str">
        <f>VLOOKUP(AA54,'TS Gantry - AP47'!$A$8:$C$638,3,FALSE)</f>
        <v>14/0</v>
      </c>
      <c r="AB55" s="318"/>
      <c r="AC55" s="318" t="str">
        <f>VLOOKUP(AC54,'TS Gantry - AP47'!$A$8:$C$638,3,FALSE)</f>
        <v>15/0</v>
      </c>
      <c r="AD55" s="318"/>
      <c r="AE55" s="318" t="str">
        <f>VLOOKUP(AE54,'TS Gantry - AP47'!$A$8:$C$638,3,FALSE)</f>
        <v>16/0</v>
      </c>
      <c r="AF55" s="318"/>
      <c r="AG55" s="318" t="str">
        <f>VLOOKUP(AG54,'TS Gantry - AP47'!$A$8:$C$638,3,FALSE)</f>
        <v>16/1</v>
      </c>
      <c r="AH55" s="318"/>
      <c r="AI55" s="318" t="str">
        <f>VLOOKUP(AI54,'TS Gantry - AP47'!$A$8:$C$638,3,FALSE)</f>
        <v>16/2</v>
      </c>
      <c r="AJ55" s="318"/>
      <c r="AK55" s="318" t="str">
        <f>VLOOKUP(AK54,'TS Gantry - AP47'!$A$8:$C$638,3,FALSE)</f>
        <v>16/3</v>
      </c>
      <c r="AL55" s="318"/>
      <c r="AM55" s="318" t="str">
        <f>VLOOKUP(AM54,'TS Gantry - AP47'!$A$8:$C$638,3,FALSE)</f>
        <v>17/0</v>
      </c>
      <c r="AN55" s="318"/>
      <c r="AO55" s="318" t="str">
        <f>VLOOKUP(AO54,'TS Gantry - AP47'!$A$8:$C$638,3,FALSE)</f>
        <v>18/0</v>
      </c>
      <c r="AP55" s="318"/>
      <c r="AQ55" s="318" t="str">
        <f>VLOOKUP(AQ54,'TS Gantry - AP47'!$A$8:$C$638,3,FALSE)</f>
        <v>18/1</v>
      </c>
      <c r="AR55" s="318"/>
      <c r="AS55" s="318" t="str">
        <f>VLOOKUP(AS54,'TS Gantry - AP47'!$A$8:$C$638,3,FALSE)</f>
        <v>18/2</v>
      </c>
      <c r="AT55" s="346"/>
      <c r="AU55" s="349"/>
      <c r="AV55" s="349"/>
      <c r="AW55" s="349"/>
      <c r="AX55" s="349"/>
      <c r="AY55" s="349"/>
    </row>
    <row r="56" spans="1:51" ht="15" customHeight="1" x14ac:dyDescent="0.25">
      <c r="A56" s="292"/>
      <c r="B56" s="339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312"/>
      <c r="O56" s="292"/>
      <c r="P56" s="292"/>
      <c r="Q56" s="292"/>
      <c r="R56" s="312"/>
      <c r="S56" s="292"/>
      <c r="T56" s="312"/>
      <c r="U56" s="292"/>
      <c r="V56" s="292"/>
      <c r="W56" s="292"/>
      <c r="X56" s="292"/>
      <c r="Y56" s="292"/>
      <c r="Z56" s="292"/>
      <c r="AA56" s="292"/>
      <c r="AB56" s="292"/>
      <c r="AC56" s="292"/>
      <c r="AD56" s="320" t="s">
        <v>823</v>
      </c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313"/>
      <c r="AQ56" s="292"/>
      <c r="AR56" s="312"/>
      <c r="AS56" s="292"/>
      <c r="AT56" s="315"/>
      <c r="AU56" s="292"/>
      <c r="AV56" s="292"/>
      <c r="AW56" s="292"/>
      <c r="AX56" s="292"/>
      <c r="AY56" s="292"/>
    </row>
    <row r="57" spans="1:51" ht="15" customHeight="1" x14ac:dyDescent="0.25">
      <c r="A57" s="314"/>
      <c r="B57" s="321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2"/>
      <c r="U57" s="314"/>
      <c r="V57" s="314"/>
      <c r="W57" s="314"/>
      <c r="X57" s="314"/>
      <c r="Y57" s="314"/>
      <c r="Z57" s="314"/>
      <c r="AA57" s="314"/>
      <c r="AB57" s="314"/>
      <c r="AC57" s="314"/>
      <c r="AD57" s="320" t="s">
        <v>815</v>
      </c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3"/>
      <c r="AS57" s="314"/>
      <c r="AT57" s="345"/>
      <c r="AU57" s="314"/>
      <c r="AV57" s="314"/>
      <c r="AW57" s="314"/>
      <c r="AX57" s="314"/>
      <c r="AY57" s="314"/>
    </row>
    <row r="58" spans="1:51" ht="19.5" customHeight="1" x14ac:dyDescent="0.25">
      <c r="A58" s="292"/>
      <c r="B58" s="343"/>
      <c r="C58" s="327">
        <v>3</v>
      </c>
      <c r="D58" s="326">
        <f>VLOOKUP(C55,'TS Gantry - AP47'!$C$8:$E$638,3,FALSE)</f>
        <v>389</v>
      </c>
      <c r="E58" s="327">
        <v>3</v>
      </c>
      <c r="F58" s="326">
        <f>VLOOKUP(E55,'TS Gantry - AP47'!$C$8:$E$638,3,FALSE)</f>
        <v>403</v>
      </c>
      <c r="G58" s="327">
        <v>3</v>
      </c>
      <c r="H58" s="326">
        <f>VLOOKUP(G55,'TS Gantry - AP47'!$C$8:$E$638,3,FALSE)</f>
        <v>398</v>
      </c>
      <c r="I58" s="327">
        <v>3</v>
      </c>
      <c r="J58" s="326">
        <f>VLOOKUP(I55,'TS Gantry - AP47'!$C$8:$E$638,3,FALSE)</f>
        <v>402.053</v>
      </c>
      <c r="K58" s="327">
        <v>3</v>
      </c>
      <c r="L58" s="326">
        <f>VLOOKUP(K55,'TS Gantry - AP47'!$C$8:$E$638,3,FALSE)</f>
        <v>359</v>
      </c>
      <c r="M58" s="327">
        <v>3</v>
      </c>
      <c r="N58" s="326">
        <f>VLOOKUP(M55,'TS Gantry - AP47'!$C$8:$E$638,3,FALSE)</f>
        <v>381</v>
      </c>
      <c r="O58" s="327">
        <v>3</v>
      </c>
      <c r="P58" s="326">
        <f>VLOOKUP(O55,'TS Gantry - AP47'!$C$8:$E$638,3,FALSE)</f>
        <v>399</v>
      </c>
      <c r="Q58" s="327">
        <v>3</v>
      </c>
      <c r="R58" s="326">
        <f>VLOOKUP(Q55,'TS Gantry - AP47'!$C$8:$E$638,3,FALSE)</f>
        <v>427</v>
      </c>
      <c r="S58" s="327">
        <v>3</v>
      </c>
      <c r="T58" s="326">
        <f>VLOOKUP(S55,'TS Gantry - AP47'!$C$8:$E$638,3,FALSE)</f>
        <v>413</v>
      </c>
      <c r="U58" s="327">
        <v>3</v>
      </c>
      <c r="V58" s="326">
        <f>VLOOKUP(U55,'TS Gantry - AP47'!$C$8:$E$638,3,FALSE)</f>
        <v>409.52699999999999</v>
      </c>
      <c r="W58" s="327">
        <v>3</v>
      </c>
      <c r="X58" s="326">
        <f>VLOOKUP(W55,'TS Gantry - AP47'!$C$8:$E$638,3,FALSE)</f>
        <v>311</v>
      </c>
      <c r="Y58" s="327">
        <v>3</v>
      </c>
      <c r="Z58" s="326">
        <f>VLOOKUP(Y55,'TS Gantry - AP47'!$C$8:$E$638,3,FALSE)</f>
        <v>458.7</v>
      </c>
      <c r="AA58" s="327"/>
      <c r="AB58" s="326">
        <f>VLOOKUP(AA55,'TS Gantry - AP47'!$C$8:$E$638,3,FALSE)</f>
        <v>242.447</v>
      </c>
      <c r="AC58" s="327"/>
      <c r="AD58" s="326">
        <f>VLOOKUP(AC55,'TS Gantry - AP47'!$C$8:$E$638,3,FALSE)</f>
        <v>226.42400000000001</v>
      </c>
      <c r="AE58" s="327">
        <v>3</v>
      </c>
      <c r="AF58" s="326">
        <f>VLOOKUP(AE55,'TS Gantry - AP47'!$C$8:$E$638,3,FALSE)</f>
        <v>353</v>
      </c>
      <c r="AG58" s="327">
        <v>3</v>
      </c>
      <c r="AH58" s="326">
        <f>VLOOKUP(AG55,'TS Gantry - AP47'!$C$8:$E$638,3,FALSE)</f>
        <v>365</v>
      </c>
      <c r="AI58" s="327">
        <v>3</v>
      </c>
      <c r="AJ58" s="326">
        <f>VLOOKUP(AI55,'TS Gantry - AP47'!$C$8:$E$638,3,FALSE)</f>
        <v>344</v>
      </c>
      <c r="AK58" s="327">
        <v>3</v>
      </c>
      <c r="AL58" s="326">
        <f>VLOOKUP(AK55,'TS Gantry - AP47'!$C$8:$E$638,3,FALSE)</f>
        <v>363.58499999999998</v>
      </c>
      <c r="AM58" s="327">
        <v>3</v>
      </c>
      <c r="AN58" s="326">
        <f>VLOOKUP(AM55,'TS Gantry - AP47'!$C$8:$E$638,3,FALSE)</f>
        <v>244.245</v>
      </c>
      <c r="AO58" s="327">
        <v>3</v>
      </c>
      <c r="AP58" s="326">
        <f>VLOOKUP(AO55,'TS Gantry - AP47'!$C$8:$E$638,3,FALSE)</f>
        <v>432</v>
      </c>
      <c r="AQ58" s="327">
        <v>3</v>
      </c>
      <c r="AR58" s="326">
        <f>VLOOKUP(AQ55,'TS Gantry - AP47'!$C$8:$E$638,3,FALSE)</f>
        <v>366</v>
      </c>
      <c r="AS58" s="327">
        <v>3</v>
      </c>
      <c r="AT58" s="328">
        <f>VLOOKUP(AS55,'TS Gantry - AP47'!$C$8:$E$638,3,FALSE)</f>
        <v>424</v>
      </c>
      <c r="AU58" s="292">
        <f>COUNTIF(B58:AT58,"3")</f>
        <v>20</v>
      </c>
      <c r="AV58" s="292"/>
      <c r="AW58" s="292"/>
      <c r="AX58" s="292"/>
      <c r="AY58" s="292"/>
    </row>
    <row r="59" spans="1:51" ht="19.5" customHeight="1" x14ac:dyDescent="0.25">
      <c r="A59" s="292"/>
      <c r="B59" s="343"/>
      <c r="C59" s="331">
        <v>2</v>
      </c>
      <c r="D59" s="292"/>
      <c r="E59" s="331">
        <v>2</v>
      </c>
      <c r="F59" s="292"/>
      <c r="G59" s="331">
        <v>2</v>
      </c>
      <c r="H59" s="292"/>
      <c r="I59" s="331">
        <v>2</v>
      </c>
      <c r="J59" s="292"/>
      <c r="K59" s="331">
        <v>2</v>
      </c>
      <c r="L59" s="292"/>
      <c r="M59" s="331">
        <v>2</v>
      </c>
      <c r="N59" s="292"/>
      <c r="O59" s="331">
        <v>2</v>
      </c>
      <c r="P59" s="292"/>
      <c r="Q59" s="331">
        <v>2</v>
      </c>
      <c r="R59" s="292"/>
      <c r="S59" s="331">
        <v>2</v>
      </c>
      <c r="T59" s="292"/>
      <c r="U59" s="331">
        <v>2</v>
      </c>
      <c r="V59" s="292"/>
      <c r="W59" s="331">
        <v>2</v>
      </c>
      <c r="X59" s="292"/>
      <c r="Y59" s="331">
        <v>2</v>
      </c>
      <c r="Z59" s="292"/>
      <c r="AA59" s="331"/>
      <c r="AB59" s="292"/>
      <c r="AC59" s="331"/>
      <c r="AD59" s="292"/>
      <c r="AE59" s="331">
        <v>2</v>
      </c>
      <c r="AF59" s="292"/>
      <c r="AG59" s="331">
        <v>2</v>
      </c>
      <c r="AH59" s="292"/>
      <c r="AI59" s="331">
        <v>2</v>
      </c>
      <c r="AJ59" s="292"/>
      <c r="AK59" s="331">
        <v>2</v>
      </c>
      <c r="AL59" s="292"/>
      <c r="AM59" s="331">
        <v>2</v>
      </c>
      <c r="AN59" s="292"/>
      <c r="AO59" s="331">
        <v>2</v>
      </c>
      <c r="AP59" s="292"/>
      <c r="AQ59" s="331">
        <v>2</v>
      </c>
      <c r="AR59" s="292"/>
      <c r="AS59" s="331">
        <v>2</v>
      </c>
      <c r="AT59" s="315"/>
      <c r="AU59" s="292"/>
      <c r="AV59" s="292"/>
      <c r="AW59" s="292"/>
      <c r="AX59" s="292"/>
      <c r="AY59" s="292"/>
    </row>
    <row r="60" spans="1:51" ht="18" customHeight="1" x14ac:dyDescent="0.25">
      <c r="A60" s="292"/>
      <c r="B60" s="319"/>
      <c r="C60" s="304" t="str">
        <f>VLOOKUP(C55,'TS Gantry - AP47'!$C$8:$D$638,2,FALSE)</f>
        <v>DA-1.5</v>
      </c>
      <c r="D60" s="304"/>
      <c r="E60" s="304" t="str">
        <f>VLOOKUP(E55,'TS Gantry - AP47'!$C$8:$D$638,2,FALSE)</f>
        <v>DA+3</v>
      </c>
      <c r="F60" s="304"/>
      <c r="G60" s="304" t="str">
        <f>VLOOKUP(G55,'TS Gantry - AP47'!$C$8:$D$638,2,FALSE)</f>
        <v>DA+3</v>
      </c>
      <c r="H60" s="304"/>
      <c r="I60" s="304" t="str">
        <f>VLOOKUP(I55,'TS Gantry - AP47'!$C$8:$D$638,2,FALSE)</f>
        <v>DA+3</v>
      </c>
      <c r="J60" s="304"/>
      <c r="K60" s="304" t="str">
        <f>VLOOKUP(K55,'TS Gantry - AP47'!$C$8:$D$638,2,FALSE)</f>
        <v>DC2+0</v>
      </c>
      <c r="L60" s="304"/>
      <c r="M60" s="304" t="str">
        <f>VLOOKUP(M55,'TS Gantry - AP47'!$C$8:$D$638,2,FALSE)</f>
        <v>DA+3</v>
      </c>
      <c r="N60" s="304"/>
      <c r="O60" s="304" t="str">
        <f>VLOOKUP(O55,'TS Gantry - AP47'!$C$8:$D$638,2,FALSE)</f>
        <v>DA-1.5</v>
      </c>
      <c r="P60" s="304"/>
      <c r="Q60" s="304" t="str">
        <f>VLOOKUP(Q55,'TS Gantry - AP47'!$C$8:$D$638,2,FALSE)</f>
        <v>DA+9</v>
      </c>
      <c r="R60" s="304"/>
      <c r="S60" s="304" t="str">
        <f>VLOOKUP(S55,'TS Gantry - AP47'!$C$8:$D$638,2,FALSE)</f>
        <v>DA+9</v>
      </c>
      <c r="T60" s="304"/>
      <c r="U60" s="304" t="str">
        <f>VLOOKUP(U55,'TS Gantry - AP47'!$C$8:$D$638,2,FALSE)</f>
        <v>DA+9</v>
      </c>
      <c r="V60" s="304"/>
      <c r="W60" s="304" t="str">
        <f>VLOOKUP(W55,'TS Gantry - AP47'!$C$8:$D$638,2,FALSE)</f>
        <v>DC1+3</v>
      </c>
      <c r="X60" s="304"/>
      <c r="Y60" s="304" t="str">
        <f>VLOOKUP(Y55,'TS Gantry - AP47'!$C$8:$D$638,2,FALSE)</f>
        <v>DA+6</v>
      </c>
      <c r="Z60" s="304"/>
      <c r="AA60" s="304" t="str">
        <f>VLOOKUP(AA55,'TS Gantry - AP47'!$C$8:$D$638,2,FALSE)</f>
        <v>DC1+0</v>
      </c>
      <c r="AB60" s="304"/>
      <c r="AC60" s="304" t="str">
        <f>VLOOKUP(AC55,'TS Gantry - AP47'!$C$8:$D$638,2,FALSE)</f>
        <v>DC1+0</v>
      </c>
      <c r="AD60" s="304"/>
      <c r="AE60" s="304" t="str">
        <f>VLOOKUP(AE55,'TS Gantry - AP47'!$C$8:$D$638,2,FALSE)</f>
        <v>DB2+0</v>
      </c>
      <c r="AF60" s="304"/>
      <c r="AG60" s="304" t="str">
        <f>VLOOKUP(AG55,'TS Gantry - AP47'!$C$8:$D$638,2,FALSE)</f>
        <v>DA+3</v>
      </c>
      <c r="AH60" s="304"/>
      <c r="AI60" s="304" t="str">
        <f>VLOOKUP(AI55,'TS Gantry - AP47'!$C$8:$D$638,2,FALSE)</f>
        <v>DA+0</v>
      </c>
      <c r="AJ60" s="304"/>
      <c r="AK60" s="304" t="str">
        <f>VLOOKUP(AK55,'TS Gantry - AP47'!$C$8:$D$638,2,FALSE)</f>
        <v>DA+0</v>
      </c>
      <c r="AL60" s="304"/>
      <c r="AM60" s="304" t="str">
        <f>VLOOKUP(AM55,'TS Gantry - AP47'!$C$8:$D$638,2,FALSE)</f>
        <v>DD60+0</v>
      </c>
      <c r="AN60" s="304"/>
      <c r="AO60" s="304" t="str">
        <f>VLOOKUP(AO55,'TS Gantry - AP47'!$C$8:$D$638,2,FALSE)</f>
        <v>DD60+0</v>
      </c>
      <c r="AP60" s="304"/>
      <c r="AQ60" s="304" t="str">
        <f>VLOOKUP(AQ55,'TS Gantry - AP47'!$C$8:$D$638,2,FALSE)</f>
        <v>DA+6</v>
      </c>
      <c r="AR60" s="304"/>
      <c r="AS60" s="304" t="str">
        <f>VLOOKUP(AS55,'TS Gantry - AP47'!$C$8:$D$638,2,FALSE)</f>
        <v>DA+3</v>
      </c>
      <c r="AT60" s="355"/>
      <c r="AU60" s="292"/>
      <c r="AV60" s="292"/>
      <c r="AW60" s="292"/>
      <c r="AX60" s="292"/>
      <c r="AY60" s="292"/>
    </row>
    <row r="61" spans="1:51" ht="18" customHeight="1" x14ac:dyDescent="0.25">
      <c r="A61" s="292"/>
      <c r="B61" s="319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34" t="s">
        <v>824</v>
      </c>
      <c r="AF61" s="304"/>
      <c r="AG61" s="304"/>
      <c r="AH61" s="304"/>
      <c r="AI61" s="304"/>
      <c r="AJ61" s="304"/>
      <c r="AK61" s="304"/>
      <c r="AL61" s="304"/>
      <c r="AM61" s="334" t="s">
        <v>824</v>
      </c>
      <c r="AN61" s="304"/>
      <c r="AO61" s="304"/>
      <c r="AP61" s="304"/>
      <c r="AQ61" s="304"/>
      <c r="AR61" s="304"/>
      <c r="AS61" s="304"/>
      <c r="AT61" s="355"/>
      <c r="AU61" s="292"/>
      <c r="AV61" s="292"/>
      <c r="AW61" s="292"/>
      <c r="AX61" s="292"/>
      <c r="AY61" s="292"/>
    </row>
    <row r="62" spans="1:51" ht="18" customHeight="1" x14ac:dyDescent="0.25">
      <c r="A62" s="292"/>
      <c r="B62" s="319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56" t="s">
        <v>825</v>
      </c>
      <c r="W62" s="304"/>
      <c r="X62" s="304"/>
      <c r="Y62" s="304"/>
      <c r="Z62" s="304"/>
      <c r="AA62" s="304"/>
      <c r="AB62" s="356" t="s">
        <v>825</v>
      </c>
      <c r="AC62" s="354"/>
      <c r="AD62" s="320" t="s">
        <v>826</v>
      </c>
      <c r="AE62" s="354"/>
      <c r="AF62" s="304"/>
      <c r="AG62" s="304"/>
      <c r="AH62" s="304"/>
      <c r="AI62" s="304"/>
      <c r="AJ62" s="304"/>
      <c r="AK62" s="304"/>
      <c r="AL62" s="304"/>
      <c r="AM62" s="354"/>
      <c r="AN62" s="320" t="s">
        <v>827</v>
      </c>
      <c r="AO62" s="354"/>
      <c r="AP62" s="304"/>
      <c r="AQ62" s="304"/>
      <c r="AR62" s="304"/>
      <c r="AS62" s="304"/>
      <c r="AT62" s="355"/>
      <c r="AU62" s="292"/>
      <c r="AV62" s="292"/>
      <c r="AW62" s="292"/>
      <c r="AX62" s="292"/>
      <c r="AY62" s="292"/>
    </row>
    <row r="63" spans="1:51" ht="15" customHeight="1" x14ac:dyDescent="0.25">
      <c r="A63" s="314"/>
      <c r="B63" s="319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14"/>
      <c r="O63" s="304"/>
      <c r="P63" s="304"/>
      <c r="Q63" s="304"/>
      <c r="R63" s="304"/>
      <c r="S63" s="304"/>
      <c r="T63" s="314"/>
      <c r="U63" s="354"/>
      <c r="V63" s="320" t="s">
        <v>828</v>
      </c>
      <c r="W63" s="354"/>
      <c r="X63" s="304"/>
      <c r="Y63" s="304"/>
      <c r="Z63" s="304"/>
      <c r="AA63" s="354"/>
      <c r="AB63" s="320" t="s">
        <v>829</v>
      </c>
      <c r="AC63" s="354"/>
      <c r="AD63" s="304"/>
      <c r="AE63" s="314"/>
      <c r="AF63" s="314"/>
      <c r="AG63" s="31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33"/>
      <c r="AU63" s="314"/>
      <c r="AV63" s="314"/>
      <c r="AW63" s="314"/>
      <c r="AX63" s="314"/>
      <c r="AY63" s="314"/>
    </row>
    <row r="64" spans="1:51" ht="18" customHeight="1" x14ac:dyDescent="0.25">
      <c r="A64" s="292"/>
      <c r="B64" s="336"/>
      <c r="C64" s="334">
        <f>AS54+1</f>
        <v>125</v>
      </c>
      <c r="D64" s="314"/>
      <c r="E64" s="334">
        <f>C64+1</f>
        <v>126</v>
      </c>
      <c r="F64" s="314"/>
      <c r="G64" s="334">
        <f>E64+1</f>
        <v>127</v>
      </c>
      <c r="H64" s="314"/>
      <c r="I64" s="334">
        <f>G64+1</f>
        <v>128</v>
      </c>
      <c r="J64" s="314"/>
      <c r="K64" s="334">
        <f>I64+1</f>
        <v>129</v>
      </c>
      <c r="L64" s="314"/>
      <c r="M64" s="334">
        <f>K64+1</f>
        <v>130</v>
      </c>
      <c r="N64" s="314"/>
      <c r="O64" s="334">
        <f>M64+1</f>
        <v>131</v>
      </c>
      <c r="P64" s="314"/>
      <c r="Q64" s="334">
        <f>O64+1</f>
        <v>132</v>
      </c>
      <c r="R64" s="314"/>
      <c r="S64" s="334">
        <f>Q64+1</f>
        <v>133</v>
      </c>
      <c r="T64" s="314"/>
      <c r="U64" s="334">
        <f>S64+1</f>
        <v>134</v>
      </c>
      <c r="V64" s="314"/>
      <c r="W64" s="334">
        <f>U64+1</f>
        <v>135</v>
      </c>
      <c r="X64" s="314"/>
      <c r="Y64" s="334">
        <f>W64+1</f>
        <v>136</v>
      </c>
      <c r="Z64" s="314"/>
      <c r="AA64" s="334">
        <f>Y64+1</f>
        <v>137</v>
      </c>
      <c r="AB64" s="314"/>
      <c r="AC64" s="334">
        <f>AA64+1</f>
        <v>138</v>
      </c>
      <c r="AD64" s="314"/>
      <c r="AE64" s="334">
        <f>AC64+1</f>
        <v>139</v>
      </c>
      <c r="AF64" s="314"/>
      <c r="AG64" s="334">
        <f>AE64+1</f>
        <v>140</v>
      </c>
      <c r="AH64" s="314"/>
      <c r="AI64" s="334">
        <f>AG64+1</f>
        <v>141</v>
      </c>
      <c r="AJ64" s="314"/>
      <c r="AK64" s="334">
        <f>AI64+1</f>
        <v>142</v>
      </c>
      <c r="AL64" s="314"/>
      <c r="AM64" s="334">
        <f>AK64+1</f>
        <v>143</v>
      </c>
      <c r="AN64" s="314"/>
      <c r="AO64" s="334">
        <f>AM64+1</f>
        <v>144</v>
      </c>
      <c r="AP64" s="314"/>
      <c r="AQ64" s="334">
        <f>AO64+1</f>
        <v>145</v>
      </c>
      <c r="AR64" s="314"/>
      <c r="AS64" s="334">
        <f>AQ64+1</f>
        <v>146</v>
      </c>
      <c r="AT64" s="345"/>
      <c r="AU64" s="292"/>
      <c r="AV64" s="292"/>
      <c r="AW64" s="292"/>
      <c r="AX64" s="292"/>
      <c r="AY64" s="292"/>
    </row>
    <row r="65" spans="1:51" ht="18" customHeight="1" x14ac:dyDescent="0.25">
      <c r="A65" s="341"/>
      <c r="B65" s="337"/>
      <c r="C65" s="318" t="str">
        <f>VLOOKUP(C64,'TS Gantry - AP47'!$A$8:$C$638,3,FALSE)</f>
        <v>18/3</v>
      </c>
      <c r="D65" s="318"/>
      <c r="E65" s="318" t="str">
        <f>VLOOKUP(E64,'TS Gantry - AP47'!$A$8:$C$638,3,FALSE)</f>
        <v>18/4</v>
      </c>
      <c r="F65" s="318"/>
      <c r="G65" s="318" t="str">
        <f>VLOOKUP(G64,'TS Gantry - AP47'!$A$8:$C$638,3,FALSE)</f>
        <v>18/5</v>
      </c>
      <c r="H65" s="318"/>
      <c r="I65" s="318" t="str">
        <f>VLOOKUP(I64,'TS Gantry - AP47'!$A$8:$C$638,3,FALSE)</f>
        <v>19/0</v>
      </c>
      <c r="J65" s="318"/>
      <c r="K65" s="318" t="str">
        <f>VLOOKUP(K64,'TS Gantry - AP47'!$A$8:$C$638,3,FALSE)</f>
        <v>19/1</v>
      </c>
      <c r="L65" s="318"/>
      <c r="M65" s="318" t="str">
        <f>VLOOKUP(M64,'TS Gantry - AP47'!$A$8:$C$638,3,FALSE)</f>
        <v>19/2</v>
      </c>
      <c r="N65" s="318"/>
      <c r="O65" s="318" t="str">
        <f>VLOOKUP(O64,'TS Gantry - AP47'!$A$8:$C$638,3,FALSE)</f>
        <v>19/3</v>
      </c>
      <c r="P65" s="318"/>
      <c r="Q65" s="318" t="str">
        <f>VLOOKUP(Q64,'TS Gantry - AP47'!$A$8:$C$638,3,FALSE)</f>
        <v>19/4</v>
      </c>
      <c r="R65" s="318"/>
      <c r="S65" s="318" t="str">
        <f>VLOOKUP(S64,'TS Gantry - AP47'!$A$8:$C$638,3,FALSE)</f>
        <v>19/5</v>
      </c>
      <c r="T65" s="318"/>
      <c r="U65" s="318" t="str">
        <f>VLOOKUP(U64,'TS Gantry - AP47'!$A$8:$C$638,3,FALSE)</f>
        <v>19/6</v>
      </c>
      <c r="V65" s="318"/>
      <c r="W65" s="318" t="str">
        <f>VLOOKUP(W64,'TS Gantry - AP47'!$A$8:$C$638,3,FALSE)</f>
        <v>19/7</v>
      </c>
      <c r="X65" s="318"/>
      <c r="Y65" s="318" t="str">
        <f>VLOOKUP(Y64,'TS Gantry - AP47'!$A$8:$C$638,3,FALSE)</f>
        <v>20/0</v>
      </c>
      <c r="Z65" s="318"/>
      <c r="AA65" s="318" t="str">
        <f>VLOOKUP(AA64,'TS Gantry - AP47'!$A$8:$C$638,3,FALSE)</f>
        <v>20/1</v>
      </c>
      <c r="AB65" s="318"/>
      <c r="AC65" s="318" t="str">
        <f>VLOOKUP(AC64,'TS Gantry - AP47'!$A$8:$C$638,3,FALSE)</f>
        <v>20/2</v>
      </c>
      <c r="AD65" s="318"/>
      <c r="AE65" s="318" t="str">
        <f>VLOOKUP(AE64,'TS Gantry - AP47'!$A$8:$C$638,3,FALSE)</f>
        <v>20/3</v>
      </c>
      <c r="AF65" s="318"/>
      <c r="AG65" s="318" t="str">
        <f>VLOOKUP(AG64,'TS Gantry - AP47'!$A$8:$C$638,3,FALSE)</f>
        <v>20/4</v>
      </c>
      <c r="AH65" s="318"/>
      <c r="AI65" s="318" t="str">
        <f>VLOOKUP(AI64,'TS Gantry - AP47'!$A$8:$C$638,3,FALSE)</f>
        <v>20/5</v>
      </c>
      <c r="AJ65" s="318"/>
      <c r="AK65" s="318" t="str">
        <f>VLOOKUP(AK64,'TS Gantry - AP47'!$A$8:$C$638,3,FALSE)</f>
        <v>20/6</v>
      </c>
      <c r="AL65" s="318"/>
      <c r="AM65" s="318" t="str">
        <f>VLOOKUP(AM64,'TS Gantry - AP47'!$A$8:$C$638,3,FALSE)</f>
        <v>20/7</v>
      </c>
      <c r="AN65" s="318"/>
      <c r="AO65" s="318" t="str">
        <f>VLOOKUP(AO64,'TS Gantry - AP47'!$A$8:$C$638,3,FALSE)</f>
        <v>20A/0</v>
      </c>
      <c r="AP65" s="318"/>
      <c r="AQ65" s="318" t="str">
        <f>VLOOKUP(AQ64,'TS Gantry - AP47'!$A$8:$C$638,3,FALSE)</f>
        <v>21/0</v>
      </c>
      <c r="AR65" s="318"/>
      <c r="AS65" s="318" t="str">
        <f>VLOOKUP(AS64,'TS Gantry - AP47'!$A$8:$C$638,3,FALSE)</f>
        <v>22/0</v>
      </c>
      <c r="AT65" s="346"/>
      <c r="AU65" s="341"/>
      <c r="AV65" s="341"/>
      <c r="AW65" s="341"/>
      <c r="AX65" s="341"/>
      <c r="AY65" s="341"/>
    </row>
    <row r="66" spans="1:51" ht="15" customHeight="1" x14ac:dyDescent="0.25">
      <c r="A66" s="292"/>
      <c r="B66" s="357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304"/>
      <c r="AG66" s="292"/>
      <c r="AH66" s="312"/>
      <c r="AI66" s="292"/>
      <c r="AJ66" s="292"/>
      <c r="AK66" s="292"/>
      <c r="AL66" s="292"/>
      <c r="AM66" s="292"/>
      <c r="AN66" s="292"/>
      <c r="AO66" s="292"/>
      <c r="AP66" s="320" t="s">
        <v>813</v>
      </c>
      <c r="AQ66" s="292"/>
      <c r="AR66" s="292"/>
      <c r="AS66" s="292"/>
      <c r="AT66" s="358" t="s">
        <v>820</v>
      </c>
      <c r="AU66" s="292"/>
      <c r="AV66" s="292"/>
      <c r="AW66" s="292"/>
      <c r="AX66" s="292"/>
      <c r="AY66" s="292"/>
    </row>
    <row r="67" spans="1:51" ht="15" customHeight="1" x14ac:dyDescent="0.25">
      <c r="A67" s="292"/>
      <c r="B67" s="343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320" t="s">
        <v>815</v>
      </c>
      <c r="AQ67" s="292"/>
      <c r="AR67" s="292"/>
      <c r="AS67" s="292"/>
      <c r="AT67" s="358" t="s">
        <v>815</v>
      </c>
      <c r="AU67" s="292"/>
      <c r="AV67" s="292"/>
      <c r="AW67" s="292"/>
      <c r="AX67" s="292"/>
      <c r="AY67" s="292"/>
    </row>
    <row r="68" spans="1:51" ht="19.5" customHeight="1" x14ac:dyDescent="0.25">
      <c r="A68" s="292"/>
      <c r="B68" s="343"/>
      <c r="C68" s="327">
        <v>3</v>
      </c>
      <c r="D68" s="326">
        <f>VLOOKUP(C65,'TS Gantry - AP47'!$C$8:$E$638,3,FALSE)</f>
        <v>407</v>
      </c>
      <c r="E68" s="327">
        <v>3</v>
      </c>
      <c r="F68" s="326">
        <f>VLOOKUP(E65,'TS Gantry - AP47'!$C$8:$E$638,3,FALSE)</f>
        <v>373</v>
      </c>
      <c r="G68" s="327">
        <v>3</v>
      </c>
      <c r="H68" s="326">
        <f>VLOOKUP(G65,'TS Gantry - AP47'!$C$8:$E$638,3,FALSE)</f>
        <v>353.45600000000002</v>
      </c>
      <c r="I68" s="327">
        <v>3</v>
      </c>
      <c r="J68" s="326">
        <f>VLOOKUP(I65,'TS Gantry - AP47'!$C$8:$E$638,3,FALSE)</f>
        <v>380</v>
      </c>
      <c r="K68" s="327">
        <v>3</v>
      </c>
      <c r="L68" s="326">
        <f>VLOOKUP(K65,'TS Gantry - AP47'!$C$8:$E$638,3,FALSE)</f>
        <v>449</v>
      </c>
      <c r="M68" s="327">
        <v>3</v>
      </c>
      <c r="N68" s="326">
        <f>VLOOKUP(M65,'TS Gantry - AP47'!$C$8:$E$638,3,FALSE)</f>
        <v>391</v>
      </c>
      <c r="O68" s="327">
        <v>3</v>
      </c>
      <c r="P68" s="326">
        <f>VLOOKUP(O65,'TS Gantry - AP47'!$C$8:$E$638,3,FALSE)</f>
        <v>397</v>
      </c>
      <c r="Q68" s="327">
        <v>3</v>
      </c>
      <c r="R68" s="326">
        <f>VLOOKUP(Q65,'TS Gantry - AP47'!$C$8:$E$638,3,FALSE)</f>
        <v>425</v>
      </c>
      <c r="S68" s="327">
        <v>3</v>
      </c>
      <c r="T68" s="326">
        <f>VLOOKUP(S65,'TS Gantry - AP47'!$C$8:$E$638,3,FALSE)</f>
        <v>409</v>
      </c>
      <c r="U68" s="327">
        <v>3</v>
      </c>
      <c r="V68" s="326">
        <f>VLOOKUP(U65,'TS Gantry - AP47'!$C$8:$E$638,3,FALSE)</f>
        <v>381</v>
      </c>
      <c r="W68" s="327">
        <v>3</v>
      </c>
      <c r="X68" s="326">
        <f>VLOOKUP(W65,'TS Gantry - AP47'!$C$8:$E$638,3,FALSE)</f>
        <v>392.00099999999998</v>
      </c>
      <c r="Y68" s="327">
        <v>3</v>
      </c>
      <c r="Z68" s="326">
        <f>VLOOKUP(Y65,'TS Gantry - AP47'!$C$8:$E$638,3,FALSE)</f>
        <v>420</v>
      </c>
      <c r="AA68" s="327">
        <v>3</v>
      </c>
      <c r="AB68" s="326">
        <f>VLOOKUP(AA65,'TS Gantry - AP47'!$C$8:$E$638,3,FALSE)</f>
        <v>361</v>
      </c>
      <c r="AC68" s="327">
        <v>3</v>
      </c>
      <c r="AD68" s="326">
        <f>VLOOKUP(AC65,'TS Gantry - AP47'!$C$8:$E$638,3,FALSE)</f>
        <v>393</v>
      </c>
      <c r="AE68" s="327">
        <v>3</v>
      </c>
      <c r="AF68" s="326">
        <f>VLOOKUP(AE65,'TS Gantry - AP47'!$C$8:$E$638,3,FALSE)</f>
        <v>384</v>
      </c>
      <c r="AG68" s="327">
        <v>3</v>
      </c>
      <c r="AH68" s="326">
        <f>VLOOKUP(AG65,'TS Gantry - AP47'!$C$8:$E$638,3,FALSE)</f>
        <v>345</v>
      </c>
      <c r="AI68" s="327">
        <v>3</v>
      </c>
      <c r="AJ68" s="326">
        <f>VLOOKUP(AI65,'TS Gantry - AP47'!$C$8:$E$638,3,FALSE)</f>
        <v>396</v>
      </c>
      <c r="AK68" s="327">
        <v>3</v>
      </c>
      <c r="AL68" s="326">
        <f>VLOOKUP(AK65,'TS Gantry - AP47'!$C$8:$E$638,3,FALSE)</f>
        <v>370</v>
      </c>
      <c r="AM68" s="327">
        <v>3</v>
      </c>
      <c r="AN68" s="326">
        <f>VLOOKUP(AM65,'TS Gantry - AP47'!$C$8:$E$638,3,FALSE)</f>
        <v>443.47399999999999</v>
      </c>
      <c r="AO68" s="327">
        <v>3</v>
      </c>
      <c r="AP68" s="326">
        <f>VLOOKUP(AO65,'TS Gantry - AP47'!$C$8:$E$638,3,FALSE)</f>
        <v>226.80699999999999</v>
      </c>
      <c r="AQ68" s="327">
        <v>3</v>
      </c>
      <c r="AR68" s="326">
        <f>VLOOKUP(AQ65,'TS Gantry - AP47'!$C$8:$E$638,3,FALSE)</f>
        <v>275.25</v>
      </c>
      <c r="AS68" s="327">
        <v>3</v>
      </c>
      <c r="AT68" s="328">
        <f>VLOOKUP(AS65,'TS Gantry - AP47'!$C$8:$E$638,3,FALSE)</f>
        <v>198.077</v>
      </c>
      <c r="AU68" s="292">
        <f>COUNTIF(B68:AT68,"3")</f>
        <v>22</v>
      </c>
      <c r="AV68" s="292"/>
      <c r="AW68" s="292"/>
      <c r="AX68" s="292"/>
      <c r="AY68" s="292"/>
    </row>
    <row r="69" spans="1:51" ht="19.5" customHeight="1" x14ac:dyDescent="0.25">
      <c r="A69" s="292"/>
      <c r="B69" s="343"/>
      <c r="C69" s="331">
        <v>2</v>
      </c>
      <c r="D69" s="292"/>
      <c r="E69" s="331">
        <v>2</v>
      </c>
      <c r="F69" s="292"/>
      <c r="G69" s="331">
        <v>2</v>
      </c>
      <c r="H69" s="292"/>
      <c r="I69" s="331">
        <v>2</v>
      </c>
      <c r="J69" s="292"/>
      <c r="K69" s="331">
        <v>2</v>
      </c>
      <c r="L69" s="292"/>
      <c r="M69" s="331">
        <v>2</v>
      </c>
      <c r="N69" s="292"/>
      <c r="O69" s="331">
        <v>2</v>
      </c>
      <c r="P69" s="292"/>
      <c r="Q69" s="331">
        <v>2</v>
      </c>
      <c r="R69" s="292"/>
      <c r="S69" s="331">
        <v>2</v>
      </c>
      <c r="T69" s="292"/>
      <c r="U69" s="331">
        <v>2</v>
      </c>
      <c r="V69" s="292"/>
      <c r="W69" s="331">
        <v>2</v>
      </c>
      <c r="X69" s="292"/>
      <c r="Y69" s="331">
        <v>2</v>
      </c>
      <c r="Z69" s="292"/>
      <c r="AA69" s="331">
        <v>2</v>
      </c>
      <c r="AB69" s="292"/>
      <c r="AC69" s="331">
        <v>2</v>
      </c>
      <c r="AD69" s="292"/>
      <c r="AE69" s="331">
        <v>2</v>
      </c>
      <c r="AF69" s="292"/>
      <c r="AG69" s="331">
        <v>2</v>
      </c>
      <c r="AH69" s="292"/>
      <c r="AI69" s="331">
        <v>2</v>
      </c>
      <c r="AJ69" s="292"/>
      <c r="AK69" s="331">
        <v>2</v>
      </c>
      <c r="AL69" s="292"/>
      <c r="AM69" s="331">
        <v>2</v>
      </c>
      <c r="AN69" s="292"/>
      <c r="AO69" s="331">
        <v>2</v>
      </c>
      <c r="AP69" s="292"/>
      <c r="AQ69" s="331">
        <v>2</v>
      </c>
      <c r="AR69" s="292"/>
      <c r="AS69" s="331">
        <v>2</v>
      </c>
      <c r="AT69" s="315"/>
      <c r="AU69" s="292"/>
      <c r="AV69" s="292"/>
      <c r="AW69" s="292"/>
      <c r="AX69" s="292"/>
      <c r="AY69" s="292"/>
    </row>
    <row r="70" spans="1:51" ht="18" customHeight="1" x14ac:dyDescent="0.25">
      <c r="A70" s="292"/>
      <c r="B70" s="319"/>
      <c r="C70" s="304" t="str">
        <f>VLOOKUP(C65,'TS Gantry - AP47'!$C$8:$D$638,2,FALSE)</f>
        <v>DA+6</v>
      </c>
      <c r="D70" s="304"/>
      <c r="E70" s="304" t="str">
        <f>VLOOKUP(E65,'TS Gantry - AP47'!$C$8:$D$638,2,FALSE)</f>
        <v>DA+6</v>
      </c>
      <c r="F70" s="304"/>
      <c r="G70" s="304" t="str">
        <f>VLOOKUP(G65,'TS Gantry - AP47'!$C$8:$D$638,2,FALSE)</f>
        <v>DA+0</v>
      </c>
      <c r="H70" s="304"/>
      <c r="I70" s="304" t="str">
        <f>VLOOKUP(I65,'TS Gantry - AP47'!$C$8:$D$638,2,FALSE)</f>
        <v>DC2+0</v>
      </c>
      <c r="J70" s="304"/>
      <c r="K70" s="304" t="str">
        <f>VLOOKUP(K65,'TS Gantry - AP47'!$C$8:$D$638,2,FALSE)</f>
        <v>DA+3</v>
      </c>
      <c r="L70" s="304"/>
      <c r="M70" s="304" t="str">
        <f>VLOOKUP(M65,'TS Gantry - AP47'!$C$8:$D$638,2,FALSE)</f>
        <v>DA+6</v>
      </c>
      <c r="N70" s="304"/>
      <c r="O70" s="304" t="str">
        <f>VLOOKUP(O65,'TS Gantry - AP47'!$C$8:$D$638,2,FALSE)</f>
        <v>DA-1.5</v>
      </c>
      <c r="P70" s="304"/>
      <c r="Q70" s="304" t="str">
        <f>VLOOKUP(Q65,'TS Gantry - AP47'!$C$8:$D$638,2,FALSE)</f>
        <v>DA+9</v>
      </c>
      <c r="R70" s="304"/>
      <c r="S70" s="304" t="str">
        <f>VLOOKUP(S65,'TS Gantry - AP47'!$C$8:$D$638,2,FALSE)</f>
        <v>DA+3</v>
      </c>
      <c r="T70" s="304"/>
      <c r="U70" s="304" t="str">
        <f>VLOOKUP(U65,'TS Gantry - AP47'!$C$8:$D$638,2,FALSE)</f>
        <v>DA+3</v>
      </c>
      <c r="V70" s="304"/>
      <c r="W70" s="304" t="str">
        <f>VLOOKUP(W65,'TS Gantry - AP47'!$C$8:$D$638,2,FALSE)</f>
        <v>DA+6</v>
      </c>
      <c r="X70" s="304"/>
      <c r="Y70" s="304" t="str">
        <f>VLOOKUP(Y65,'TS Gantry - AP47'!$C$8:$D$638,2,FALSE)</f>
        <v>DC1+6</v>
      </c>
      <c r="Z70" s="304"/>
      <c r="AA70" s="304" t="str">
        <f>VLOOKUP(AA65,'TS Gantry - AP47'!$C$8:$D$638,2,FALSE)</f>
        <v>DA+6</v>
      </c>
      <c r="AB70" s="304"/>
      <c r="AC70" s="304" t="str">
        <f>VLOOKUP(AC65,'TS Gantry - AP47'!$C$8:$D$638,2,FALSE)</f>
        <v>DA+6</v>
      </c>
      <c r="AD70" s="304"/>
      <c r="AE70" s="304" t="str">
        <f>VLOOKUP(AE65,'TS Gantry - AP47'!$C$8:$D$638,2,FALSE)</f>
        <v>DA-3</v>
      </c>
      <c r="AF70" s="304"/>
      <c r="AG70" s="304" t="str">
        <f>VLOOKUP(AG65,'TS Gantry - AP47'!$C$8:$D$638,2,FALSE)</f>
        <v>DA+0</v>
      </c>
      <c r="AH70" s="304"/>
      <c r="AI70" s="304" t="str">
        <f>VLOOKUP(AI65,'TS Gantry - AP47'!$C$8:$D$638,2,FALSE)</f>
        <v>DA+0</v>
      </c>
      <c r="AJ70" s="304"/>
      <c r="AK70" s="304" t="str">
        <f>VLOOKUP(AK65,'TS Gantry - AP47'!$C$8:$D$638,2,FALSE)</f>
        <v>DA+9</v>
      </c>
      <c r="AL70" s="304"/>
      <c r="AM70" s="304" t="str">
        <f>VLOOKUP(AM65,'TS Gantry - AP47'!$C$8:$D$638,2,FALSE)</f>
        <v>DA+0</v>
      </c>
      <c r="AN70" s="304"/>
      <c r="AO70" s="304" t="str">
        <f>VLOOKUP(AO65,'TS Gantry - AP47'!$C$8:$D$638,2,FALSE)</f>
        <v>DD45+9</v>
      </c>
      <c r="AP70" s="304"/>
      <c r="AQ70" s="304" t="str">
        <f>VLOOKUP(AQ65,'TS Gantry - AP47'!$C$8:$D$638,2,FALSE)</f>
        <v>DC2+3</v>
      </c>
      <c r="AR70" s="304"/>
      <c r="AS70" s="304" t="str">
        <f>VLOOKUP(AS65,'TS Gantry - AP47'!$C$8:$D$638,2,FALSE)</f>
        <v>DD60+6</v>
      </c>
      <c r="AT70" s="355"/>
      <c r="AU70" s="292"/>
      <c r="AV70" s="292"/>
      <c r="AW70" s="292"/>
      <c r="AX70" s="292"/>
      <c r="AY70" s="292"/>
    </row>
    <row r="71" spans="1:51" ht="18" customHeight="1" x14ac:dyDescent="0.25">
      <c r="A71" s="292"/>
      <c r="B71" s="359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1"/>
      <c r="AP71" s="362" t="s">
        <v>826</v>
      </c>
      <c r="AQ71" s="361"/>
      <c r="AR71" s="360"/>
      <c r="AS71" s="361"/>
      <c r="AT71" s="363" t="s">
        <v>826</v>
      </c>
      <c r="AU71" s="292"/>
      <c r="AV71" s="292"/>
      <c r="AW71" s="292"/>
      <c r="AX71" s="292"/>
      <c r="AY71" s="292"/>
    </row>
    <row r="72" spans="1:51" ht="15" customHeight="1" x14ac:dyDescent="0.25">
      <c r="A72" s="292"/>
      <c r="B72" s="311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4"/>
      <c r="AQ72" s="304"/>
      <c r="AR72" s="304"/>
      <c r="AS72" s="304"/>
      <c r="AT72" s="333"/>
      <c r="AU72" s="292"/>
      <c r="AV72" s="292"/>
      <c r="AW72" s="292"/>
      <c r="AX72" s="292"/>
      <c r="AY72" s="292"/>
    </row>
    <row r="73" spans="1:51" ht="18" customHeight="1" x14ac:dyDescent="0.25">
      <c r="A73" s="292"/>
      <c r="B73" s="336"/>
      <c r="C73" s="334">
        <f>AS64+1</f>
        <v>147</v>
      </c>
      <c r="D73" s="314"/>
      <c r="E73" s="334">
        <f>C73+1</f>
        <v>148</v>
      </c>
      <c r="F73" s="314"/>
      <c r="G73" s="334">
        <f>E73+1</f>
        <v>149</v>
      </c>
      <c r="H73" s="314"/>
      <c r="I73" s="334">
        <f>G73+1</f>
        <v>150</v>
      </c>
      <c r="J73" s="314"/>
      <c r="K73" s="334">
        <f>I73+1</f>
        <v>151</v>
      </c>
      <c r="L73" s="314"/>
      <c r="M73" s="334">
        <f>K73+1</f>
        <v>152</v>
      </c>
      <c r="N73" s="314"/>
      <c r="O73" s="334">
        <f>M73+1</f>
        <v>153</v>
      </c>
      <c r="P73" s="314"/>
      <c r="Q73" s="334">
        <f>O73+1</f>
        <v>154</v>
      </c>
      <c r="R73" s="314"/>
      <c r="S73" s="334">
        <f>Q73+1</f>
        <v>155</v>
      </c>
      <c r="T73" s="314"/>
      <c r="U73" s="334">
        <f>S73+1</f>
        <v>156</v>
      </c>
      <c r="V73" s="314"/>
      <c r="W73" s="334">
        <f>U73+1</f>
        <v>157</v>
      </c>
      <c r="X73" s="314"/>
      <c r="Y73" s="334">
        <f>W73+1</f>
        <v>158</v>
      </c>
      <c r="Z73" s="314"/>
      <c r="AA73" s="334">
        <f>Y73+1</f>
        <v>159</v>
      </c>
      <c r="AB73" s="314"/>
      <c r="AC73" s="334">
        <f>AA73+1</f>
        <v>160</v>
      </c>
      <c r="AD73" s="314"/>
      <c r="AE73" s="334">
        <f>AC73+1</f>
        <v>161</v>
      </c>
      <c r="AF73" s="314"/>
      <c r="AG73" s="334">
        <f>AE73+1</f>
        <v>162</v>
      </c>
      <c r="AH73" s="314"/>
      <c r="AI73" s="334">
        <f>AG73+1</f>
        <v>163</v>
      </c>
      <c r="AJ73" s="314"/>
      <c r="AK73" s="334">
        <f>AI73+1</f>
        <v>164</v>
      </c>
      <c r="AL73" s="314"/>
      <c r="AM73" s="334">
        <f>AK73+1</f>
        <v>165</v>
      </c>
      <c r="AN73" s="314"/>
      <c r="AO73" s="334">
        <f>AM73+1</f>
        <v>166</v>
      </c>
      <c r="AP73" s="314"/>
      <c r="AQ73" s="334">
        <f>AO73+1</f>
        <v>167</v>
      </c>
      <c r="AR73" s="314"/>
      <c r="AS73" s="334">
        <f>AQ73+1</f>
        <v>168</v>
      </c>
      <c r="AT73" s="345"/>
      <c r="AU73" s="292"/>
      <c r="AV73" s="292"/>
      <c r="AW73" s="292"/>
      <c r="AX73" s="292"/>
      <c r="AY73" s="292"/>
    </row>
    <row r="74" spans="1:51" ht="18" customHeight="1" x14ac:dyDescent="0.25">
      <c r="A74" s="341"/>
      <c r="B74" s="337"/>
      <c r="C74" s="318" t="str">
        <f>VLOOKUP(C73,'TS Gantry - AP47'!$A$8:$C$638,3,FALSE)</f>
        <v>23/0</v>
      </c>
      <c r="D74" s="318"/>
      <c r="E74" s="318" t="str">
        <f>VLOOKUP(E73,'TS Gantry - AP47'!$A$8:$C$638,3,FALSE)</f>
        <v>23/1</v>
      </c>
      <c r="F74" s="318"/>
      <c r="G74" s="318" t="str">
        <f>VLOOKUP(G73,'TS Gantry - AP47'!$A$8:$C$638,3,FALSE)</f>
        <v>23/2</v>
      </c>
      <c r="H74" s="318"/>
      <c r="I74" s="318" t="str">
        <f>VLOOKUP(I73,'TS Gantry - AP47'!$A$8:$C$638,3,FALSE)</f>
        <v>23/3</v>
      </c>
      <c r="J74" s="318"/>
      <c r="K74" s="318" t="str">
        <f>VLOOKUP(K73,'TS Gantry - AP47'!$A$8:$C$638,3,FALSE)</f>
        <v>23/4</v>
      </c>
      <c r="L74" s="318"/>
      <c r="M74" s="318" t="str">
        <f>VLOOKUP(M73,'TS Gantry - AP47'!$A$8:$C$638,3,FALSE)</f>
        <v>24/0</v>
      </c>
      <c r="N74" s="318"/>
      <c r="O74" s="318" t="str">
        <f>VLOOKUP(O73,'TS Gantry - AP47'!$A$8:$C$638,3,FALSE)</f>
        <v>25/0</v>
      </c>
      <c r="P74" s="318"/>
      <c r="Q74" s="318" t="str">
        <f>VLOOKUP(Q73,'TS Gantry - AP47'!$A$8:$C$638,3,FALSE)</f>
        <v>25/1</v>
      </c>
      <c r="R74" s="318"/>
      <c r="S74" s="318" t="str">
        <f>VLOOKUP(S73,'TS Gantry - AP47'!$A$8:$C$638,3,FALSE)</f>
        <v>26/0</v>
      </c>
      <c r="T74" s="318"/>
      <c r="U74" s="318" t="str">
        <f>VLOOKUP(U73,'TS Gantry - AP47'!$A$8:$C$638,3,FALSE)</f>
        <v>27/0</v>
      </c>
      <c r="V74" s="318"/>
      <c r="W74" s="318" t="str">
        <f>VLOOKUP(W73,'TS Gantry - AP47'!$A$8:$C$638,3,FALSE)</f>
        <v>27/1</v>
      </c>
      <c r="X74" s="318"/>
      <c r="Y74" s="318" t="str">
        <f>VLOOKUP(Y73,'TS Gantry - AP47'!$A$8:$C$638,3,FALSE)</f>
        <v>27/2</v>
      </c>
      <c r="Z74" s="318"/>
      <c r="AA74" s="318" t="str">
        <f>VLOOKUP(AA73,'TS Gantry - AP47'!$A$8:$C$638,3,FALSE)</f>
        <v>27/3</v>
      </c>
      <c r="AB74" s="318"/>
      <c r="AC74" s="318" t="str">
        <f>VLOOKUP(AC73,'TS Gantry - AP47'!$A$8:$C$638,3,FALSE)</f>
        <v>28/0</v>
      </c>
      <c r="AD74" s="318"/>
      <c r="AE74" s="318" t="str">
        <f>VLOOKUP(AE73,'TS Gantry - AP47'!$A$8:$C$638,3,FALSE)</f>
        <v>28/1</v>
      </c>
      <c r="AF74" s="318"/>
      <c r="AG74" s="318" t="str">
        <f>VLOOKUP(AG73,'TS Gantry - AP47'!$A$8:$C$638,3,FALSE)</f>
        <v>28/2</v>
      </c>
      <c r="AH74" s="318"/>
      <c r="AI74" s="318" t="str">
        <f>VLOOKUP(AI73,'TS Gantry - AP47'!$A$8:$C$638,3,FALSE)</f>
        <v>28/3</v>
      </c>
      <c r="AJ74" s="318"/>
      <c r="AK74" s="318" t="str">
        <f>VLOOKUP(AK73,'TS Gantry - AP47'!$A$8:$C$638,3,FALSE)</f>
        <v>28/4</v>
      </c>
      <c r="AL74" s="318"/>
      <c r="AM74" s="318" t="str">
        <f>VLOOKUP(AM73,'TS Gantry - AP47'!$A$8:$C$638,3,FALSE)</f>
        <v>28/5</v>
      </c>
      <c r="AN74" s="318"/>
      <c r="AO74" s="318" t="str">
        <f>VLOOKUP(AO73,'TS Gantry - AP47'!$A$8:$C$638,3,FALSE)</f>
        <v>28/6</v>
      </c>
      <c r="AP74" s="318"/>
      <c r="AQ74" s="318" t="str">
        <f>VLOOKUP(AQ73,'TS Gantry - AP47'!$A$8:$C$638,3,FALSE)</f>
        <v>28/7</v>
      </c>
      <c r="AR74" s="318"/>
      <c r="AS74" s="318" t="str">
        <f>VLOOKUP(AS73,'TS Gantry - AP47'!$A$8:$C$638,3,FALSE)</f>
        <v>29/0</v>
      </c>
      <c r="AT74" s="346"/>
      <c r="AU74" s="341"/>
      <c r="AV74" s="341"/>
      <c r="AW74" s="341"/>
      <c r="AX74" s="341"/>
      <c r="AY74" s="341"/>
    </row>
    <row r="75" spans="1:51" ht="15" customHeight="1" x14ac:dyDescent="0.25">
      <c r="A75" s="292"/>
      <c r="B75" s="319"/>
      <c r="C75" s="292"/>
      <c r="D75" s="313"/>
      <c r="E75" s="292"/>
      <c r="F75" s="313"/>
      <c r="G75" s="292"/>
      <c r="H75" s="313"/>
      <c r="I75" s="292"/>
      <c r="J75" s="313"/>
      <c r="K75" s="292"/>
      <c r="L75" s="312"/>
      <c r="M75" s="292"/>
      <c r="N75" s="313"/>
      <c r="O75" s="292"/>
      <c r="P75" s="312"/>
      <c r="Q75" s="292"/>
      <c r="R75" s="313"/>
      <c r="S75" s="292"/>
      <c r="T75" s="320" t="s">
        <v>830</v>
      </c>
      <c r="U75" s="292"/>
      <c r="V75" s="312"/>
      <c r="W75" s="292"/>
      <c r="X75" s="313"/>
      <c r="Y75" s="292"/>
      <c r="Z75" s="313"/>
      <c r="AA75" s="292"/>
      <c r="AB75" s="312"/>
      <c r="AC75" s="292"/>
      <c r="AD75" s="313"/>
      <c r="AE75" s="292"/>
      <c r="AF75" s="313"/>
      <c r="AG75" s="292"/>
      <c r="AH75" s="313"/>
      <c r="AI75" s="292"/>
      <c r="AJ75" s="313"/>
      <c r="AK75" s="292"/>
      <c r="AL75" s="313"/>
      <c r="AM75" s="292"/>
      <c r="AN75" s="313"/>
      <c r="AO75" s="292"/>
      <c r="AP75" s="313"/>
      <c r="AQ75" s="292"/>
      <c r="AR75" s="313"/>
      <c r="AS75" s="292"/>
      <c r="AT75" s="364"/>
      <c r="AU75" s="292"/>
      <c r="AV75" s="292"/>
      <c r="AW75" s="292"/>
      <c r="AX75" s="292"/>
      <c r="AY75" s="292"/>
    </row>
    <row r="76" spans="1:51" ht="15" customHeight="1" x14ac:dyDescent="0.25">
      <c r="A76" s="292"/>
      <c r="B76" s="343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320" t="s">
        <v>815</v>
      </c>
      <c r="U76" s="292"/>
      <c r="V76" s="31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315"/>
      <c r="AU76" s="292"/>
      <c r="AV76" s="292"/>
      <c r="AW76" s="292"/>
      <c r="AX76" s="292"/>
      <c r="AY76" s="292"/>
    </row>
    <row r="77" spans="1:51" ht="19.5" customHeight="1" x14ac:dyDescent="0.25">
      <c r="A77" s="292"/>
      <c r="B77" s="343"/>
      <c r="C77" s="327">
        <v>3</v>
      </c>
      <c r="D77" s="326">
        <f>VLOOKUP(C74,'TS Gantry - AP47'!$C$8:$E$638,3,FALSE)</f>
        <v>327.99900000000002</v>
      </c>
      <c r="E77" s="327">
        <v>3</v>
      </c>
      <c r="F77" s="326">
        <f>VLOOKUP(E74,'TS Gantry - AP47'!$C$8:$E$638,3,FALSE)</f>
        <v>318</v>
      </c>
      <c r="G77" s="327">
        <v>3</v>
      </c>
      <c r="H77" s="326">
        <f>VLOOKUP(G74,'TS Gantry - AP47'!$C$8:$E$638,3,FALSE)</f>
        <v>379</v>
      </c>
      <c r="I77" s="327">
        <v>3</v>
      </c>
      <c r="J77" s="326">
        <f>VLOOKUP(I74,'TS Gantry - AP47'!$C$8:$E$638,3,FALSE)</f>
        <v>382</v>
      </c>
      <c r="K77" s="327">
        <v>3</v>
      </c>
      <c r="L77" s="326">
        <f>VLOOKUP(K74,'TS Gantry - AP47'!$C$8:$E$638,3,FALSE)</f>
        <v>353.64499999999998</v>
      </c>
      <c r="M77" s="327">
        <v>1</v>
      </c>
      <c r="N77" s="326">
        <f>VLOOKUP(M74,'TS Gantry - AP47'!$C$8:$E$638,3,FALSE)</f>
        <v>247.381</v>
      </c>
      <c r="O77" s="327"/>
      <c r="P77" s="326">
        <f>VLOOKUP(O74,'TS Gantry - AP47'!$C$8:$E$638,3,FALSE)</f>
        <v>258</v>
      </c>
      <c r="Q77" s="327">
        <v>3</v>
      </c>
      <c r="R77" s="326">
        <f>VLOOKUP(Q74,'TS Gantry - AP47'!$C$8:$E$638,3,FALSE)</f>
        <v>452.89400000000001</v>
      </c>
      <c r="S77" s="327">
        <v>3</v>
      </c>
      <c r="T77" s="326">
        <f>VLOOKUP(S74,'TS Gantry - AP47'!$C$8:$E$638,3,FALSE)</f>
        <v>217.36799999999999</v>
      </c>
      <c r="U77" s="327">
        <v>3</v>
      </c>
      <c r="V77" s="326">
        <f>VLOOKUP(U74,'TS Gantry - AP47'!$C$8:$E$638,3,FALSE)</f>
        <v>368</v>
      </c>
      <c r="W77" s="327">
        <v>3</v>
      </c>
      <c r="X77" s="326">
        <f>VLOOKUP(W74,'TS Gantry - AP47'!$C$8:$E$638,3,FALSE)</f>
        <v>397</v>
      </c>
      <c r="Y77" s="327">
        <v>3</v>
      </c>
      <c r="Z77" s="326">
        <f>VLOOKUP(Y74,'TS Gantry - AP47'!$C$8:$E$638,3,FALSE)</f>
        <v>332</v>
      </c>
      <c r="AA77" s="327">
        <v>3</v>
      </c>
      <c r="AB77" s="326">
        <f>VLOOKUP(AA74,'TS Gantry - AP47'!$C$8:$E$638,3,FALSE)</f>
        <v>338.64299999999997</v>
      </c>
      <c r="AC77" s="327">
        <v>3</v>
      </c>
      <c r="AD77" s="326">
        <f>VLOOKUP(AC74,'TS Gantry - AP47'!$C$8:$E$638,3,FALSE)</f>
        <v>421</v>
      </c>
      <c r="AE77" s="327">
        <v>3</v>
      </c>
      <c r="AF77" s="326">
        <f>VLOOKUP(AE74,'TS Gantry - AP47'!$C$8:$E$638,3,FALSE)</f>
        <v>400</v>
      </c>
      <c r="AG77" s="327">
        <v>3</v>
      </c>
      <c r="AH77" s="326">
        <f>VLOOKUP(AG74,'TS Gantry - AP47'!$C$8:$E$638,3,FALSE)</f>
        <v>396</v>
      </c>
      <c r="AI77" s="327">
        <v>3</v>
      </c>
      <c r="AJ77" s="326">
        <f>VLOOKUP(AI74,'TS Gantry - AP47'!$C$8:$E$638,3,FALSE)</f>
        <v>378</v>
      </c>
      <c r="AK77" s="327">
        <v>3</v>
      </c>
      <c r="AL77" s="326">
        <f>VLOOKUP(AK74,'TS Gantry - AP47'!$C$8:$E$638,3,FALSE)</f>
        <v>386</v>
      </c>
      <c r="AM77" s="327">
        <v>3</v>
      </c>
      <c r="AN77" s="326">
        <f>VLOOKUP(AM74,'TS Gantry - AP47'!$C$8:$E$638,3,FALSE)</f>
        <v>388</v>
      </c>
      <c r="AO77" s="327">
        <v>3</v>
      </c>
      <c r="AP77" s="326">
        <f>VLOOKUP(AO74,'TS Gantry - AP47'!$C$8:$E$638,3,FALSE)</f>
        <v>393</v>
      </c>
      <c r="AQ77" s="327">
        <v>3</v>
      </c>
      <c r="AR77" s="326">
        <f>VLOOKUP(AQ74,'TS Gantry - AP47'!$C$8:$E$638,3,FALSE)</f>
        <v>417.12400000000002</v>
      </c>
      <c r="AS77" s="327">
        <v>3</v>
      </c>
      <c r="AT77" s="328">
        <f>VLOOKUP(AS74,'TS Gantry - AP47'!$C$8:$E$638,3,FALSE)</f>
        <v>424</v>
      </c>
      <c r="AU77" s="292">
        <f>COUNTIF(B77:AT77,"3")</f>
        <v>20</v>
      </c>
      <c r="AV77" s="292"/>
      <c r="AW77" s="292"/>
      <c r="AX77" s="292"/>
      <c r="AY77" s="292"/>
    </row>
    <row r="78" spans="1:51" ht="19.5" customHeight="1" x14ac:dyDescent="0.25">
      <c r="A78" s="292"/>
      <c r="B78" s="343"/>
      <c r="C78" s="331">
        <v>2</v>
      </c>
      <c r="D78" s="292"/>
      <c r="E78" s="331">
        <v>2</v>
      </c>
      <c r="F78" s="292"/>
      <c r="G78" s="331">
        <v>2</v>
      </c>
      <c r="H78" s="292"/>
      <c r="I78" s="331">
        <v>2</v>
      </c>
      <c r="J78" s="292"/>
      <c r="K78" s="331">
        <v>2</v>
      </c>
      <c r="L78" s="292"/>
      <c r="M78" s="331">
        <v>2</v>
      </c>
      <c r="N78" s="292"/>
      <c r="O78" s="331"/>
      <c r="P78" s="292"/>
      <c r="Q78" s="331">
        <v>2</v>
      </c>
      <c r="R78" s="292"/>
      <c r="S78" s="331">
        <v>2</v>
      </c>
      <c r="T78" s="292"/>
      <c r="U78" s="331">
        <v>2</v>
      </c>
      <c r="V78" s="292"/>
      <c r="W78" s="331">
        <v>2</v>
      </c>
      <c r="X78" s="292"/>
      <c r="Y78" s="331">
        <v>2</v>
      </c>
      <c r="Z78" s="292"/>
      <c r="AA78" s="331">
        <v>2</v>
      </c>
      <c r="AB78" s="292"/>
      <c r="AC78" s="331">
        <v>2</v>
      </c>
      <c r="AD78" s="292"/>
      <c r="AE78" s="331">
        <v>2</v>
      </c>
      <c r="AF78" s="292"/>
      <c r="AG78" s="331">
        <v>2</v>
      </c>
      <c r="AH78" s="292"/>
      <c r="AI78" s="331">
        <v>2</v>
      </c>
      <c r="AJ78" s="292"/>
      <c r="AK78" s="331">
        <v>2</v>
      </c>
      <c r="AL78" s="292"/>
      <c r="AM78" s="331">
        <v>2</v>
      </c>
      <c r="AN78" s="292"/>
      <c r="AO78" s="331">
        <v>2</v>
      </c>
      <c r="AP78" s="292"/>
      <c r="AQ78" s="331">
        <v>2</v>
      </c>
      <c r="AR78" s="292"/>
      <c r="AS78" s="331">
        <v>2</v>
      </c>
      <c r="AT78" s="315"/>
      <c r="AU78" s="292"/>
      <c r="AV78" s="292"/>
      <c r="AW78" s="292"/>
      <c r="AX78" s="292"/>
      <c r="AY78" s="292"/>
    </row>
    <row r="79" spans="1:51" ht="18" customHeight="1" x14ac:dyDescent="0.25">
      <c r="A79" s="365"/>
      <c r="B79" s="366"/>
      <c r="C79" s="304" t="str">
        <f>VLOOKUP(C74,'TS Gantry - AP47'!$C$8:$D$638,2,FALSE)</f>
        <v>DD60+9</v>
      </c>
      <c r="D79" s="304"/>
      <c r="E79" s="304" t="str">
        <f>VLOOKUP(E74,'TS Gantry - AP47'!$C$8:$D$638,2,FALSE)</f>
        <v>DA-1.5</v>
      </c>
      <c r="F79" s="304"/>
      <c r="G79" s="304" t="str">
        <f>VLOOKUP(G74,'TS Gantry - AP47'!$C$8:$D$638,2,FALSE)</f>
        <v>DA+3</v>
      </c>
      <c r="H79" s="304"/>
      <c r="I79" s="304" t="str">
        <f>VLOOKUP(I74,'TS Gantry - AP47'!$C$8:$D$638,2,FALSE)</f>
        <v>DA+0</v>
      </c>
      <c r="J79" s="304"/>
      <c r="K79" s="304" t="str">
        <f>VLOOKUP(K74,'TS Gantry - AP47'!$C$8:$D$638,2,FALSE)</f>
        <v>DA+0</v>
      </c>
      <c r="L79" s="304"/>
      <c r="M79" s="304" t="str">
        <f>VLOOKUP(M74,'TS Gantry - AP47'!$C$8:$D$638,2,FALSE)</f>
        <v>DC2+0</v>
      </c>
      <c r="N79" s="304"/>
      <c r="O79" s="304" t="str">
        <f>VLOOKUP(O74,'TS Gantry - AP47'!$C$8:$D$638,2,FALSE)</f>
        <v>DC2+0</v>
      </c>
      <c r="P79" s="304"/>
      <c r="Q79" s="304" t="str">
        <f>VLOOKUP(Q74,'TS Gantry - AP47'!$C$8:$D$638,2,FALSE)</f>
        <v>DA+9</v>
      </c>
      <c r="R79" s="304"/>
      <c r="S79" s="304" t="str">
        <f>VLOOKUP(S74,'TS Gantry - AP47'!$C$8:$D$638,2,FALSE)</f>
        <v>DD60+35</v>
      </c>
      <c r="T79" s="304"/>
      <c r="U79" s="304" t="str">
        <f>VLOOKUP(U74,'TS Gantry - AP47'!$C$8:$D$638,2,FALSE)</f>
        <v>DD60+35</v>
      </c>
      <c r="V79" s="304"/>
      <c r="W79" s="304" t="str">
        <f>VLOOKUP(W74,'TS Gantry - AP47'!$C$8:$D$638,2,FALSE)</f>
        <v>DB1+9</v>
      </c>
      <c r="X79" s="304"/>
      <c r="Y79" s="304" t="str">
        <f>VLOOKUP(Y74,'TS Gantry - AP47'!$C$8:$D$638,2,FALSE)</f>
        <v>DA-1.5</v>
      </c>
      <c r="Z79" s="304"/>
      <c r="AA79" s="304" t="str">
        <f>VLOOKUP(AA74,'TS Gantry - AP47'!$C$8:$D$638,2,FALSE)</f>
        <v>DA-3</v>
      </c>
      <c r="AB79" s="304"/>
      <c r="AC79" s="304" t="str">
        <f>VLOOKUP(AC74,'TS Gantry - AP47'!$C$8:$D$638,2,FALSE)</f>
        <v>DB2+0</v>
      </c>
      <c r="AD79" s="304"/>
      <c r="AE79" s="304" t="str">
        <f>VLOOKUP(AE74,'TS Gantry - AP47'!$C$8:$D$638,2,FALSE)</f>
        <v>DA+6</v>
      </c>
      <c r="AF79" s="304"/>
      <c r="AG79" s="304" t="str">
        <f>VLOOKUP(AG74,'TS Gantry - AP47'!$C$8:$D$638,2,FALSE)</f>
        <v>DA+3</v>
      </c>
      <c r="AH79" s="304"/>
      <c r="AI79" s="304" t="str">
        <f>VLOOKUP(AI74,'TS Gantry - AP47'!$C$8:$D$638,2,FALSE)</f>
        <v>DA+0</v>
      </c>
      <c r="AJ79" s="304"/>
      <c r="AK79" s="304" t="str">
        <f>VLOOKUP(AK74,'TS Gantry - AP47'!$C$8:$D$638,2,FALSE)</f>
        <v>DA+0</v>
      </c>
      <c r="AL79" s="304"/>
      <c r="AM79" s="304" t="str">
        <f>VLOOKUP(AM74,'TS Gantry - AP47'!$C$8:$D$638,2,FALSE)</f>
        <v>DA+0</v>
      </c>
      <c r="AN79" s="304"/>
      <c r="AO79" s="304" t="str">
        <f>VLOOKUP(AO74,'TS Gantry - AP47'!$C$8:$D$638,2,FALSE)</f>
        <v>DA+0</v>
      </c>
      <c r="AP79" s="304"/>
      <c r="AQ79" s="304" t="str">
        <f>VLOOKUP(AQ74,'TS Gantry - AP47'!$C$8:$D$638,2,FALSE)</f>
        <v>DA+6</v>
      </c>
      <c r="AR79" s="304"/>
      <c r="AS79" s="304" t="str">
        <f>VLOOKUP(AS74,'TS Gantry - AP47'!$C$8:$D$638,2,FALSE)</f>
        <v>DB2+0</v>
      </c>
      <c r="AT79" s="355"/>
      <c r="AU79" s="365"/>
      <c r="AV79" s="365"/>
      <c r="AW79" s="365"/>
      <c r="AX79" s="365"/>
      <c r="AY79" s="365"/>
    </row>
    <row r="80" spans="1:51" ht="18" customHeight="1" x14ac:dyDescent="0.25">
      <c r="A80" s="365"/>
      <c r="B80" s="366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34" t="s">
        <v>821</v>
      </c>
      <c r="T80" s="304"/>
      <c r="U80" s="334" t="s">
        <v>821</v>
      </c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304"/>
      <c r="AR80" s="304"/>
      <c r="AS80" s="304"/>
      <c r="AT80" s="355"/>
      <c r="AU80" s="365"/>
      <c r="AV80" s="365"/>
      <c r="AW80" s="365"/>
      <c r="AX80" s="365"/>
      <c r="AY80" s="365"/>
    </row>
    <row r="81" spans="1:51" ht="15" customHeight="1" x14ac:dyDescent="0.25">
      <c r="A81" s="292"/>
      <c r="B81" s="367"/>
      <c r="C81" s="304"/>
      <c r="D81" s="304"/>
      <c r="E81" s="334"/>
      <c r="F81" s="334"/>
      <c r="G81" s="304"/>
      <c r="H81" s="304"/>
      <c r="I81" s="304"/>
      <c r="J81" s="304"/>
      <c r="K81" s="304"/>
      <c r="L81" s="304"/>
      <c r="M81" s="320"/>
      <c r="N81" s="320" t="s">
        <v>831</v>
      </c>
      <c r="O81" s="354"/>
      <c r="P81" s="304"/>
      <c r="Q81" s="304"/>
      <c r="R81" s="304"/>
      <c r="S81" s="354"/>
      <c r="T81" s="320" t="s">
        <v>832</v>
      </c>
      <c r="U81" s="354"/>
      <c r="V81" s="304"/>
      <c r="W81" s="304"/>
      <c r="X81" s="304"/>
      <c r="Y81" s="304"/>
      <c r="Z81" s="304"/>
      <c r="AA81" s="304"/>
      <c r="AB81" s="304"/>
      <c r="AC81" s="304"/>
      <c r="AD81" s="320" t="s">
        <v>833</v>
      </c>
      <c r="AE81" s="304"/>
      <c r="AF81" s="304"/>
      <c r="AG81" s="304"/>
      <c r="AH81" s="304"/>
      <c r="AI81" s="304"/>
      <c r="AJ81" s="304"/>
      <c r="AK81" s="304"/>
      <c r="AL81" s="304"/>
      <c r="AM81" s="304"/>
      <c r="AN81" s="304"/>
      <c r="AO81" s="304"/>
      <c r="AP81" s="304"/>
      <c r="AQ81" s="304"/>
      <c r="AR81" s="304"/>
      <c r="AS81" s="304"/>
      <c r="AT81" s="333"/>
      <c r="AU81" s="292"/>
      <c r="AV81" s="292"/>
      <c r="AW81" s="292"/>
      <c r="AX81" s="292"/>
      <c r="AY81" s="292"/>
    </row>
    <row r="82" spans="1:51" ht="18" customHeight="1" x14ac:dyDescent="0.25">
      <c r="A82" s="292"/>
      <c r="B82" s="336"/>
      <c r="C82" s="334">
        <f>AS73+1</f>
        <v>169</v>
      </c>
      <c r="D82" s="314"/>
      <c r="E82" s="334">
        <f>C82+1</f>
        <v>170</v>
      </c>
      <c r="F82" s="314"/>
      <c r="G82" s="334">
        <f>E82+1</f>
        <v>171</v>
      </c>
      <c r="H82" s="314"/>
      <c r="I82" s="334">
        <f>G82+1</f>
        <v>172</v>
      </c>
      <c r="J82" s="314"/>
      <c r="K82" s="334">
        <f>I82+1</f>
        <v>173</v>
      </c>
      <c r="L82" s="314"/>
      <c r="M82" s="334">
        <f>K82+1</f>
        <v>174</v>
      </c>
      <c r="N82" s="314"/>
      <c r="O82" s="334">
        <f>M82+1</f>
        <v>175</v>
      </c>
      <c r="P82" s="314"/>
      <c r="Q82" s="334">
        <f>O82+1</f>
        <v>176</v>
      </c>
      <c r="R82" s="314"/>
      <c r="S82" s="334">
        <f>Q82+1</f>
        <v>177</v>
      </c>
      <c r="T82" s="314"/>
      <c r="U82" s="334">
        <f>S82+1</f>
        <v>178</v>
      </c>
      <c r="V82" s="314"/>
      <c r="W82" s="334">
        <f>U82+1</f>
        <v>179</v>
      </c>
      <c r="X82" s="314"/>
      <c r="Y82" s="334">
        <f>W82+1</f>
        <v>180</v>
      </c>
      <c r="Z82" s="314"/>
      <c r="AA82" s="334">
        <f>Y82+1</f>
        <v>181</v>
      </c>
      <c r="AB82" s="314"/>
      <c r="AC82" s="334">
        <f>AA82+1</f>
        <v>182</v>
      </c>
      <c r="AD82" s="314"/>
      <c r="AE82" s="334">
        <f>AC82+1</f>
        <v>183</v>
      </c>
      <c r="AF82" s="314"/>
      <c r="AG82" s="334">
        <f>AE82+1</f>
        <v>184</v>
      </c>
      <c r="AH82" s="314"/>
      <c r="AI82" s="334">
        <f>AG82+1</f>
        <v>185</v>
      </c>
      <c r="AJ82" s="314"/>
      <c r="AK82" s="334">
        <f>AI82+1</f>
        <v>186</v>
      </c>
      <c r="AL82" s="314"/>
      <c r="AM82" s="334">
        <f>AK82+1</f>
        <v>187</v>
      </c>
      <c r="AN82" s="314"/>
      <c r="AO82" s="334">
        <f>AM82+1</f>
        <v>188</v>
      </c>
      <c r="AP82" s="314"/>
      <c r="AQ82" s="334">
        <f>AO82+1</f>
        <v>189</v>
      </c>
      <c r="AR82" s="314"/>
      <c r="AS82" s="334">
        <f>AQ82+1</f>
        <v>190</v>
      </c>
      <c r="AT82" s="345"/>
      <c r="AU82" s="292"/>
      <c r="AV82" s="292"/>
      <c r="AW82" s="292"/>
      <c r="AX82" s="292"/>
      <c r="AY82" s="292"/>
    </row>
    <row r="83" spans="1:51" ht="18" customHeight="1" x14ac:dyDescent="0.25">
      <c r="A83" s="349"/>
      <c r="B83" s="350"/>
      <c r="C83" s="318" t="str">
        <f>VLOOKUP(C82,'TS Gantry - AP47'!$A$8:$C$638,3,FALSE)</f>
        <v>29/1</v>
      </c>
      <c r="D83" s="318"/>
      <c r="E83" s="318" t="str">
        <f>VLOOKUP(E82,'TS Gantry - AP47'!$A$8:$C$638,3,FALSE)</f>
        <v>29/2</v>
      </c>
      <c r="F83" s="318"/>
      <c r="G83" s="318" t="str">
        <f>VLOOKUP(G82,'TS Gantry - AP47'!$A$8:$C$638,3,FALSE)</f>
        <v>29/3</v>
      </c>
      <c r="H83" s="318"/>
      <c r="I83" s="318" t="str">
        <f>VLOOKUP(I82,'TS Gantry - AP47'!$A$8:$C$638,3,FALSE)</f>
        <v>29/4</v>
      </c>
      <c r="J83" s="318"/>
      <c r="K83" s="318" t="str">
        <f>VLOOKUP(K82,'TS Gantry - AP47'!$A$8:$C$638,3,FALSE)</f>
        <v>29/5</v>
      </c>
      <c r="L83" s="318"/>
      <c r="M83" s="318" t="str">
        <f>VLOOKUP(M82,'TS Gantry - AP47'!$A$8:$C$638,3,FALSE)</f>
        <v>29/6</v>
      </c>
      <c r="N83" s="318"/>
      <c r="O83" s="318" t="str">
        <f>VLOOKUP(O82,'TS Gantry - AP47'!$A$8:$C$638,3,FALSE)</f>
        <v>29/7</v>
      </c>
      <c r="P83" s="318"/>
      <c r="Q83" s="318" t="str">
        <f>VLOOKUP(Q82,'TS Gantry - AP47'!$A$8:$C$638,3,FALSE)</f>
        <v>29/8</v>
      </c>
      <c r="R83" s="318"/>
      <c r="S83" s="318" t="str">
        <f>VLOOKUP(S82,'TS Gantry - AP47'!$A$8:$C$638,3,FALSE)</f>
        <v>29/9</v>
      </c>
      <c r="T83" s="318"/>
      <c r="U83" s="318" t="str">
        <f>VLOOKUP(U82,'TS Gantry - AP47'!$A$8:$C$638,3,FALSE)</f>
        <v>29/10</v>
      </c>
      <c r="V83" s="318"/>
      <c r="W83" s="318" t="str">
        <f>VLOOKUP(W82,'TS Gantry - AP47'!$A$8:$C$638,3,FALSE)</f>
        <v>29/11</v>
      </c>
      <c r="X83" s="318"/>
      <c r="Y83" s="318" t="str">
        <f>VLOOKUP(Y82,'TS Gantry - AP47'!$A$8:$C$638,3,FALSE)</f>
        <v>29/12</v>
      </c>
      <c r="Z83" s="318"/>
      <c r="AA83" s="318" t="str">
        <f>VLOOKUP(AA82,'TS Gantry - AP47'!$A$8:$C$638,3,FALSE)</f>
        <v>29/13</v>
      </c>
      <c r="AB83" s="318"/>
      <c r="AC83" s="318" t="str">
        <f>VLOOKUP(AC82,'TS Gantry - AP47'!$A$8:$C$638,3,FALSE)</f>
        <v>29/14</v>
      </c>
      <c r="AD83" s="318"/>
      <c r="AE83" s="318" t="str">
        <f>VLOOKUP(AE82,'TS Gantry - AP47'!$A$8:$C$638,3,FALSE)</f>
        <v>29/15</v>
      </c>
      <c r="AF83" s="318"/>
      <c r="AG83" s="318" t="str">
        <f>VLOOKUP(AG82,'TS Gantry - AP47'!$A$8:$C$638,3,FALSE)</f>
        <v>29/16</v>
      </c>
      <c r="AH83" s="318"/>
      <c r="AI83" s="318" t="str">
        <f>VLOOKUP(AI82,'TS Gantry - AP47'!$A$8:$C$638,3,FALSE)</f>
        <v>29/17</v>
      </c>
      <c r="AJ83" s="318"/>
      <c r="AK83" s="318" t="str">
        <f>VLOOKUP(AK82,'TS Gantry - AP47'!$A$8:$C$638,3,FALSE)</f>
        <v>29/18</v>
      </c>
      <c r="AL83" s="318"/>
      <c r="AM83" s="318" t="str">
        <f>VLOOKUP(AM82,'TS Gantry - AP47'!$A$8:$C$638,3,FALSE)</f>
        <v>29/19</v>
      </c>
      <c r="AN83" s="318"/>
      <c r="AO83" s="318" t="str">
        <f>VLOOKUP(AO82,'TS Gantry - AP47'!$A$8:$C$638,3,FALSE)</f>
        <v>29/20</v>
      </c>
      <c r="AP83" s="318"/>
      <c r="AQ83" s="318" t="str">
        <f>VLOOKUP(AQ82,'TS Gantry - AP47'!$A$8:$C$638,3,FALSE)</f>
        <v>29/21</v>
      </c>
      <c r="AR83" s="318"/>
      <c r="AS83" s="318" t="str">
        <f>VLOOKUP(AS82,'TS Gantry - AP47'!$A$8:$C$638,3,FALSE)</f>
        <v>29/22</v>
      </c>
      <c r="AT83" s="346"/>
      <c r="AU83" s="349"/>
      <c r="AV83" s="349"/>
      <c r="AW83" s="349"/>
      <c r="AX83" s="349"/>
      <c r="AY83" s="349"/>
    </row>
    <row r="84" spans="1:51" ht="15.75" customHeight="1" x14ac:dyDescent="0.25">
      <c r="A84" s="292"/>
      <c r="B84" s="319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312"/>
      <c r="AC84" s="292"/>
      <c r="AD84" s="292"/>
      <c r="AE84" s="292"/>
      <c r="AF84" s="31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315"/>
      <c r="AU84" s="292"/>
      <c r="AV84" s="292"/>
      <c r="AW84" s="292"/>
      <c r="AX84" s="292"/>
      <c r="AY84" s="292"/>
    </row>
    <row r="85" spans="1:51" ht="15.75" customHeight="1" x14ac:dyDescent="0.25">
      <c r="A85" s="292"/>
      <c r="B85" s="343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315"/>
      <c r="AU85" s="292"/>
      <c r="AV85" s="292"/>
      <c r="AW85" s="292"/>
      <c r="AX85" s="292"/>
      <c r="AY85" s="292"/>
    </row>
    <row r="86" spans="1:51" ht="19.5" customHeight="1" x14ac:dyDescent="0.25">
      <c r="A86" s="292"/>
      <c r="B86" s="343"/>
      <c r="C86" s="327">
        <v>3</v>
      </c>
      <c r="D86" s="326">
        <f>VLOOKUP(C83,'TS Gantry - AP47'!$C$8:$E$638,3,FALSE)</f>
        <v>416</v>
      </c>
      <c r="E86" s="327">
        <v>3</v>
      </c>
      <c r="F86" s="326">
        <f>VLOOKUP(E83,'TS Gantry - AP47'!$C$8:$E$638,3,FALSE)</f>
        <v>424</v>
      </c>
      <c r="G86" s="327">
        <v>3</v>
      </c>
      <c r="H86" s="326">
        <f>VLOOKUP(G83,'TS Gantry - AP47'!$C$8:$E$638,3,FALSE)</f>
        <v>412</v>
      </c>
      <c r="I86" s="327">
        <v>3</v>
      </c>
      <c r="J86" s="326">
        <f>VLOOKUP(I83,'TS Gantry - AP47'!$C$8:$E$638,3,FALSE)</f>
        <v>409</v>
      </c>
      <c r="K86" s="327">
        <v>3</v>
      </c>
      <c r="L86" s="326">
        <f>VLOOKUP(K83,'TS Gantry - AP47'!$C$8:$E$638,3,FALSE)</f>
        <v>396</v>
      </c>
      <c r="M86" s="327">
        <v>3</v>
      </c>
      <c r="N86" s="326">
        <f>VLOOKUP(M83,'TS Gantry - AP47'!$C$8:$E$638,3,FALSE)</f>
        <v>419</v>
      </c>
      <c r="O86" s="327">
        <v>3</v>
      </c>
      <c r="P86" s="326">
        <f>VLOOKUP(O83,'TS Gantry - AP47'!$C$8:$E$638,3,FALSE)</f>
        <v>421</v>
      </c>
      <c r="Q86" s="327">
        <v>3</v>
      </c>
      <c r="R86" s="326">
        <f>VLOOKUP(Q83,'TS Gantry - AP47'!$C$8:$E$638,3,FALSE)</f>
        <v>415</v>
      </c>
      <c r="S86" s="327">
        <v>3</v>
      </c>
      <c r="T86" s="326">
        <f>VLOOKUP(S83,'TS Gantry - AP47'!$C$8:$E$638,3,FALSE)</f>
        <v>388</v>
      </c>
      <c r="U86" s="327">
        <v>3</v>
      </c>
      <c r="V86" s="326">
        <f>VLOOKUP(U83,'TS Gantry - AP47'!$C$8:$E$638,3,FALSE)</f>
        <v>393</v>
      </c>
      <c r="W86" s="327">
        <v>3</v>
      </c>
      <c r="X86" s="326">
        <f>VLOOKUP(W83,'TS Gantry - AP47'!$C$8:$E$638,3,FALSE)</f>
        <v>371</v>
      </c>
      <c r="Y86" s="327">
        <v>3</v>
      </c>
      <c r="Z86" s="326">
        <f>VLOOKUP(Y83,'TS Gantry - AP47'!$C$8:$E$638,3,FALSE)</f>
        <v>386</v>
      </c>
      <c r="AA86" s="327">
        <v>3</v>
      </c>
      <c r="AB86" s="326">
        <f>VLOOKUP(AA83,'TS Gantry - AP47'!$C$8:$E$638,3,FALSE)</f>
        <v>390</v>
      </c>
      <c r="AC86" s="327">
        <v>3</v>
      </c>
      <c r="AD86" s="326">
        <f>VLOOKUP(AC83,'TS Gantry - AP47'!$C$8:$E$638,3,FALSE)</f>
        <v>385</v>
      </c>
      <c r="AE86" s="327">
        <v>3</v>
      </c>
      <c r="AF86" s="326">
        <f>VLOOKUP(AE83,'TS Gantry - AP47'!$C$8:$E$638,3,FALSE)</f>
        <v>343</v>
      </c>
      <c r="AG86" s="327">
        <v>3</v>
      </c>
      <c r="AH86" s="326">
        <f>VLOOKUP(AG83,'TS Gantry - AP47'!$C$8:$E$638,3,FALSE)</f>
        <v>385</v>
      </c>
      <c r="AI86" s="327">
        <v>3</v>
      </c>
      <c r="AJ86" s="326">
        <f>VLOOKUP(AI83,'TS Gantry - AP47'!$C$8:$E$638,3,FALSE)</f>
        <v>445</v>
      </c>
      <c r="AK86" s="327">
        <v>3</v>
      </c>
      <c r="AL86" s="326">
        <f>VLOOKUP(AK83,'TS Gantry - AP47'!$C$8:$E$638,3,FALSE)</f>
        <v>395</v>
      </c>
      <c r="AM86" s="327">
        <v>3</v>
      </c>
      <c r="AN86" s="326">
        <f>VLOOKUP(AM83,'TS Gantry - AP47'!$C$8:$E$638,3,FALSE)</f>
        <v>416</v>
      </c>
      <c r="AO86" s="327">
        <v>3</v>
      </c>
      <c r="AP86" s="326">
        <f>VLOOKUP(AO83,'TS Gantry - AP47'!$C$8:$E$638,3,FALSE)</f>
        <v>411</v>
      </c>
      <c r="AQ86" s="327">
        <v>3</v>
      </c>
      <c r="AR86" s="326">
        <f>VLOOKUP(AQ83,'TS Gantry - AP47'!$C$8:$E$638,3,FALSE)</f>
        <v>429</v>
      </c>
      <c r="AS86" s="327">
        <v>3</v>
      </c>
      <c r="AT86" s="328">
        <f>VLOOKUP(AS83,'TS Gantry - AP47'!$C$8:$E$638,3,FALSE)</f>
        <v>392.64299999999997</v>
      </c>
      <c r="AU86" s="292">
        <f>COUNTIF(B86:AT86,"3")</f>
        <v>22</v>
      </c>
      <c r="AV86" s="292"/>
      <c r="AW86" s="292"/>
      <c r="AX86" s="292"/>
      <c r="AY86" s="292"/>
    </row>
    <row r="87" spans="1:51" ht="19.5" customHeight="1" x14ac:dyDescent="0.25">
      <c r="A87" s="292"/>
      <c r="B87" s="343"/>
      <c r="C87" s="331">
        <v>2</v>
      </c>
      <c r="D87" s="292"/>
      <c r="E87" s="331">
        <v>2</v>
      </c>
      <c r="F87" s="292"/>
      <c r="G87" s="331">
        <v>2</v>
      </c>
      <c r="H87" s="292"/>
      <c r="I87" s="331">
        <v>2</v>
      </c>
      <c r="J87" s="292"/>
      <c r="K87" s="331">
        <v>2</v>
      </c>
      <c r="L87" s="292"/>
      <c r="M87" s="331">
        <v>2</v>
      </c>
      <c r="N87" s="292"/>
      <c r="O87" s="331">
        <v>2</v>
      </c>
      <c r="P87" s="292"/>
      <c r="Q87" s="331">
        <v>2</v>
      </c>
      <c r="R87" s="292"/>
      <c r="S87" s="331">
        <v>2</v>
      </c>
      <c r="T87" s="292"/>
      <c r="U87" s="331">
        <v>2</v>
      </c>
      <c r="V87" s="292"/>
      <c r="W87" s="331">
        <v>2</v>
      </c>
      <c r="X87" s="292"/>
      <c r="Y87" s="331">
        <v>2</v>
      </c>
      <c r="Z87" s="292"/>
      <c r="AA87" s="331">
        <v>2</v>
      </c>
      <c r="AB87" s="292"/>
      <c r="AC87" s="331">
        <v>2</v>
      </c>
      <c r="AD87" s="292"/>
      <c r="AE87" s="331">
        <v>2</v>
      </c>
      <c r="AF87" s="292"/>
      <c r="AG87" s="331">
        <v>2</v>
      </c>
      <c r="AH87" s="292"/>
      <c r="AI87" s="331">
        <v>2</v>
      </c>
      <c r="AJ87" s="292"/>
      <c r="AK87" s="331">
        <v>2</v>
      </c>
      <c r="AL87" s="292"/>
      <c r="AM87" s="331">
        <v>2</v>
      </c>
      <c r="AN87" s="292"/>
      <c r="AO87" s="331">
        <v>2</v>
      </c>
      <c r="AP87" s="292"/>
      <c r="AQ87" s="331">
        <v>2</v>
      </c>
      <c r="AR87" s="292"/>
      <c r="AS87" s="331">
        <v>2</v>
      </c>
      <c r="AT87" s="315"/>
      <c r="AU87" s="292"/>
      <c r="AV87" s="292"/>
      <c r="AW87" s="292"/>
      <c r="AX87" s="292"/>
      <c r="AY87" s="292"/>
    </row>
    <row r="88" spans="1:51" ht="18" customHeight="1" x14ac:dyDescent="0.25">
      <c r="A88" s="292"/>
      <c r="B88" s="319"/>
      <c r="C88" s="304" t="str">
        <f>VLOOKUP(C83,'TS Gantry - AP47'!$C$8:$D$638,2,FALSE)</f>
        <v>DA+6</v>
      </c>
      <c r="D88" s="304"/>
      <c r="E88" s="304" t="str">
        <f>VLOOKUP(E83,'TS Gantry - AP47'!$C$8:$D$638,2,FALSE)</f>
        <v>DA+3</v>
      </c>
      <c r="F88" s="304"/>
      <c r="G88" s="304" t="str">
        <f>VLOOKUP(G83,'TS Gantry - AP47'!$C$8:$D$638,2,FALSE)</f>
        <v>DA+6</v>
      </c>
      <c r="H88" s="304"/>
      <c r="I88" s="304" t="str">
        <f>VLOOKUP(I83,'TS Gantry - AP47'!$C$8:$D$638,2,FALSE)</f>
        <v>DA+0</v>
      </c>
      <c r="J88" s="304"/>
      <c r="K88" s="304" t="str">
        <f>VLOOKUP(K83,'TS Gantry - AP47'!$C$8:$D$638,2,FALSE)</f>
        <v>DA+3</v>
      </c>
      <c r="L88" s="304"/>
      <c r="M88" s="304" t="str">
        <f>VLOOKUP(M83,'TS Gantry - AP47'!$C$8:$D$638,2,FALSE)</f>
        <v>DA+0</v>
      </c>
      <c r="N88" s="304"/>
      <c r="O88" s="304" t="str">
        <f>VLOOKUP(O83,'TS Gantry - AP47'!$C$8:$D$638,2,FALSE)</f>
        <v>DA+6</v>
      </c>
      <c r="P88" s="304"/>
      <c r="Q88" s="304" t="str">
        <f>VLOOKUP(Q83,'TS Gantry - AP47'!$C$8:$D$638,2,FALSE)</f>
        <v>DA+0</v>
      </c>
      <c r="R88" s="304"/>
      <c r="S88" s="304" t="str">
        <f>VLOOKUP(S83,'TS Gantry - AP47'!$C$8:$D$638,2,FALSE)</f>
        <v>DA+0</v>
      </c>
      <c r="T88" s="304"/>
      <c r="U88" s="304" t="str">
        <f>VLOOKUP(U83,'TS Gantry - AP47'!$C$8:$D$638,2,FALSE)</f>
        <v>DA+0</v>
      </c>
      <c r="V88" s="304"/>
      <c r="W88" s="304" t="str">
        <f>VLOOKUP(W83,'TS Gantry - AP47'!$C$8:$D$638,2,FALSE)</f>
        <v>DA+0</v>
      </c>
      <c r="X88" s="304"/>
      <c r="Y88" s="304" t="str">
        <f>VLOOKUP(Y83,'TS Gantry - AP47'!$C$8:$D$638,2,FALSE)</f>
        <v>DB1+0</v>
      </c>
      <c r="Z88" s="304"/>
      <c r="AA88" s="304" t="str">
        <f>VLOOKUP(AA83,'TS Gantry - AP47'!$C$8:$D$638,2,FALSE)</f>
        <v>DA+0</v>
      </c>
      <c r="AB88" s="304"/>
      <c r="AC88" s="304" t="str">
        <f>VLOOKUP(AC83,'TS Gantry - AP47'!$C$8:$D$638,2,FALSE)</f>
        <v>DA+0</v>
      </c>
      <c r="AD88" s="304"/>
      <c r="AE88" s="304" t="str">
        <f>VLOOKUP(AE83,'TS Gantry - AP47'!$C$8:$D$638,2,FALSE)</f>
        <v>DA+0</v>
      </c>
      <c r="AF88" s="304"/>
      <c r="AG88" s="304" t="str">
        <f>VLOOKUP(AG83,'TS Gantry - AP47'!$C$8:$D$638,2,FALSE)</f>
        <v>DA+0</v>
      </c>
      <c r="AH88" s="304"/>
      <c r="AI88" s="304" t="str">
        <f>VLOOKUP(AI83,'TS Gantry - AP47'!$C$8:$D$638,2,FALSE)</f>
        <v>DA+0</v>
      </c>
      <c r="AJ88" s="304"/>
      <c r="AK88" s="304" t="str">
        <f>VLOOKUP(AK83,'TS Gantry - AP47'!$C$8:$D$638,2,FALSE)</f>
        <v>DA+3</v>
      </c>
      <c r="AL88" s="304"/>
      <c r="AM88" s="304" t="str">
        <f>VLOOKUP(AM83,'TS Gantry - AP47'!$C$8:$D$638,2,FALSE)</f>
        <v>DA+3</v>
      </c>
      <c r="AN88" s="304"/>
      <c r="AO88" s="304" t="str">
        <f>VLOOKUP(AO83,'TS Gantry - AP47'!$C$8:$D$638,2,FALSE)</f>
        <v>DA+0</v>
      </c>
      <c r="AP88" s="304"/>
      <c r="AQ88" s="304" t="str">
        <f>VLOOKUP(AQ83,'TS Gantry - AP47'!$C$8:$D$638,2,FALSE)</f>
        <v>DA+3</v>
      </c>
      <c r="AR88" s="304"/>
      <c r="AS88" s="304" t="str">
        <f>VLOOKUP(AS83,'TS Gantry - AP47'!$C$8:$D$638,2,FALSE)</f>
        <v>DA+3</v>
      </c>
      <c r="AT88" s="355"/>
      <c r="AU88" s="292"/>
      <c r="AV88" s="292"/>
      <c r="AW88" s="292"/>
      <c r="AX88" s="292"/>
      <c r="AY88" s="292"/>
    </row>
    <row r="89" spans="1:51" ht="15" customHeight="1" x14ac:dyDescent="0.25">
      <c r="A89" s="292"/>
      <c r="B89" s="336"/>
      <c r="C89" s="304"/>
      <c r="D89" s="304"/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34"/>
      <c r="AN89" s="304"/>
      <c r="AO89" s="304"/>
      <c r="AP89" s="304"/>
      <c r="AQ89" s="304"/>
      <c r="AR89" s="304"/>
      <c r="AS89" s="334"/>
      <c r="AT89" s="333"/>
      <c r="AU89" s="292"/>
      <c r="AV89" s="292"/>
      <c r="AW89" s="292"/>
      <c r="AX89" s="292"/>
      <c r="AY89" s="292"/>
    </row>
    <row r="90" spans="1:51" ht="18" customHeight="1" x14ac:dyDescent="0.25">
      <c r="A90" s="292"/>
      <c r="B90" s="336"/>
      <c r="C90" s="334">
        <f>AS82+1</f>
        <v>191</v>
      </c>
      <c r="D90" s="314"/>
      <c r="E90" s="334">
        <f>C90+1</f>
        <v>192</v>
      </c>
      <c r="F90" s="314"/>
      <c r="G90" s="334">
        <f>E90+1</f>
        <v>193</v>
      </c>
      <c r="H90" s="314"/>
      <c r="I90" s="334">
        <f>G90+1</f>
        <v>194</v>
      </c>
      <c r="J90" s="314"/>
      <c r="K90" s="334">
        <f>I90+1</f>
        <v>195</v>
      </c>
      <c r="L90" s="314"/>
      <c r="M90" s="334">
        <f>K90+1</f>
        <v>196</v>
      </c>
      <c r="N90" s="314"/>
      <c r="O90" s="334">
        <f>M90+1</f>
        <v>197</v>
      </c>
      <c r="P90" s="314"/>
      <c r="Q90" s="334">
        <f>O90+1</f>
        <v>198</v>
      </c>
      <c r="R90" s="314"/>
      <c r="S90" s="334">
        <f>Q90+1</f>
        <v>199</v>
      </c>
      <c r="T90" s="314"/>
      <c r="U90" s="334">
        <f>S90+1</f>
        <v>200</v>
      </c>
      <c r="V90" s="314"/>
      <c r="W90" s="334">
        <f>U90+1</f>
        <v>201</v>
      </c>
      <c r="X90" s="314"/>
      <c r="Y90" s="334">
        <f>W90+1</f>
        <v>202</v>
      </c>
      <c r="Z90" s="314"/>
      <c r="AA90" s="334">
        <f>Y90+1</f>
        <v>203</v>
      </c>
      <c r="AB90" s="314"/>
      <c r="AC90" s="334">
        <f>AA90+1</f>
        <v>204</v>
      </c>
      <c r="AD90" s="314"/>
      <c r="AE90" s="334">
        <f>AC90+1</f>
        <v>205</v>
      </c>
      <c r="AF90" s="314"/>
      <c r="AG90" s="334">
        <f>AE90+1</f>
        <v>206</v>
      </c>
      <c r="AH90" s="314"/>
      <c r="AI90" s="334">
        <f>AG90+1</f>
        <v>207</v>
      </c>
      <c r="AJ90" s="314"/>
      <c r="AK90" s="334">
        <f>AI90+1</f>
        <v>208</v>
      </c>
      <c r="AL90" s="314"/>
      <c r="AM90" s="334">
        <f>AK90+1</f>
        <v>209</v>
      </c>
      <c r="AN90" s="314"/>
      <c r="AO90" s="334">
        <f>AM90+1</f>
        <v>210</v>
      </c>
      <c r="AP90" s="314"/>
      <c r="AQ90" s="334">
        <f>AO90+1</f>
        <v>211</v>
      </c>
      <c r="AR90" s="314"/>
      <c r="AS90" s="334">
        <f>AQ90+1</f>
        <v>212</v>
      </c>
      <c r="AT90" s="345"/>
      <c r="AU90" s="292"/>
      <c r="AV90" s="292"/>
      <c r="AW90" s="292"/>
      <c r="AX90" s="292"/>
      <c r="AY90" s="292"/>
    </row>
    <row r="91" spans="1:51" ht="18" customHeight="1" x14ac:dyDescent="0.25">
      <c r="A91" s="349"/>
      <c r="B91" s="350"/>
      <c r="C91" s="318" t="str">
        <f>VLOOKUP(C90,'TS Gantry - AP47'!$A$8:$C$638,3,FALSE)</f>
        <v>30/0</v>
      </c>
      <c r="D91" s="318"/>
      <c r="E91" s="318" t="str">
        <f>VLOOKUP(E90,'TS Gantry - AP47'!$A$8:$C$638,3,FALSE)</f>
        <v>30/1</v>
      </c>
      <c r="F91" s="318"/>
      <c r="G91" s="318" t="str">
        <f>VLOOKUP(G90,'TS Gantry - AP47'!$A$8:$C$638,3,FALSE)</f>
        <v>30/2</v>
      </c>
      <c r="H91" s="318"/>
      <c r="I91" s="318" t="str">
        <f>VLOOKUP(I90,'TS Gantry - AP47'!$A$8:$C$638,3,FALSE)</f>
        <v>30/3</v>
      </c>
      <c r="J91" s="318"/>
      <c r="K91" s="318" t="str">
        <f>VLOOKUP(K90,'TS Gantry - AP47'!$A$8:$C$638,3,FALSE)</f>
        <v>30/4</v>
      </c>
      <c r="L91" s="318"/>
      <c r="M91" s="318" t="str">
        <f>VLOOKUP(M90,'TS Gantry - AP47'!$A$8:$C$638,3,FALSE)</f>
        <v>30/5</v>
      </c>
      <c r="N91" s="318"/>
      <c r="O91" s="318" t="str">
        <f>VLOOKUP(O90,'TS Gantry - AP47'!$A$8:$C$638,3,FALSE)</f>
        <v>30/6</v>
      </c>
      <c r="P91" s="318"/>
      <c r="Q91" s="318" t="str">
        <f>VLOOKUP(Q90,'TS Gantry - AP47'!$A$8:$C$638,3,FALSE)</f>
        <v>30/7</v>
      </c>
      <c r="R91" s="318"/>
      <c r="S91" s="318" t="str">
        <f>VLOOKUP(S90,'TS Gantry - AP47'!$A$8:$C$638,3,FALSE)</f>
        <v>30/8</v>
      </c>
      <c r="T91" s="318"/>
      <c r="U91" s="318" t="str">
        <f>VLOOKUP(U90,'TS Gantry - AP47'!$A$8:$C$638,3,FALSE)</f>
        <v>30/9</v>
      </c>
      <c r="V91" s="318"/>
      <c r="W91" s="318" t="str">
        <f>VLOOKUP(W90,'TS Gantry - AP47'!$A$8:$C$638,3,FALSE)</f>
        <v>30/10</v>
      </c>
      <c r="X91" s="318"/>
      <c r="Y91" s="318" t="str">
        <f>VLOOKUP(Y90,'TS Gantry - AP47'!$A$8:$C$638,3,FALSE)</f>
        <v>30/11</v>
      </c>
      <c r="Z91" s="318"/>
      <c r="AA91" s="318" t="str">
        <f>VLOOKUP(AA90,'TS Gantry - AP47'!$A$8:$C$638,3,FALSE)</f>
        <v>30/12</v>
      </c>
      <c r="AB91" s="318"/>
      <c r="AC91" s="318" t="str">
        <f>VLOOKUP(AC90,'TS Gantry - AP47'!$A$8:$C$638,3,FALSE)</f>
        <v>30/13</v>
      </c>
      <c r="AD91" s="318"/>
      <c r="AE91" s="318" t="str">
        <f>VLOOKUP(AE90,'TS Gantry - AP47'!$A$8:$C$638,3,FALSE)</f>
        <v>30/14</v>
      </c>
      <c r="AF91" s="318"/>
      <c r="AG91" s="318" t="str">
        <f>VLOOKUP(AG90,'TS Gantry - AP47'!$A$8:$C$638,3,FALSE)</f>
        <v>30/15</v>
      </c>
      <c r="AH91" s="318"/>
      <c r="AI91" s="318" t="str">
        <f>VLOOKUP(AI90,'TS Gantry - AP47'!$A$8:$C$638,3,FALSE)</f>
        <v>30/16</v>
      </c>
      <c r="AJ91" s="318"/>
      <c r="AK91" s="318" t="str">
        <f>VLOOKUP(AK90,'TS Gantry - AP47'!$A$8:$C$638,3,FALSE)</f>
        <v>30/17</v>
      </c>
      <c r="AL91" s="318"/>
      <c r="AM91" s="318" t="str">
        <f>VLOOKUP(AM90,'TS Gantry - AP47'!$A$8:$C$638,3,FALSE)</f>
        <v>30/18</v>
      </c>
      <c r="AN91" s="318"/>
      <c r="AO91" s="318" t="str">
        <f>VLOOKUP(AO90,'TS Gantry - AP47'!$A$8:$C$638,3,FALSE)</f>
        <v>31/0</v>
      </c>
      <c r="AP91" s="318"/>
      <c r="AQ91" s="318" t="str">
        <f>VLOOKUP(AQ90,'TS Gantry - AP47'!$A$8:$C$638,3,FALSE)</f>
        <v>31/1</v>
      </c>
      <c r="AR91" s="318"/>
      <c r="AS91" s="318" t="str">
        <f>VLOOKUP(AS90,'TS Gantry - AP47'!$A$8:$C$638,3,FALSE)</f>
        <v>31/2</v>
      </c>
      <c r="AT91" s="346"/>
      <c r="AU91" s="349"/>
      <c r="AV91" s="349"/>
      <c r="AW91" s="349"/>
      <c r="AX91" s="349"/>
      <c r="AY91" s="349"/>
    </row>
    <row r="92" spans="1:51" ht="15" customHeight="1" x14ac:dyDescent="0.25">
      <c r="A92" s="292"/>
      <c r="B92" s="319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312"/>
      <c r="AO92" s="292"/>
      <c r="AP92" s="312"/>
      <c r="AQ92" s="292"/>
      <c r="AR92" s="292"/>
      <c r="AS92" s="292"/>
      <c r="AT92" s="315"/>
      <c r="AU92" s="292"/>
      <c r="AV92" s="292"/>
      <c r="AW92" s="292"/>
      <c r="AX92" s="292"/>
      <c r="AY92" s="292"/>
    </row>
    <row r="93" spans="1:51" ht="15" customHeight="1" x14ac:dyDescent="0.25">
      <c r="A93" s="292"/>
      <c r="B93" s="343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315"/>
      <c r="AU93" s="292"/>
      <c r="AV93" s="292"/>
      <c r="AW93" s="292"/>
      <c r="AX93" s="292"/>
      <c r="AY93" s="292"/>
    </row>
    <row r="94" spans="1:51" ht="19.5" customHeight="1" x14ac:dyDescent="0.25">
      <c r="A94" s="292"/>
      <c r="B94" s="343"/>
      <c r="C94" s="327">
        <v>3</v>
      </c>
      <c r="D94" s="326">
        <f>VLOOKUP(C91,'TS Gantry - AP47'!$C$8:$E$638,3,FALSE)</f>
        <v>400.99900000000002</v>
      </c>
      <c r="E94" s="327">
        <v>3</v>
      </c>
      <c r="F94" s="326">
        <f>VLOOKUP(E91,'TS Gantry - AP47'!$C$8:$E$638,3,FALSE)</f>
        <v>437</v>
      </c>
      <c r="G94" s="327">
        <v>3</v>
      </c>
      <c r="H94" s="326">
        <f>VLOOKUP(G91,'TS Gantry - AP47'!$C$8:$E$638,3,FALSE)</f>
        <v>403</v>
      </c>
      <c r="I94" s="327">
        <v>3</v>
      </c>
      <c r="J94" s="326">
        <f>VLOOKUP(I91,'TS Gantry - AP47'!$C$8:$E$638,3,FALSE)</f>
        <v>412</v>
      </c>
      <c r="K94" s="327">
        <v>3</v>
      </c>
      <c r="L94" s="326">
        <f>VLOOKUP(K91,'TS Gantry - AP47'!$C$8:$E$638,3,FALSE)</f>
        <v>424</v>
      </c>
      <c r="M94" s="327">
        <v>3</v>
      </c>
      <c r="N94" s="326">
        <f>VLOOKUP(M91,'TS Gantry - AP47'!$C$8:$E$638,3,FALSE)</f>
        <v>416</v>
      </c>
      <c r="O94" s="327">
        <v>3</v>
      </c>
      <c r="P94" s="326">
        <f>VLOOKUP(O91,'TS Gantry - AP47'!$C$8:$E$638,3,FALSE)</f>
        <v>410</v>
      </c>
      <c r="Q94" s="327">
        <v>3</v>
      </c>
      <c r="R94" s="326">
        <f>VLOOKUP(Q91,'TS Gantry - AP47'!$C$8:$E$638,3,FALSE)</f>
        <v>415</v>
      </c>
      <c r="S94" s="327">
        <v>3</v>
      </c>
      <c r="T94" s="326">
        <f>VLOOKUP(S91,'TS Gantry - AP47'!$C$8:$E$638,3,FALSE)</f>
        <v>412</v>
      </c>
      <c r="U94" s="327">
        <v>3</v>
      </c>
      <c r="V94" s="326">
        <f>VLOOKUP(U91,'TS Gantry - AP47'!$C$8:$E$638,3,FALSE)</f>
        <v>409</v>
      </c>
      <c r="W94" s="327">
        <v>3</v>
      </c>
      <c r="X94" s="326">
        <f>VLOOKUP(W91,'TS Gantry - AP47'!$C$8:$E$638,3,FALSE)</f>
        <v>426</v>
      </c>
      <c r="Y94" s="327">
        <v>3</v>
      </c>
      <c r="Z94" s="326">
        <f>VLOOKUP(Y91,'TS Gantry - AP47'!$C$8:$E$638,3,FALSE)</f>
        <v>414</v>
      </c>
      <c r="AA94" s="327">
        <v>3</v>
      </c>
      <c r="AB94" s="326">
        <f>VLOOKUP(AA91,'TS Gantry - AP47'!$C$8:$E$638,3,FALSE)</f>
        <v>415</v>
      </c>
      <c r="AC94" s="327">
        <v>3</v>
      </c>
      <c r="AD94" s="326">
        <f>VLOOKUP(AC91,'TS Gantry - AP47'!$C$8:$E$638,3,FALSE)</f>
        <v>378</v>
      </c>
      <c r="AE94" s="327">
        <v>3</v>
      </c>
      <c r="AF94" s="326">
        <f>VLOOKUP(AE91,'TS Gantry - AP47'!$C$8:$E$638,3,FALSE)</f>
        <v>417</v>
      </c>
      <c r="AG94" s="327"/>
      <c r="AH94" s="326">
        <f>VLOOKUP(AG91,'TS Gantry - AP47'!$C$8:$E$638,3,FALSE)</f>
        <v>346</v>
      </c>
      <c r="AI94" s="327">
        <v>3</v>
      </c>
      <c r="AJ94" s="326">
        <f>VLOOKUP(AI91,'TS Gantry - AP47'!$C$8:$E$638,3,FALSE)</f>
        <v>412</v>
      </c>
      <c r="AK94" s="327">
        <v>3</v>
      </c>
      <c r="AL94" s="326">
        <f>VLOOKUP(AK91,'TS Gantry - AP47'!$C$8:$E$638,3,FALSE)</f>
        <v>428</v>
      </c>
      <c r="AM94" s="327">
        <v>3</v>
      </c>
      <c r="AN94" s="326">
        <f>VLOOKUP(AM91,'TS Gantry - AP47'!$C$8:$E$638,3,FALSE)</f>
        <v>400.73</v>
      </c>
      <c r="AO94" s="327">
        <v>3</v>
      </c>
      <c r="AP94" s="326">
        <f>VLOOKUP(AO91,'TS Gantry - AP47'!$C$8:$E$638,3,FALSE)</f>
        <v>413.99900000000002</v>
      </c>
      <c r="AQ94" s="327">
        <v>3</v>
      </c>
      <c r="AR94" s="326">
        <f>VLOOKUP(AQ91,'TS Gantry - AP47'!$C$8:$E$638,3,FALSE)</f>
        <v>424</v>
      </c>
      <c r="AS94" s="327">
        <v>3</v>
      </c>
      <c r="AT94" s="328">
        <f>VLOOKUP(AS91,'TS Gantry - AP47'!$C$8:$E$638,3,FALSE)</f>
        <v>411</v>
      </c>
      <c r="AU94" s="292">
        <f>COUNTIF(B94:AT94,"3")</f>
        <v>21</v>
      </c>
      <c r="AV94" s="292"/>
      <c r="AW94" s="292"/>
      <c r="AX94" s="292"/>
      <c r="AY94" s="292"/>
    </row>
    <row r="95" spans="1:51" ht="19.5" customHeight="1" x14ac:dyDescent="0.25">
      <c r="A95" s="292"/>
      <c r="B95" s="343"/>
      <c r="C95" s="331">
        <v>2</v>
      </c>
      <c r="D95" s="292"/>
      <c r="E95" s="331">
        <v>2</v>
      </c>
      <c r="F95" s="292"/>
      <c r="G95" s="331">
        <v>2</v>
      </c>
      <c r="H95" s="292"/>
      <c r="I95" s="331">
        <v>2</v>
      </c>
      <c r="J95" s="292"/>
      <c r="K95" s="331">
        <v>2</v>
      </c>
      <c r="L95" s="292"/>
      <c r="M95" s="331">
        <v>2</v>
      </c>
      <c r="N95" s="292"/>
      <c r="O95" s="331">
        <v>2</v>
      </c>
      <c r="P95" s="292"/>
      <c r="Q95" s="331">
        <v>2</v>
      </c>
      <c r="R95" s="292"/>
      <c r="S95" s="331">
        <v>2</v>
      </c>
      <c r="T95" s="292"/>
      <c r="U95" s="331">
        <v>2</v>
      </c>
      <c r="V95" s="292"/>
      <c r="W95" s="331">
        <v>2</v>
      </c>
      <c r="X95" s="292"/>
      <c r="Y95" s="331">
        <v>2</v>
      </c>
      <c r="Z95" s="292"/>
      <c r="AA95" s="331">
        <v>2</v>
      </c>
      <c r="AB95" s="292"/>
      <c r="AC95" s="331">
        <v>2</v>
      </c>
      <c r="AD95" s="292"/>
      <c r="AE95" s="331">
        <v>2</v>
      </c>
      <c r="AF95" s="292"/>
      <c r="AG95" s="331"/>
      <c r="AH95" s="292"/>
      <c r="AI95" s="331">
        <v>2</v>
      </c>
      <c r="AJ95" s="292"/>
      <c r="AK95" s="331">
        <v>2</v>
      </c>
      <c r="AL95" s="292"/>
      <c r="AM95" s="331">
        <v>2</v>
      </c>
      <c r="AN95" s="292"/>
      <c r="AO95" s="331">
        <v>2</v>
      </c>
      <c r="AP95" s="292"/>
      <c r="AQ95" s="331">
        <v>2</v>
      </c>
      <c r="AR95" s="292"/>
      <c r="AS95" s="331">
        <v>2</v>
      </c>
      <c r="AT95" s="315"/>
      <c r="AU95" s="292"/>
      <c r="AV95" s="292"/>
      <c r="AW95" s="292"/>
      <c r="AX95" s="292"/>
      <c r="AY95" s="292"/>
    </row>
    <row r="96" spans="1:51" ht="18" customHeight="1" x14ac:dyDescent="0.25">
      <c r="A96" s="292"/>
      <c r="B96" s="319"/>
      <c r="C96" s="304" t="str">
        <f>VLOOKUP(C91,'TS Gantry - AP47'!$C$8:$D$638,2,FALSE)</f>
        <v>DB2+0</v>
      </c>
      <c r="D96" s="304"/>
      <c r="E96" s="304" t="str">
        <f>VLOOKUP(E91,'TS Gantry - AP47'!$C$8:$D$638,2,FALSE)</f>
        <v>DA+3</v>
      </c>
      <c r="F96" s="304"/>
      <c r="G96" s="304" t="str">
        <f>VLOOKUP(G91,'TS Gantry - AP47'!$C$8:$D$638,2,FALSE)</f>
        <v>DA+6</v>
      </c>
      <c r="H96" s="304"/>
      <c r="I96" s="304" t="str">
        <f>VLOOKUP(I91,'TS Gantry - AP47'!$C$8:$D$638,2,FALSE)</f>
        <v>DA+0</v>
      </c>
      <c r="J96" s="304"/>
      <c r="K96" s="304" t="str">
        <f>VLOOKUP(K91,'TS Gantry - AP47'!$C$8:$D$638,2,FALSE)</f>
        <v>DA+3</v>
      </c>
      <c r="L96" s="304"/>
      <c r="M96" s="304" t="str">
        <f>VLOOKUP(M91,'TS Gantry - AP47'!$C$8:$D$638,2,FALSE)</f>
        <v>DA+3</v>
      </c>
      <c r="N96" s="304"/>
      <c r="O96" s="304" t="str">
        <f>VLOOKUP(O91,'TS Gantry - AP47'!$C$8:$D$638,2,FALSE)</f>
        <v>DA+0</v>
      </c>
      <c r="P96" s="304"/>
      <c r="Q96" s="304" t="str">
        <f>VLOOKUP(Q91,'TS Gantry - AP47'!$C$8:$D$638,2,FALSE)</f>
        <v>DA+3</v>
      </c>
      <c r="R96" s="304"/>
      <c r="S96" s="304" t="str">
        <f>VLOOKUP(S91,'TS Gantry - AP47'!$C$8:$D$638,2,FALSE)</f>
        <v>DA+3</v>
      </c>
      <c r="T96" s="304"/>
      <c r="U96" s="304" t="str">
        <f>VLOOKUP(U91,'TS Gantry - AP47'!$C$8:$D$638,2,FALSE)</f>
        <v>DB1+0</v>
      </c>
      <c r="V96" s="304"/>
      <c r="W96" s="304" t="str">
        <f>VLOOKUP(W91,'TS Gantry - AP47'!$C$8:$D$638,2,FALSE)</f>
        <v>DA+3</v>
      </c>
      <c r="X96" s="304"/>
      <c r="Y96" s="304" t="str">
        <f>VLOOKUP(Y91,'TS Gantry - AP47'!$C$8:$D$638,2,FALSE)</f>
        <v>DA+0</v>
      </c>
      <c r="Z96" s="304"/>
      <c r="AA96" s="304" t="str">
        <f>VLOOKUP(AA91,'TS Gantry - AP47'!$C$8:$D$638,2,FALSE)</f>
        <v>DA+6</v>
      </c>
      <c r="AB96" s="304"/>
      <c r="AC96" s="304" t="str">
        <f>VLOOKUP(AC91,'TS Gantry - AP47'!$C$8:$D$638,2,FALSE)</f>
        <v>DA+6</v>
      </c>
      <c r="AD96" s="304"/>
      <c r="AE96" s="304" t="str">
        <f>VLOOKUP(AE91,'TS Gantry - AP47'!$C$8:$D$638,2,FALSE)</f>
        <v>DA+3</v>
      </c>
      <c r="AF96" s="304"/>
      <c r="AG96" s="304" t="str">
        <f>VLOOKUP(AG91,'TS Gantry - AP47'!$C$8:$D$638,2,FALSE)</f>
        <v>DA+3</v>
      </c>
      <c r="AH96" s="304"/>
      <c r="AI96" s="304" t="str">
        <f>VLOOKUP(AI91,'TS Gantry - AP47'!$C$8:$D$638,2,FALSE)</f>
        <v>DA+6</v>
      </c>
      <c r="AJ96" s="304"/>
      <c r="AK96" s="304" t="str">
        <f>VLOOKUP(AK91,'TS Gantry - AP47'!$C$8:$D$638,2,FALSE)</f>
        <v>DC2+0</v>
      </c>
      <c r="AL96" s="304"/>
      <c r="AM96" s="304" t="str">
        <f>VLOOKUP(AM91,'TS Gantry - AP47'!$C$8:$D$638,2,FALSE)</f>
        <v>DA+0</v>
      </c>
      <c r="AN96" s="304"/>
      <c r="AO96" s="304" t="str">
        <f>VLOOKUP(AO91,'TS Gantry - AP47'!$C$8:$D$638,2,FALSE)</f>
        <v>DB2+0</v>
      </c>
      <c r="AP96" s="304"/>
      <c r="AQ96" s="304" t="str">
        <f>VLOOKUP(AQ91,'TS Gantry - AP47'!$C$8:$D$638,2,FALSE)</f>
        <v>DA+3</v>
      </c>
      <c r="AR96" s="304"/>
      <c r="AS96" s="304" t="str">
        <f>VLOOKUP(AS91,'TS Gantry - AP47'!$C$8:$D$638,2,FALSE)</f>
        <v>DA+3</v>
      </c>
      <c r="AT96" s="333"/>
      <c r="AU96" s="292"/>
      <c r="AV96" s="292"/>
      <c r="AW96" s="292"/>
      <c r="AX96" s="292"/>
      <c r="AY96" s="292"/>
    </row>
    <row r="97" spans="1:51" ht="18" customHeight="1" x14ac:dyDescent="0.25">
      <c r="A97" s="292"/>
      <c r="B97" s="319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  <c r="AB97" s="304"/>
      <c r="AC97" s="304"/>
      <c r="AD97" s="304"/>
      <c r="AE97" s="304"/>
      <c r="AF97" s="304"/>
      <c r="AG97" s="304"/>
      <c r="AH97" s="304"/>
      <c r="AI97" s="304"/>
      <c r="AJ97" s="354"/>
      <c r="AK97" s="368" t="s">
        <v>834</v>
      </c>
      <c r="AL97" s="354"/>
      <c r="AM97" s="304"/>
      <c r="AN97" s="304"/>
      <c r="AO97" s="304"/>
      <c r="AP97" s="304"/>
      <c r="AQ97" s="304"/>
      <c r="AR97" s="304"/>
      <c r="AS97" s="304"/>
      <c r="AT97" s="333"/>
      <c r="AU97" s="292"/>
      <c r="AV97" s="292"/>
      <c r="AW97" s="292"/>
      <c r="AX97" s="292"/>
      <c r="AY97" s="292"/>
    </row>
    <row r="98" spans="1:51" ht="15" customHeight="1" x14ac:dyDescent="0.25">
      <c r="A98" s="292"/>
      <c r="B98" s="369"/>
      <c r="C98" s="334"/>
      <c r="D98" s="304"/>
      <c r="E98" s="334"/>
      <c r="F98" s="304"/>
      <c r="G98" s="304"/>
      <c r="H98" s="304"/>
      <c r="I98" s="304"/>
      <c r="J98" s="304"/>
      <c r="K98" s="334"/>
      <c r="L98" s="304"/>
      <c r="M98" s="33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  <c r="AS98" s="304"/>
      <c r="AT98" s="333"/>
      <c r="AU98" s="292"/>
      <c r="AV98" s="292"/>
      <c r="AW98" s="292"/>
      <c r="AX98" s="292"/>
      <c r="AY98" s="292"/>
    </row>
    <row r="99" spans="1:51" ht="18" customHeight="1" x14ac:dyDescent="0.25">
      <c r="A99" s="292"/>
      <c r="B99" s="336"/>
      <c r="C99" s="334">
        <f>AS90+1</f>
        <v>213</v>
      </c>
      <c r="D99" s="314"/>
      <c r="E99" s="334">
        <f>C99+1</f>
        <v>214</v>
      </c>
      <c r="F99" s="314"/>
      <c r="G99" s="334">
        <f>E99+1</f>
        <v>215</v>
      </c>
      <c r="H99" s="314"/>
      <c r="I99" s="334">
        <f>G99+1</f>
        <v>216</v>
      </c>
      <c r="J99" s="314"/>
      <c r="K99" s="334">
        <f>I99+1</f>
        <v>217</v>
      </c>
      <c r="L99" s="314"/>
      <c r="M99" s="334">
        <f>K99+1</f>
        <v>218</v>
      </c>
      <c r="N99" s="314"/>
      <c r="O99" s="334">
        <f>M99+1</f>
        <v>219</v>
      </c>
      <c r="P99" s="314"/>
      <c r="Q99" s="334">
        <f>O99+1</f>
        <v>220</v>
      </c>
      <c r="R99" s="314"/>
      <c r="S99" s="334">
        <f>Q99+1</f>
        <v>221</v>
      </c>
      <c r="T99" s="314"/>
      <c r="U99" s="334">
        <f>S99+1</f>
        <v>222</v>
      </c>
      <c r="V99" s="314"/>
      <c r="W99" s="334">
        <f>U99+1</f>
        <v>223</v>
      </c>
      <c r="X99" s="314"/>
      <c r="Y99" s="334">
        <f>W99+1</f>
        <v>224</v>
      </c>
      <c r="Z99" s="314"/>
      <c r="AA99" s="334">
        <f>Y99+1</f>
        <v>225</v>
      </c>
      <c r="AB99" s="314"/>
      <c r="AC99" s="334">
        <f>AA99+1</f>
        <v>226</v>
      </c>
      <c r="AD99" s="314"/>
      <c r="AE99" s="334">
        <f>AC99+1</f>
        <v>227</v>
      </c>
      <c r="AF99" s="314"/>
      <c r="AG99" s="334">
        <f>AE99+1</f>
        <v>228</v>
      </c>
      <c r="AH99" s="314"/>
      <c r="AI99" s="334">
        <f>AG99+1</f>
        <v>229</v>
      </c>
      <c r="AJ99" s="314"/>
      <c r="AK99" s="334">
        <f>AI99+1</f>
        <v>230</v>
      </c>
      <c r="AL99" s="314"/>
      <c r="AM99" s="334">
        <f>AK99+1</f>
        <v>231</v>
      </c>
      <c r="AN99" s="314"/>
      <c r="AO99" s="334">
        <f>AM99+1</f>
        <v>232</v>
      </c>
      <c r="AP99" s="314"/>
      <c r="AQ99" s="334">
        <f>AO99+1</f>
        <v>233</v>
      </c>
      <c r="AR99" s="314"/>
      <c r="AS99" s="334">
        <f>AQ99+1</f>
        <v>234</v>
      </c>
      <c r="AT99" s="345"/>
      <c r="AU99" s="292"/>
      <c r="AV99" s="292"/>
      <c r="AW99" s="292"/>
      <c r="AX99" s="292"/>
      <c r="AY99" s="292"/>
    </row>
    <row r="100" spans="1:51" ht="18" customHeight="1" x14ac:dyDescent="0.25">
      <c r="A100" s="349"/>
      <c r="B100" s="350"/>
      <c r="C100" s="318" t="str">
        <f>VLOOKUP(C99,'TS Gantry - AP47'!$A$8:$C$638,3,FALSE)</f>
        <v>31/3</v>
      </c>
      <c r="D100" s="318"/>
      <c r="E100" s="318" t="str">
        <f>VLOOKUP(E99,'TS Gantry - AP47'!$A$8:$C$638,3,FALSE)</f>
        <v>31/4</v>
      </c>
      <c r="F100" s="318"/>
      <c r="G100" s="318" t="str">
        <f>VLOOKUP(G99,'TS Gantry - AP47'!$A$8:$C$638,3,FALSE)</f>
        <v>31/5</v>
      </c>
      <c r="H100" s="318"/>
      <c r="I100" s="318" t="str">
        <f>VLOOKUP(I99,'TS Gantry - AP47'!$A$8:$C$638,3,FALSE)</f>
        <v>31/6</v>
      </c>
      <c r="J100" s="318"/>
      <c r="K100" s="318" t="str">
        <f>VLOOKUP(K99,'TS Gantry - AP47'!$A$8:$C$638,3,FALSE)</f>
        <v>31/7</v>
      </c>
      <c r="L100" s="318"/>
      <c r="M100" s="318" t="str">
        <f>VLOOKUP(M99,'TS Gantry - AP47'!$A$8:$C$638,3,FALSE)</f>
        <v>31/8</v>
      </c>
      <c r="N100" s="318"/>
      <c r="O100" s="318" t="str">
        <f>VLOOKUP(O99,'TS Gantry - AP47'!$A$8:$C$638,3,FALSE)</f>
        <v>31/9</v>
      </c>
      <c r="P100" s="318"/>
      <c r="Q100" s="318" t="str">
        <f>VLOOKUP(Q99,'TS Gantry - AP47'!$A$8:$C$638,3,FALSE)</f>
        <v>31/10</v>
      </c>
      <c r="R100" s="318"/>
      <c r="S100" s="318" t="str">
        <f>VLOOKUP(S99,'TS Gantry - AP47'!$A$8:$C$638,3,FALSE)</f>
        <v>31/11</v>
      </c>
      <c r="T100" s="318"/>
      <c r="U100" s="318" t="str">
        <f>VLOOKUP(U99,'TS Gantry - AP47'!$A$8:$C$638,3,FALSE)</f>
        <v>31/12</v>
      </c>
      <c r="V100" s="318"/>
      <c r="W100" s="318" t="str">
        <f>VLOOKUP(W99,'TS Gantry - AP47'!$A$8:$C$638,3,FALSE)</f>
        <v>31/13</v>
      </c>
      <c r="X100" s="318"/>
      <c r="Y100" s="318" t="str">
        <f>VLOOKUP(Y99,'TS Gantry - AP47'!$A$8:$C$638,3,FALSE)</f>
        <v>31/14</v>
      </c>
      <c r="Z100" s="318"/>
      <c r="AA100" s="318" t="str">
        <f>VLOOKUP(AA99,'TS Gantry - AP47'!$A$8:$C$638,3,FALSE)</f>
        <v>31/15</v>
      </c>
      <c r="AB100" s="318"/>
      <c r="AC100" s="318" t="str">
        <f>VLOOKUP(AC99,'TS Gantry - AP47'!$A$8:$C$638,3,FALSE)</f>
        <v>31/16</v>
      </c>
      <c r="AD100" s="318"/>
      <c r="AE100" s="318" t="str">
        <f>VLOOKUP(AE99,'TS Gantry - AP47'!$A$8:$C$638,3,FALSE)</f>
        <v>31/17</v>
      </c>
      <c r="AF100" s="318"/>
      <c r="AG100" s="318" t="str">
        <f>VLOOKUP(AG99,'TS Gantry - AP47'!$A$8:$C$638,3,FALSE)</f>
        <v>31/18</v>
      </c>
      <c r="AH100" s="318"/>
      <c r="AI100" s="318" t="str">
        <f>VLOOKUP(AI99,'TS Gantry - AP47'!$A$8:$C$638,3,FALSE)</f>
        <v>31/19</v>
      </c>
      <c r="AJ100" s="318"/>
      <c r="AK100" s="318" t="str">
        <f>VLOOKUP(AK99,'TS Gantry - AP47'!$A$8:$C$638,3,FALSE)</f>
        <v>31/20</v>
      </c>
      <c r="AL100" s="318"/>
      <c r="AM100" s="318" t="str">
        <f>VLOOKUP(AM99,'TS Gantry - AP47'!$A$8:$C$638,3,FALSE)</f>
        <v>31/21</v>
      </c>
      <c r="AN100" s="318"/>
      <c r="AO100" s="318" t="str">
        <f>VLOOKUP(AO99,'TS Gantry - AP47'!$A$8:$C$638,3,FALSE)</f>
        <v>31/22</v>
      </c>
      <c r="AP100" s="318"/>
      <c r="AQ100" s="318" t="str">
        <f>VLOOKUP(AQ99,'TS Gantry - AP47'!$A$8:$C$638,3,FALSE)</f>
        <v>31/23</v>
      </c>
      <c r="AR100" s="318"/>
      <c r="AS100" s="318" t="str">
        <f>VLOOKUP(AS99,'TS Gantry - AP47'!$A$8:$C$638,3,FALSE)</f>
        <v>31/24</v>
      </c>
      <c r="AT100" s="346"/>
      <c r="AU100" s="349"/>
      <c r="AV100" s="349"/>
      <c r="AW100" s="349"/>
      <c r="AX100" s="349"/>
      <c r="AY100" s="349"/>
    </row>
    <row r="101" spans="1:51" ht="15" customHeight="1" x14ac:dyDescent="0.25">
      <c r="A101" s="292"/>
      <c r="B101" s="319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312"/>
      <c r="AI101" s="292"/>
      <c r="AJ101" s="312"/>
      <c r="AK101" s="292"/>
      <c r="AL101" s="312"/>
      <c r="AM101" s="292"/>
      <c r="AN101" s="312"/>
      <c r="AO101" s="292"/>
      <c r="AP101" s="292"/>
      <c r="AQ101" s="292"/>
      <c r="AR101" s="312"/>
      <c r="AS101" s="292"/>
      <c r="AT101" s="315"/>
      <c r="AU101" s="292"/>
      <c r="AV101" s="292"/>
      <c r="AW101" s="292"/>
      <c r="AX101" s="292"/>
      <c r="AY101" s="292"/>
    </row>
    <row r="102" spans="1:51" ht="15" customHeight="1" x14ac:dyDescent="0.25">
      <c r="A102" s="292"/>
      <c r="B102" s="343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315"/>
      <c r="AU102" s="292"/>
      <c r="AV102" s="292"/>
      <c r="AW102" s="292"/>
      <c r="AX102" s="292"/>
      <c r="AY102" s="292"/>
    </row>
    <row r="103" spans="1:51" ht="19.5" customHeight="1" x14ac:dyDescent="0.25">
      <c r="A103" s="292"/>
      <c r="B103" s="343"/>
      <c r="C103" s="327">
        <v>3</v>
      </c>
      <c r="D103" s="326">
        <f>VLOOKUP(C100,'TS Gantry - AP47'!$C$8:$E$638,3,FALSE)</f>
        <v>427</v>
      </c>
      <c r="E103" s="327">
        <v>3</v>
      </c>
      <c r="F103" s="326">
        <f>VLOOKUP(E100,'TS Gantry - AP47'!$C$8:$E$638,3,FALSE)</f>
        <v>413</v>
      </c>
      <c r="G103" s="327">
        <v>3</v>
      </c>
      <c r="H103" s="326">
        <f>VLOOKUP(G100,'TS Gantry - AP47'!$C$8:$E$638,3,FALSE)</f>
        <v>427</v>
      </c>
      <c r="I103" s="327">
        <v>3</v>
      </c>
      <c r="J103" s="326">
        <f>VLOOKUP(I100,'TS Gantry - AP47'!$C$8:$E$638,3,FALSE)</f>
        <v>408</v>
      </c>
      <c r="K103" s="327">
        <v>3</v>
      </c>
      <c r="L103" s="326">
        <f>VLOOKUP(K100,'TS Gantry - AP47'!$C$8:$E$638,3,FALSE)</f>
        <v>432</v>
      </c>
      <c r="M103" s="327">
        <v>3</v>
      </c>
      <c r="N103" s="326">
        <f>VLOOKUP(M100,'TS Gantry - AP47'!$C$8:$E$638,3,FALSE)</f>
        <v>408</v>
      </c>
      <c r="O103" s="327">
        <v>3</v>
      </c>
      <c r="P103" s="326">
        <f>VLOOKUP(O100,'TS Gantry - AP47'!$C$8:$E$638,3,FALSE)</f>
        <v>409</v>
      </c>
      <c r="Q103" s="327">
        <v>3</v>
      </c>
      <c r="R103" s="326">
        <f>VLOOKUP(Q100,'TS Gantry - AP47'!$C$8:$E$638,3,FALSE)</f>
        <v>415</v>
      </c>
      <c r="S103" s="327">
        <v>3</v>
      </c>
      <c r="T103" s="326">
        <f>VLOOKUP(S100,'TS Gantry - AP47'!$C$8:$E$638,3,FALSE)</f>
        <v>346</v>
      </c>
      <c r="U103" s="327">
        <v>3</v>
      </c>
      <c r="V103" s="326">
        <f>VLOOKUP(U100,'TS Gantry - AP47'!$C$8:$E$638,3,FALSE)</f>
        <v>342</v>
      </c>
      <c r="W103" s="327">
        <v>3</v>
      </c>
      <c r="X103" s="326">
        <f>VLOOKUP(W100,'TS Gantry - AP47'!$C$8:$E$638,3,FALSE)</f>
        <v>409</v>
      </c>
      <c r="Y103" s="327">
        <v>3</v>
      </c>
      <c r="Z103" s="326">
        <f>VLOOKUP(Y100,'TS Gantry - AP47'!$C$8:$E$638,3,FALSE)</f>
        <v>391</v>
      </c>
      <c r="AA103" s="327">
        <v>3</v>
      </c>
      <c r="AB103" s="326">
        <f>VLOOKUP(AA100,'TS Gantry - AP47'!$C$8:$E$638,3,FALSE)</f>
        <v>437</v>
      </c>
      <c r="AC103" s="327">
        <v>3</v>
      </c>
      <c r="AD103" s="326">
        <f>VLOOKUP(AC100,'TS Gantry - AP47'!$C$8:$E$638,3,FALSE)</f>
        <v>373</v>
      </c>
      <c r="AE103" s="327">
        <v>3</v>
      </c>
      <c r="AF103" s="326">
        <f>VLOOKUP(AE100,'TS Gantry - AP47'!$C$8:$E$638,3,FALSE)</f>
        <v>463</v>
      </c>
      <c r="AG103" s="327">
        <v>3</v>
      </c>
      <c r="AH103" s="326">
        <f>VLOOKUP(AG100,'TS Gantry - AP47'!$C$8:$E$638,3,FALSE)</f>
        <v>431</v>
      </c>
      <c r="AI103" s="327">
        <v>3</v>
      </c>
      <c r="AJ103" s="326">
        <f>VLOOKUP(AI100,'TS Gantry - AP47'!$C$8:$E$638,3,FALSE)</f>
        <v>409</v>
      </c>
      <c r="AK103" s="327">
        <v>3</v>
      </c>
      <c r="AL103" s="326">
        <f>VLOOKUP(AK100,'TS Gantry - AP47'!$C$8:$E$638,3,FALSE)</f>
        <v>424</v>
      </c>
      <c r="AM103" s="327">
        <v>3</v>
      </c>
      <c r="AN103" s="326">
        <f>VLOOKUP(AM100,'TS Gantry - AP47'!$C$8:$E$638,3,FALSE)</f>
        <v>395</v>
      </c>
      <c r="AO103" s="327">
        <v>3</v>
      </c>
      <c r="AP103" s="326">
        <f>VLOOKUP(AO100,'TS Gantry - AP47'!$C$8:$E$638,3,FALSE)</f>
        <v>419</v>
      </c>
      <c r="AQ103" s="327">
        <v>3</v>
      </c>
      <c r="AR103" s="326">
        <f>VLOOKUP(AQ100,'TS Gantry - AP47'!$C$8:$E$638,3,FALSE)</f>
        <v>392</v>
      </c>
      <c r="AS103" s="327">
        <v>3</v>
      </c>
      <c r="AT103" s="328">
        <f>VLOOKUP(AS100,'TS Gantry - AP47'!$C$8:$E$638,3,FALSE)</f>
        <v>408</v>
      </c>
      <c r="AU103" s="292">
        <f>COUNTIF(B103:AT103,"3")</f>
        <v>22</v>
      </c>
      <c r="AV103" s="292"/>
      <c r="AW103" s="292"/>
      <c r="AX103" s="292"/>
      <c r="AY103" s="292"/>
    </row>
    <row r="104" spans="1:51" ht="19.5" customHeight="1" x14ac:dyDescent="0.25">
      <c r="A104" s="292"/>
      <c r="B104" s="343"/>
      <c r="C104" s="331">
        <v>2</v>
      </c>
      <c r="D104" s="292"/>
      <c r="E104" s="331">
        <v>2</v>
      </c>
      <c r="F104" s="292"/>
      <c r="G104" s="331">
        <v>2</v>
      </c>
      <c r="H104" s="292"/>
      <c r="I104" s="331">
        <v>2</v>
      </c>
      <c r="J104" s="292"/>
      <c r="K104" s="331">
        <v>2</v>
      </c>
      <c r="L104" s="292"/>
      <c r="M104" s="331">
        <v>2</v>
      </c>
      <c r="N104" s="292"/>
      <c r="O104" s="331">
        <v>2</v>
      </c>
      <c r="P104" s="292"/>
      <c r="Q104" s="331">
        <v>2</v>
      </c>
      <c r="R104" s="292"/>
      <c r="S104" s="331">
        <v>2</v>
      </c>
      <c r="T104" s="292"/>
      <c r="U104" s="331">
        <v>2</v>
      </c>
      <c r="V104" s="292"/>
      <c r="W104" s="331">
        <v>2</v>
      </c>
      <c r="X104" s="292"/>
      <c r="Y104" s="331">
        <v>2</v>
      </c>
      <c r="Z104" s="292"/>
      <c r="AA104" s="331">
        <v>2</v>
      </c>
      <c r="AB104" s="292"/>
      <c r="AC104" s="331">
        <v>2</v>
      </c>
      <c r="AD104" s="292"/>
      <c r="AE104" s="331">
        <v>2</v>
      </c>
      <c r="AF104" s="292"/>
      <c r="AG104" s="331">
        <v>2</v>
      </c>
      <c r="AH104" s="292"/>
      <c r="AI104" s="331">
        <v>2</v>
      </c>
      <c r="AJ104" s="292"/>
      <c r="AK104" s="331">
        <v>2</v>
      </c>
      <c r="AL104" s="292"/>
      <c r="AM104" s="331">
        <v>2</v>
      </c>
      <c r="AN104" s="292"/>
      <c r="AO104" s="331">
        <v>2</v>
      </c>
      <c r="AP104" s="292"/>
      <c r="AQ104" s="331">
        <v>2</v>
      </c>
      <c r="AR104" s="292"/>
      <c r="AS104" s="331">
        <v>2</v>
      </c>
      <c r="AT104" s="315"/>
      <c r="AU104" s="292"/>
      <c r="AV104" s="292"/>
      <c r="AW104" s="292"/>
      <c r="AX104" s="292"/>
      <c r="AY104" s="292"/>
    </row>
    <row r="105" spans="1:51" ht="18" customHeight="1" x14ac:dyDescent="0.25">
      <c r="A105" s="292"/>
      <c r="B105" s="319"/>
      <c r="C105" s="304" t="str">
        <f>VLOOKUP(C100,'TS Gantry - AP47'!$C$8:$D$638,2,FALSE)</f>
        <v>DA-3</v>
      </c>
      <c r="D105" s="304"/>
      <c r="E105" s="304" t="str">
        <f>VLOOKUP(E100,'TS Gantry - AP47'!$C$8:$D$638,2,FALSE)</f>
        <v>DA+0</v>
      </c>
      <c r="F105" s="304"/>
      <c r="G105" s="304" t="str">
        <f>VLOOKUP(G100,'TS Gantry - AP47'!$C$8:$D$638,2,FALSE)</f>
        <v>DA+6</v>
      </c>
      <c r="H105" s="304"/>
      <c r="I105" s="304" t="str">
        <f>VLOOKUP(I100,'TS Gantry - AP47'!$C$8:$D$638,2,FALSE)</f>
        <v>DA+6</v>
      </c>
      <c r="J105" s="304"/>
      <c r="K105" s="304" t="str">
        <f>VLOOKUP(K100,'TS Gantry - AP47'!$C$8:$D$638,2,FALSE)</f>
        <v>DA+0</v>
      </c>
      <c r="L105" s="304"/>
      <c r="M105" s="304" t="str">
        <f>VLOOKUP(M100,'TS Gantry - AP47'!$C$8:$D$638,2,FALSE)</f>
        <v>DA+6</v>
      </c>
      <c r="N105" s="304"/>
      <c r="O105" s="304" t="str">
        <f>VLOOKUP(O100,'TS Gantry - AP47'!$C$8:$D$638,2,FALSE)</f>
        <v>DB1+0</v>
      </c>
      <c r="P105" s="304"/>
      <c r="Q105" s="304" t="str">
        <f>VLOOKUP(Q100,'TS Gantry - AP47'!$C$8:$D$638,2,FALSE)</f>
        <v>DA+6</v>
      </c>
      <c r="R105" s="304"/>
      <c r="S105" s="304" t="str">
        <f>VLOOKUP(S100,'TS Gantry - AP47'!$C$8:$D$638,2,FALSE)</f>
        <v>DA+6</v>
      </c>
      <c r="T105" s="304"/>
      <c r="U105" s="304" t="str">
        <f>VLOOKUP(U100,'TS Gantry - AP47'!$C$8:$D$638,2,FALSE)</f>
        <v>DA+6</v>
      </c>
      <c r="V105" s="304"/>
      <c r="W105" s="304" t="str">
        <f>VLOOKUP(W100,'TS Gantry - AP47'!$C$8:$D$638,2,FALSE)</f>
        <v>DA+0</v>
      </c>
      <c r="X105" s="304"/>
      <c r="Y105" s="304" t="str">
        <f>VLOOKUP(Y100,'TS Gantry - AP47'!$C$8:$D$638,2,FALSE)</f>
        <v>DA+3</v>
      </c>
      <c r="Z105" s="304"/>
      <c r="AA105" s="304" t="str">
        <f>VLOOKUP(AA100,'TS Gantry - AP47'!$C$8:$D$638,2,FALSE)</f>
        <v>DA+9</v>
      </c>
      <c r="AB105" s="304"/>
      <c r="AC105" s="304" t="str">
        <f>VLOOKUP(AC100,'TS Gantry - AP47'!$C$8:$D$638,2,FALSE)</f>
        <v>DA+6</v>
      </c>
      <c r="AD105" s="304"/>
      <c r="AE105" s="304" t="str">
        <f>VLOOKUP(AE100,'TS Gantry - AP47'!$C$8:$D$638,2,FALSE)</f>
        <v>DA+9</v>
      </c>
      <c r="AF105" s="304"/>
      <c r="AG105" s="304" t="str">
        <f>VLOOKUP(AG100,'TS Gantry - AP47'!$C$8:$D$638,2,FALSE)</f>
        <v>DB1+9</v>
      </c>
      <c r="AH105" s="304"/>
      <c r="AI105" s="304" t="str">
        <f>VLOOKUP(AI100,'TS Gantry - AP47'!$C$8:$D$638,2,FALSE)</f>
        <v>DA+3</v>
      </c>
      <c r="AJ105" s="304"/>
      <c r="AK105" s="304" t="str">
        <f>VLOOKUP(AK100,'TS Gantry - AP47'!$C$8:$D$638,2,FALSE)</f>
        <v>DA-1.5</v>
      </c>
      <c r="AL105" s="304"/>
      <c r="AM105" s="304" t="str">
        <f>VLOOKUP(AM100,'TS Gantry - AP47'!$C$8:$D$638,2,FALSE)</f>
        <v>DA+3</v>
      </c>
      <c r="AN105" s="304"/>
      <c r="AO105" s="304" t="str">
        <f>VLOOKUP(AO100,'TS Gantry - AP47'!$C$8:$D$638,2,FALSE)</f>
        <v>DA+6</v>
      </c>
      <c r="AP105" s="304"/>
      <c r="AQ105" s="304" t="str">
        <f>VLOOKUP(AQ100,'TS Gantry - AP47'!$C$8:$D$638,2,FALSE)</f>
        <v>DA+6</v>
      </c>
      <c r="AR105" s="304"/>
      <c r="AS105" s="304" t="str">
        <f>VLOOKUP(AS100,'TS Gantry - AP47'!$C$8:$D$638,2,FALSE)</f>
        <v>DA+9</v>
      </c>
      <c r="AT105" s="355"/>
      <c r="AU105" s="292"/>
      <c r="AV105" s="292"/>
      <c r="AW105" s="292"/>
      <c r="AX105" s="292"/>
      <c r="AY105" s="292"/>
    </row>
    <row r="106" spans="1:51" ht="15" customHeight="1" x14ac:dyDescent="0.25">
      <c r="A106" s="292"/>
      <c r="B106" s="319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33"/>
      <c r="AU106" s="292"/>
      <c r="AV106" s="292"/>
      <c r="AW106" s="292"/>
      <c r="AX106" s="292"/>
      <c r="AY106" s="292"/>
    </row>
    <row r="107" spans="1:51" ht="18" customHeight="1" x14ac:dyDescent="0.25">
      <c r="A107" s="292"/>
      <c r="B107" s="336"/>
      <c r="C107" s="334">
        <f>AS99+1</f>
        <v>235</v>
      </c>
      <c r="D107" s="314"/>
      <c r="E107" s="334">
        <f>C107+1</f>
        <v>236</v>
      </c>
      <c r="F107" s="314"/>
      <c r="G107" s="334">
        <f>E107+1</f>
        <v>237</v>
      </c>
      <c r="H107" s="314"/>
      <c r="I107" s="334">
        <f>G107+1</f>
        <v>238</v>
      </c>
      <c r="J107" s="314"/>
      <c r="K107" s="334">
        <f>I107+1</f>
        <v>239</v>
      </c>
      <c r="L107" s="314"/>
      <c r="M107" s="334">
        <f>K107+1</f>
        <v>240</v>
      </c>
      <c r="N107" s="314"/>
      <c r="O107" s="334">
        <f>M107+1</f>
        <v>241</v>
      </c>
      <c r="P107" s="314"/>
      <c r="Q107" s="334">
        <f>O107+1</f>
        <v>242</v>
      </c>
      <c r="R107" s="314"/>
      <c r="S107" s="334">
        <f>Q107+1</f>
        <v>243</v>
      </c>
      <c r="T107" s="314"/>
      <c r="U107" s="334">
        <f>S107+1</f>
        <v>244</v>
      </c>
      <c r="V107" s="314"/>
      <c r="W107" s="334">
        <f>U107+1</f>
        <v>245</v>
      </c>
      <c r="X107" s="314"/>
      <c r="Y107" s="334">
        <f>W107+1</f>
        <v>246</v>
      </c>
      <c r="Z107" s="314"/>
      <c r="AA107" s="334">
        <f>Y107+1</f>
        <v>247</v>
      </c>
      <c r="AB107" s="314"/>
      <c r="AC107" s="334">
        <f>AA107+1</f>
        <v>248</v>
      </c>
      <c r="AD107" s="314"/>
      <c r="AE107" s="334">
        <f>AC107+1</f>
        <v>249</v>
      </c>
      <c r="AF107" s="314"/>
      <c r="AG107" s="334">
        <f>AE107+1</f>
        <v>250</v>
      </c>
      <c r="AH107" s="314"/>
      <c r="AI107" s="334">
        <f>AG107+1</f>
        <v>251</v>
      </c>
      <c r="AJ107" s="314"/>
      <c r="AK107" s="334">
        <f>AI107+1</f>
        <v>252</v>
      </c>
      <c r="AL107" s="314"/>
      <c r="AM107" s="334">
        <f>AK107+1</f>
        <v>253</v>
      </c>
      <c r="AN107" s="314"/>
      <c r="AO107" s="334">
        <f>AM107+1</f>
        <v>254</v>
      </c>
      <c r="AP107" s="314"/>
      <c r="AQ107" s="334">
        <f>AO107+1</f>
        <v>255</v>
      </c>
      <c r="AR107" s="314"/>
      <c r="AS107" s="334">
        <f>AQ107+1</f>
        <v>256</v>
      </c>
      <c r="AT107" s="345"/>
      <c r="AU107" s="292"/>
      <c r="AV107" s="292"/>
      <c r="AW107" s="292"/>
      <c r="AX107" s="292"/>
      <c r="AY107" s="292"/>
    </row>
    <row r="108" spans="1:51" ht="18" customHeight="1" x14ac:dyDescent="0.25">
      <c r="A108" s="349"/>
      <c r="B108" s="350"/>
      <c r="C108" s="318" t="str">
        <f>VLOOKUP(C107,'TS Gantry - AP47'!$A$8:$C$638,3,FALSE)</f>
        <v>31/25</v>
      </c>
      <c r="D108" s="318"/>
      <c r="E108" s="318" t="str">
        <f>VLOOKUP(E107,'TS Gantry - AP47'!$A$8:$C$638,3,FALSE)</f>
        <v>31/26</v>
      </c>
      <c r="F108" s="318"/>
      <c r="G108" s="318" t="str">
        <f>VLOOKUP(G107,'TS Gantry - AP47'!$A$8:$C$638,3,FALSE)</f>
        <v>31/27</v>
      </c>
      <c r="H108" s="318"/>
      <c r="I108" s="318" t="str">
        <f>VLOOKUP(I107,'TS Gantry - AP47'!$A$8:$C$638,3,FALSE)</f>
        <v>32/0</v>
      </c>
      <c r="J108" s="318"/>
      <c r="K108" s="318" t="str">
        <f>VLOOKUP(K107,'TS Gantry - AP47'!$A$8:$C$638,3,FALSE)</f>
        <v>32/1</v>
      </c>
      <c r="L108" s="318"/>
      <c r="M108" s="318" t="str">
        <f>VLOOKUP(M107,'TS Gantry - AP47'!$A$8:$C$638,3,FALSE)</f>
        <v>32/2</v>
      </c>
      <c r="N108" s="318"/>
      <c r="O108" s="318" t="str">
        <f>VLOOKUP(O107,'TS Gantry - AP47'!$A$8:$C$638,3,FALSE)</f>
        <v>32/3</v>
      </c>
      <c r="P108" s="318"/>
      <c r="Q108" s="318" t="str">
        <f>VLOOKUP(Q107,'TS Gantry - AP47'!$A$8:$C$638,3,FALSE)</f>
        <v>32/4</v>
      </c>
      <c r="R108" s="318"/>
      <c r="S108" s="318" t="str">
        <f>VLOOKUP(S107,'TS Gantry - AP47'!$A$8:$C$638,3,FALSE)</f>
        <v>32/5</v>
      </c>
      <c r="T108" s="318"/>
      <c r="U108" s="318" t="str">
        <f>VLOOKUP(U107,'TS Gantry - AP47'!$A$8:$C$638,3,FALSE)</f>
        <v>32/6</v>
      </c>
      <c r="V108" s="318"/>
      <c r="W108" s="318" t="str">
        <f>VLOOKUP(W107,'TS Gantry - AP47'!$A$8:$C$638,3,FALSE)</f>
        <v>32/7</v>
      </c>
      <c r="X108" s="318"/>
      <c r="Y108" s="318" t="str">
        <f>VLOOKUP(Y107,'TS Gantry - AP47'!$A$8:$C$638,3,FALSE)</f>
        <v>32/8</v>
      </c>
      <c r="Z108" s="318"/>
      <c r="AA108" s="318" t="str">
        <f>VLOOKUP(AA107,'TS Gantry - AP47'!$A$8:$C$638,3,FALSE)</f>
        <v>32/9</v>
      </c>
      <c r="AB108" s="318"/>
      <c r="AC108" s="318" t="str">
        <f>VLOOKUP(AC107,'TS Gantry - AP47'!$A$8:$C$638,3,FALSE)</f>
        <v>32/10</v>
      </c>
      <c r="AD108" s="318"/>
      <c r="AE108" s="318" t="str">
        <f>VLOOKUP(AE107,'TS Gantry - AP47'!$A$8:$C$638,3,FALSE)</f>
        <v>33/0</v>
      </c>
      <c r="AF108" s="318"/>
      <c r="AG108" s="318" t="str">
        <f>VLOOKUP(AG107,'TS Gantry - AP47'!$A$8:$C$638,3,FALSE)</f>
        <v>33/1</v>
      </c>
      <c r="AH108" s="318"/>
      <c r="AI108" s="318" t="str">
        <f>VLOOKUP(AI107,'TS Gantry - AP47'!$A$8:$C$638,3,FALSE)</f>
        <v>33/2</v>
      </c>
      <c r="AJ108" s="318"/>
      <c r="AK108" s="318" t="str">
        <f>VLOOKUP(AK107,'TS Gantry - AP47'!$A$8:$C$638,3,FALSE)</f>
        <v>33/3</v>
      </c>
      <c r="AL108" s="318"/>
      <c r="AM108" s="318" t="str">
        <f>VLOOKUP(AM107,'TS Gantry - AP47'!$A$8:$C$638,3,FALSE)</f>
        <v>33/4</v>
      </c>
      <c r="AN108" s="318"/>
      <c r="AO108" s="318" t="str">
        <f>VLOOKUP(AO107,'TS Gantry - AP47'!$A$8:$C$638,3,FALSE)</f>
        <v>33A/0</v>
      </c>
      <c r="AP108" s="318"/>
      <c r="AQ108" s="318" t="str">
        <f>VLOOKUP(AQ107,'TS Gantry - AP47'!$A$8:$C$638,3,FALSE)</f>
        <v>34/0</v>
      </c>
      <c r="AR108" s="318"/>
      <c r="AS108" s="318" t="str">
        <f>VLOOKUP(AS107,'TS Gantry - AP47'!$A$8:$C$638,3,FALSE)</f>
        <v>34/1</v>
      </c>
      <c r="AT108" s="346"/>
      <c r="AU108" s="349"/>
      <c r="AV108" s="349"/>
      <c r="AW108" s="349"/>
      <c r="AX108" s="349"/>
      <c r="AY108" s="349"/>
    </row>
    <row r="109" spans="1:51" ht="15" customHeight="1" x14ac:dyDescent="0.25">
      <c r="A109" s="292"/>
      <c r="B109" s="370"/>
      <c r="C109" s="292"/>
      <c r="D109" s="312"/>
      <c r="E109" s="292"/>
      <c r="F109" s="312"/>
      <c r="G109" s="292"/>
      <c r="H109" s="312"/>
      <c r="I109" s="292"/>
      <c r="J109" s="312"/>
      <c r="K109" s="292"/>
      <c r="L109" s="312"/>
      <c r="M109" s="292"/>
      <c r="N109" s="312"/>
      <c r="O109" s="292"/>
      <c r="P109" s="312"/>
      <c r="Q109" s="292"/>
      <c r="R109" s="312"/>
      <c r="S109" s="292"/>
      <c r="T109" s="312"/>
      <c r="U109" s="292"/>
      <c r="V109" s="312"/>
      <c r="W109" s="292"/>
      <c r="X109" s="312"/>
      <c r="Y109" s="292"/>
      <c r="Z109" s="312"/>
      <c r="AA109" s="292"/>
      <c r="AB109" s="312"/>
      <c r="AC109" s="292"/>
      <c r="AD109" s="312"/>
      <c r="AE109" s="292"/>
      <c r="AF109" s="312"/>
      <c r="AG109" s="292"/>
      <c r="AH109" s="312"/>
      <c r="AI109" s="292"/>
      <c r="AJ109" s="312"/>
      <c r="AK109" s="292"/>
      <c r="AL109" s="312"/>
      <c r="AM109" s="292"/>
      <c r="AN109" s="312"/>
      <c r="AO109" s="292"/>
      <c r="AP109" s="312"/>
      <c r="AQ109" s="292"/>
      <c r="AR109" s="312"/>
      <c r="AS109" s="292"/>
      <c r="AT109" s="346"/>
      <c r="AU109" s="292"/>
      <c r="AV109" s="292"/>
      <c r="AW109" s="292"/>
      <c r="AX109" s="292"/>
      <c r="AY109" s="292"/>
    </row>
    <row r="110" spans="1:51" ht="15" customHeight="1" x14ac:dyDescent="0.25">
      <c r="A110" s="292"/>
      <c r="B110" s="343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304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315"/>
      <c r="AU110" s="292"/>
      <c r="AV110" s="292"/>
      <c r="AW110" s="292"/>
      <c r="AX110" s="292"/>
      <c r="AY110" s="292"/>
    </row>
    <row r="111" spans="1:51" ht="19.5" customHeight="1" x14ac:dyDescent="0.25">
      <c r="A111" s="292"/>
      <c r="B111" s="343"/>
      <c r="C111" s="327">
        <v>3</v>
      </c>
      <c r="D111" s="326">
        <f>VLOOKUP(C108,'TS Gantry - AP47'!$C$8:$E$638,3,FALSE)</f>
        <v>432</v>
      </c>
      <c r="E111" s="327">
        <v>3</v>
      </c>
      <c r="F111" s="326">
        <f>VLOOKUP(E108,'TS Gantry - AP47'!$C$8:$E$638,3,FALSE)</f>
        <v>383.00099999999998</v>
      </c>
      <c r="G111" s="327">
        <v>3</v>
      </c>
      <c r="H111" s="326">
        <f>VLOOKUP(G108,'TS Gantry - AP47'!$C$8:$E$638,3,FALSE)</f>
        <v>398.94400000000002</v>
      </c>
      <c r="I111" s="327">
        <v>3</v>
      </c>
      <c r="J111" s="326">
        <f>VLOOKUP(I108,'TS Gantry - AP47'!$C$8:$E$638,3,FALSE)</f>
        <v>372</v>
      </c>
      <c r="K111" s="327">
        <v>3</v>
      </c>
      <c r="L111" s="326">
        <f>VLOOKUP(K108,'TS Gantry - AP47'!$C$8:$E$638,3,FALSE)</f>
        <v>385</v>
      </c>
      <c r="M111" s="327">
        <v>3</v>
      </c>
      <c r="N111" s="326">
        <f>VLOOKUP(M108,'TS Gantry - AP47'!$C$8:$E$638,3,FALSE)</f>
        <v>407</v>
      </c>
      <c r="O111" s="327">
        <v>3</v>
      </c>
      <c r="P111" s="326">
        <f>VLOOKUP(O108,'TS Gantry - AP47'!$C$8:$E$638,3,FALSE)</f>
        <v>412</v>
      </c>
      <c r="Q111" s="327">
        <v>3</v>
      </c>
      <c r="R111" s="326">
        <f>VLOOKUP(Q108,'TS Gantry - AP47'!$C$8:$E$638,3,FALSE)</f>
        <v>400</v>
      </c>
      <c r="S111" s="327">
        <v>3</v>
      </c>
      <c r="T111" s="326">
        <f>VLOOKUP(S108,'TS Gantry - AP47'!$C$8:$E$638,3,FALSE)</f>
        <v>419</v>
      </c>
      <c r="U111" s="327">
        <v>3</v>
      </c>
      <c r="V111" s="326">
        <f>VLOOKUP(U108,'TS Gantry - AP47'!$C$8:$E$638,3,FALSE)</f>
        <v>404</v>
      </c>
      <c r="W111" s="327">
        <v>3</v>
      </c>
      <c r="X111" s="326">
        <f>VLOOKUP(W108,'TS Gantry - AP47'!$C$8:$E$638,3,FALSE)</f>
        <v>436</v>
      </c>
      <c r="Y111" s="327">
        <v>3</v>
      </c>
      <c r="Z111" s="326">
        <f>VLOOKUP(Y108,'TS Gantry - AP47'!$C$8:$E$638,3,FALSE)</f>
        <v>374</v>
      </c>
      <c r="AA111" s="327">
        <v>3</v>
      </c>
      <c r="AB111" s="326">
        <f>VLOOKUP(AA108,'TS Gantry - AP47'!$C$8:$E$638,3,FALSE)</f>
        <v>384</v>
      </c>
      <c r="AC111" s="327"/>
      <c r="AD111" s="326">
        <f>VLOOKUP(AC108,'TS Gantry - AP47'!$C$8:$E$638,3,FALSE)</f>
        <v>360.17700000000002</v>
      </c>
      <c r="AE111" s="327">
        <v>3</v>
      </c>
      <c r="AF111" s="326">
        <f>VLOOKUP(AE108,'TS Gantry - AP47'!$C$8:$E$638,3,FALSE)</f>
        <v>358.00099999999998</v>
      </c>
      <c r="AG111" s="327">
        <v>3</v>
      </c>
      <c r="AH111" s="326">
        <f>VLOOKUP(AG108,'TS Gantry - AP47'!$C$8:$E$638,3,FALSE)</f>
        <v>452</v>
      </c>
      <c r="AI111" s="327">
        <v>3</v>
      </c>
      <c r="AJ111" s="326">
        <f>VLOOKUP(AI108,'TS Gantry - AP47'!$C$8:$E$638,3,FALSE)</f>
        <v>388</v>
      </c>
      <c r="AK111" s="327">
        <v>3</v>
      </c>
      <c r="AL111" s="326">
        <f>VLOOKUP(AK108,'TS Gantry - AP47'!$C$8:$E$638,3,FALSE)</f>
        <v>452</v>
      </c>
      <c r="AM111" s="327">
        <v>3</v>
      </c>
      <c r="AN111" s="326">
        <f>VLOOKUP(AM108,'TS Gantry - AP47'!$C$8:$E$638,3,FALSE)</f>
        <v>387.35</v>
      </c>
      <c r="AO111" s="327">
        <v>3</v>
      </c>
      <c r="AP111" s="326">
        <f>VLOOKUP(AO108,'TS Gantry - AP47'!$C$8:$E$638,3,FALSE)</f>
        <v>237.316</v>
      </c>
      <c r="AQ111" s="327">
        <v>3</v>
      </c>
      <c r="AR111" s="326">
        <f>VLOOKUP(AQ108,'TS Gantry - AP47'!$C$8:$E$638,3,FALSE)</f>
        <v>479</v>
      </c>
      <c r="AS111" s="327">
        <v>3</v>
      </c>
      <c r="AT111" s="328">
        <f>VLOOKUP(AS108,'TS Gantry - AP47'!$C$8:$E$638,3,FALSE)</f>
        <v>361</v>
      </c>
      <c r="AU111" s="292">
        <f>COUNTIF(B111:AT111,"3")</f>
        <v>21</v>
      </c>
      <c r="AV111" s="292"/>
      <c r="AW111" s="292"/>
      <c r="AX111" s="292"/>
      <c r="AY111" s="292"/>
    </row>
    <row r="112" spans="1:51" ht="19.5" customHeight="1" x14ac:dyDescent="0.25">
      <c r="A112" s="292"/>
      <c r="B112" s="343"/>
      <c r="C112" s="331">
        <v>2</v>
      </c>
      <c r="D112" s="292"/>
      <c r="E112" s="331">
        <v>2</v>
      </c>
      <c r="F112" s="292"/>
      <c r="G112" s="331">
        <v>2</v>
      </c>
      <c r="H112" s="292"/>
      <c r="I112" s="331">
        <v>2</v>
      </c>
      <c r="J112" s="292"/>
      <c r="K112" s="331">
        <v>2</v>
      </c>
      <c r="L112" s="292"/>
      <c r="M112" s="331">
        <v>2</v>
      </c>
      <c r="N112" s="292"/>
      <c r="O112" s="331">
        <v>2</v>
      </c>
      <c r="P112" s="292"/>
      <c r="Q112" s="331">
        <v>2</v>
      </c>
      <c r="R112" s="292"/>
      <c r="S112" s="331">
        <v>2</v>
      </c>
      <c r="T112" s="292"/>
      <c r="U112" s="331">
        <v>2</v>
      </c>
      <c r="V112" s="292"/>
      <c r="W112" s="331">
        <v>2</v>
      </c>
      <c r="X112" s="292"/>
      <c r="Y112" s="331">
        <v>2</v>
      </c>
      <c r="Z112" s="292"/>
      <c r="AA112" s="331">
        <v>2</v>
      </c>
      <c r="AB112" s="292"/>
      <c r="AC112" s="331"/>
      <c r="AD112" s="292"/>
      <c r="AE112" s="331">
        <v>2</v>
      </c>
      <c r="AF112" s="292"/>
      <c r="AG112" s="331">
        <v>2</v>
      </c>
      <c r="AH112" s="292"/>
      <c r="AI112" s="331">
        <v>2</v>
      </c>
      <c r="AJ112" s="292"/>
      <c r="AK112" s="331">
        <v>2</v>
      </c>
      <c r="AL112" s="292"/>
      <c r="AM112" s="331">
        <v>2</v>
      </c>
      <c r="AN112" s="292"/>
      <c r="AO112" s="331">
        <v>2</v>
      </c>
      <c r="AP112" s="292"/>
      <c r="AQ112" s="331">
        <v>2</v>
      </c>
      <c r="AR112" s="292"/>
      <c r="AS112" s="331">
        <v>2</v>
      </c>
      <c r="AT112" s="315"/>
      <c r="AU112" s="292"/>
      <c r="AV112" s="292"/>
      <c r="AW112" s="292"/>
      <c r="AX112" s="292"/>
      <c r="AY112" s="292"/>
    </row>
    <row r="113" spans="1:51" ht="18" customHeight="1" x14ac:dyDescent="0.25">
      <c r="A113" s="292"/>
      <c r="B113" s="319"/>
      <c r="C113" s="304" t="str">
        <f>VLOOKUP(C108,'TS Gantry - AP47'!$C$8:$D$638,2,FALSE)</f>
        <v>DA-3</v>
      </c>
      <c r="D113" s="304"/>
      <c r="E113" s="304" t="str">
        <f>VLOOKUP(E108,'TS Gantry - AP47'!$C$8:$D$638,2,FALSE)</f>
        <v>DA+3</v>
      </c>
      <c r="F113" s="304"/>
      <c r="G113" s="304" t="str">
        <f>VLOOKUP(G108,'TS Gantry - AP47'!$C$8:$D$638,2,FALSE)</f>
        <v>DA+3</v>
      </c>
      <c r="H113" s="304"/>
      <c r="I113" s="304" t="str">
        <f>VLOOKUP(I108,'TS Gantry - AP47'!$C$8:$D$638,2,FALSE)</f>
        <v>DB2+3</v>
      </c>
      <c r="J113" s="304"/>
      <c r="K113" s="304" t="str">
        <f>VLOOKUP(K108,'TS Gantry - AP47'!$C$8:$D$638,2,FALSE)</f>
        <v>DA+9</v>
      </c>
      <c r="L113" s="304"/>
      <c r="M113" s="304" t="str">
        <f>VLOOKUP(M108,'TS Gantry - AP47'!$C$8:$D$638,2,FALSE)</f>
        <v>DA+3</v>
      </c>
      <c r="N113" s="304"/>
      <c r="O113" s="304" t="str">
        <f>VLOOKUP(O108,'TS Gantry - AP47'!$C$8:$D$638,2,FALSE)</f>
        <v>DA+9</v>
      </c>
      <c r="P113" s="304"/>
      <c r="Q113" s="304" t="str">
        <f>VLOOKUP(Q108,'TS Gantry - AP47'!$C$8:$D$638,2,FALSE)</f>
        <v>DA+6</v>
      </c>
      <c r="R113" s="304"/>
      <c r="S113" s="304" t="str">
        <f>VLOOKUP(S108,'TS Gantry - AP47'!$C$8:$D$638,2,FALSE)</f>
        <v>DA+0</v>
      </c>
      <c r="T113" s="304"/>
      <c r="U113" s="304" t="str">
        <f>VLOOKUP(U108,'TS Gantry - AP47'!$C$8:$D$638,2,FALSE)</f>
        <v>DA+3</v>
      </c>
      <c r="V113" s="304"/>
      <c r="W113" s="304" t="str">
        <f>VLOOKUP(W108,'TS Gantry - AP47'!$C$8:$D$638,2,FALSE)</f>
        <v>DA+6</v>
      </c>
      <c r="X113" s="304"/>
      <c r="Y113" s="304" t="str">
        <f>VLOOKUP(Y108,'TS Gantry - AP47'!$C$8:$D$638,2,FALSE)</f>
        <v>DA+6</v>
      </c>
      <c r="Z113" s="304"/>
      <c r="AA113" s="304" t="str">
        <f>VLOOKUP(AA108,'TS Gantry - AP47'!$C$8:$D$638,2,FALSE)</f>
        <v>DA+9</v>
      </c>
      <c r="AB113" s="304"/>
      <c r="AC113" s="304" t="str">
        <f>VLOOKUP(AC108,'TS Gantry - AP47'!$C$8:$D$638,2,FALSE)</f>
        <v>DA+9</v>
      </c>
      <c r="AD113" s="304"/>
      <c r="AE113" s="304" t="str">
        <f>VLOOKUP(AE108,'TS Gantry - AP47'!$C$8:$D$638,2,FALSE)</f>
        <v>DB2+3</v>
      </c>
      <c r="AF113" s="304"/>
      <c r="AG113" s="304" t="str">
        <f>VLOOKUP(AG108,'TS Gantry - AP47'!$C$8:$D$638,2,FALSE)</f>
        <v>DA+9</v>
      </c>
      <c r="AH113" s="304"/>
      <c r="AI113" s="304" t="str">
        <f>VLOOKUP(AI108,'TS Gantry - AP47'!$C$8:$D$638,2,FALSE)</f>
        <v>DA+3</v>
      </c>
      <c r="AJ113" s="304"/>
      <c r="AK113" s="304" t="str">
        <f>VLOOKUP(AK108,'TS Gantry - AP47'!$C$8:$D$638,2,FALSE)</f>
        <v>DA+9</v>
      </c>
      <c r="AL113" s="304"/>
      <c r="AM113" s="304" t="str">
        <f>VLOOKUP(AM108,'TS Gantry - AP47'!$C$8:$D$638,2,FALSE)</f>
        <v>DA+9</v>
      </c>
      <c r="AN113" s="304"/>
      <c r="AO113" s="304" t="str">
        <f>VLOOKUP(AO108,'TS Gantry - AP47'!$C$8:$D$638,2,FALSE)</f>
        <v>DC2+0</v>
      </c>
      <c r="AP113" s="304"/>
      <c r="AQ113" s="304" t="str">
        <f>VLOOKUP(AQ108,'TS Gantry - AP47'!$C$8:$D$638,2,FALSE)</f>
        <v>DD45+9</v>
      </c>
      <c r="AR113" s="304"/>
      <c r="AS113" s="304" t="str">
        <f>VLOOKUP(AS108,'TS Gantry - AP47'!$C$8:$D$638,2,FALSE)</f>
        <v>DA+6</v>
      </c>
      <c r="AT113" s="355"/>
      <c r="AU113" s="292"/>
      <c r="AV113" s="292"/>
      <c r="AW113" s="292"/>
      <c r="AX113" s="292"/>
      <c r="AY113" s="292"/>
    </row>
    <row r="114" spans="1:51" ht="15" customHeight="1" x14ac:dyDescent="0.25">
      <c r="A114" s="292"/>
      <c r="B114" s="336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34"/>
      <c r="Z114" s="304"/>
      <c r="AA114" s="304"/>
      <c r="AB114" s="304"/>
      <c r="AC114" s="304"/>
      <c r="AD114" s="304"/>
      <c r="AE114" s="304"/>
      <c r="AF114" s="304"/>
      <c r="AG114" s="292"/>
      <c r="AH114" s="292"/>
      <c r="AI114" s="292"/>
      <c r="AJ114" s="304"/>
      <c r="AK114" s="304"/>
      <c r="AL114" s="304"/>
      <c r="AM114" s="304"/>
      <c r="AN114" s="304"/>
      <c r="AO114" s="354"/>
      <c r="AP114" s="368" t="s">
        <v>835</v>
      </c>
      <c r="AQ114" s="354"/>
      <c r="AR114" s="304"/>
      <c r="AS114" s="304"/>
      <c r="AT114" s="333"/>
      <c r="AU114" s="292"/>
      <c r="AV114" s="292"/>
      <c r="AW114" s="292"/>
      <c r="AX114" s="292"/>
      <c r="AY114" s="292"/>
    </row>
    <row r="115" spans="1:51" ht="18" customHeight="1" x14ac:dyDescent="0.25">
      <c r="A115" s="292"/>
      <c r="B115" s="336"/>
      <c r="C115" s="334">
        <f>AS107+1</f>
        <v>257</v>
      </c>
      <c r="D115" s="314"/>
      <c r="E115" s="334">
        <f>C115+1</f>
        <v>258</v>
      </c>
      <c r="F115" s="314"/>
      <c r="G115" s="334">
        <f>E115+1</f>
        <v>259</v>
      </c>
      <c r="H115" s="314"/>
      <c r="I115" s="334">
        <f>G115+1</f>
        <v>260</v>
      </c>
      <c r="J115" s="314"/>
      <c r="K115" s="334">
        <f>I115+1</f>
        <v>261</v>
      </c>
      <c r="L115" s="314"/>
      <c r="M115" s="334">
        <f>K115+1</f>
        <v>262</v>
      </c>
      <c r="N115" s="314"/>
      <c r="O115" s="334">
        <f>M115+1</f>
        <v>263</v>
      </c>
      <c r="P115" s="314"/>
      <c r="Q115" s="334">
        <f>O115+1</f>
        <v>264</v>
      </c>
      <c r="R115" s="314"/>
      <c r="S115" s="334">
        <f>Q115+1</f>
        <v>265</v>
      </c>
      <c r="T115" s="314"/>
      <c r="U115" s="334">
        <f>S115+1</f>
        <v>266</v>
      </c>
      <c r="V115" s="314"/>
      <c r="W115" s="334">
        <f>U115+1</f>
        <v>267</v>
      </c>
      <c r="X115" s="314"/>
      <c r="Y115" s="334">
        <f>W115+1</f>
        <v>268</v>
      </c>
      <c r="Z115" s="314"/>
      <c r="AA115" s="334">
        <f>Y115+1</f>
        <v>269</v>
      </c>
      <c r="AB115" s="314"/>
      <c r="AC115" s="334">
        <f>AA115+1</f>
        <v>270</v>
      </c>
      <c r="AD115" s="314"/>
      <c r="AE115" s="334">
        <f>AC115+1</f>
        <v>271</v>
      </c>
      <c r="AF115" s="314"/>
      <c r="AG115" s="334">
        <f>AE115+1</f>
        <v>272</v>
      </c>
      <c r="AH115" s="314"/>
      <c r="AI115" s="334">
        <f>AG115+1</f>
        <v>273</v>
      </c>
      <c r="AJ115" s="314"/>
      <c r="AK115" s="334">
        <f>AI115+1</f>
        <v>274</v>
      </c>
      <c r="AL115" s="314"/>
      <c r="AM115" s="334">
        <f>AK115+1</f>
        <v>275</v>
      </c>
      <c r="AN115" s="314"/>
      <c r="AO115" s="334">
        <f>AM115+1</f>
        <v>276</v>
      </c>
      <c r="AP115" s="314"/>
      <c r="AQ115" s="334">
        <f>AO115+1</f>
        <v>277</v>
      </c>
      <c r="AR115" s="314"/>
      <c r="AS115" s="334">
        <f>AQ115+1</f>
        <v>278</v>
      </c>
      <c r="AT115" s="345"/>
      <c r="AU115" s="292"/>
      <c r="AV115" s="292"/>
      <c r="AW115" s="292"/>
      <c r="AX115" s="292"/>
      <c r="AY115" s="292"/>
    </row>
    <row r="116" spans="1:51" ht="18" customHeight="1" x14ac:dyDescent="0.25">
      <c r="A116" s="341"/>
      <c r="B116" s="337"/>
      <c r="C116" s="318" t="str">
        <f>VLOOKUP(C115,'TS Gantry - AP47'!$A$8:$C$638,3,FALSE)</f>
        <v>34/2</v>
      </c>
      <c r="D116" s="318"/>
      <c r="E116" s="318" t="str">
        <f>VLOOKUP(E115,'TS Gantry - AP47'!$A$8:$C$638,3,FALSE)</f>
        <v>34/3</v>
      </c>
      <c r="F116" s="318"/>
      <c r="G116" s="318" t="str">
        <f>VLOOKUP(G115,'TS Gantry - AP47'!$A$8:$C$638,3,FALSE)</f>
        <v>34/4</v>
      </c>
      <c r="H116" s="318"/>
      <c r="I116" s="318" t="str">
        <f>VLOOKUP(I115,'TS Gantry - AP47'!$A$8:$C$638,3,FALSE)</f>
        <v>34/5</v>
      </c>
      <c r="J116" s="318"/>
      <c r="K116" s="318" t="str">
        <f>VLOOKUP(K115,'TS Gantry - AP47'!$A$8:$C$638,3,FALSE)</f>
        <v>34/6</v>
      </c>
      <c r="L116" s="318"/>
      <c r="M116" s="318" t="str">
        <f>VLOOKUP(M115,'TS Gantry - AP47'!$A$8:$C$638,3,FALSE)</f>
        <v>34/7</v>
      </c>
      <c r="N116" s="318"/>
      <c r="O116" s="318" t="str">
        <f>VLOOKUP(O115,'TS Gantry - AP47'!$A$8:$C$638,3,FALSE)</f>
        <v>34/8</v>
      </c>
      <c r="P116" s="318"/>
      <c r="Q116" s="318" t="str">
        <f>VLOOKUP(Q115,'TS Gantry - AP47'!$A$8:$C$638,3,FALSE)</f>
        <v>34/9</v>
      </c>
      <c r="R116" s="318"/>
      <c r="S116" s="318" t="str">
        <f>VLOOKUP(S115,'TS Gantry - AP47'!$A$8:$C$638,3,FALSE)</f>
        <v>34/10</v>
      </c>
      <c r="T116" s="318"/>
      <c r="U116" s="318" t="str">
        <f>VLOOKUP(U115,'TS Gantry - AP47'!$A$8:$C$638,3,FALSE)</f>
        <v>35/0</v>
      </c>
      <c r="V116" s="318"/>
      <c r="W116" s="318" t="str">
        <f>VLOOKUP(W115,'TS Gantry - AP47'!$A$8:$C$638,3,FALSE)</f>
        <v>35/1</v>
      </c>
      <c r="X116" s="318"/>
      <c r="Y116" s="318" t="str">
        <f>VLOOKUP(Y115,'TS Gantry - AP47'!$A$8:$C$638,3,FALSE)</f>
        <v>35/2</v>
      </c>
      <c r="Z116" s="318"/>
      <c r="AA116" s="318" t="str">
        <f>VLOOKUP(AA115,'TS Gantry - AP47'!$A$8:$C$638,3,FALSE)</f>
        <v>35/3</v>
      </c>
      <c r="AB116" s="318"/>
      <c r="AC116" s="318" t="str">
        <f>VLOOKUP(AC115,'TS Gantry - AP47'!$A$8:$C$638,3,FALSE)</f>
        <v>35/4</v>
      </c>
      <c r="AD116" s="318"/>
      <c r="AE116" s="318" t="str">
        <f>VLOOKUP(AE115,'TS Gantry - AP47'!$A$8:$C$638,3,FALSE)</f>
        <v>35/5</v>
      </c>
      <c r="AF116" s="318"/>
      <c r="AG116" s="318" t="str">
        <f>VLOOKUP(AG115,'TS Gantry - AP47'!$A$8:$C$638,3,FALSE)</f>
        <v>35/6</v>
      </c>
      <c r="AH116" s="318"/>
      <c r="AI116" s="318" t="str">
        <f>VLOOKUP(AI115,'TS Gantry - AP47'!$A$8:$C$638,3,FALSE)</f>
        <v>35/7</v>
      </c>
      <c r="AJ116" s="318"/>
      <c r="AK116" s="318" t="str">
        <f>VLOOKUP(AK115,'TS Gantry - AP47'!$A$8:$C$638,3,FALSE)</f>
        <v>35/8</v>
      </c>
      <c r="AL116" s="318"/>
      <c r="AM116" s="318" t="str">
        <f>VLOOKUP(AM115,'TS Gantry - AP47'!$A$8:$C$638,3,FALSE)</f>
        <v>35/9</v>
      </c>
      <c r="AN116" s="318"/>
      <c r="AO116" s="318" t="str">
        <f>VLOOKUP(AO115,'TS Gantry - AP47'!$A$8:$C$638,3,FALSE)</f>
        <v>36/0</v>
      </c>
      <c r="AP116" s="318"/>
      <c r="AQ116" s="318" t="str">
        <f>VLOOKUP(AQ115,'TS Gantry - AP47'!$A$8:$C$638,3,FALSE)</f>
        <v>36/1</v>
      </c>
      <c r="AR116" s="318"/>
      <c r="AS116" s="318" t="str">
        <f>VLOOKUP(AS115,'TS Gantry - AP47'!$A$8:$C$638,3,FALSE)</f>
        <v>36/2</v>
      </c>
      <c r="AT116" s="346"/>
      <c r="AU116" s="341"/>
      <c r="AV116" s="341"/>
      <c r="AW116" s="341"/>
      <c r="AX116" s="341"/>
      <c r="AY116" s="341" t="s">
        <v>836</v>
      </c>
    </row>
    <row r="117" spans="1:51" ht="15" customHeight="1" x14ac:dyDescent="0.25">
      <c r="A117" s="292"/>
      <c r="B117" s="370"/>
      <c r="C117" s="292"/>
      <c r="D117" s="312"/>
      <c r="E117" s="292"/>
      <c r="F117" s="312"/>
      <c r="G117" s="292"/>
      <c r="H117" s="312"/>
      <c r="I117" s="292"/>
      <c r="J117" s="312"/>
      <c r="K117" s="292"/>
      <c r="L117" s="312"/>
      <c r="M117" s="292"/>
      <c r="N117" s="312"/>
      <c r="O117" s="292"/>
      <c r="P117" s="312"/>
      <c r="Q117" s="292"/>
      <c r="R117" s="312"/>
      <c r="S117" s="292"/>
      <c r="T117" s="312"/>
      <c r="U117" s="292"/>
      <c r="V117" s="312"/>
      <c r="W117" s="292"/>
      <c r="X117" s="312"/>
      <c r="Y117" s="292"/>
      <c r="Z117" s="312"/>
      <c r="AA117" s="292"/>
      <c r="AB117" s="312"/>
      <c r="AC117" s="292"/>
      <c r="AD117" s="312"/>
      <c r="AE117" s="292"/>
      <c r="AF117" s="312"/>
      <c r="AG117" s="292"/>
      <c r="AH117" s="312"/>
      <c r="AI117" s="292"/>
      <c r="AJ117" s="312"/>
      <c r="AK117" s="292"/>
      <c r="AL117" s="312"/>
      <c r="AM117" s="292"/>
      <c r="AN117" s="312"/>
      <c r="AO117" s="292"/>
      <c r="AP117" s="312"/>
      <c r="AQ117" s="292"/>
      <c r="AR117" s="312"/>
      <c r="AS117" s="292"/>
      <c r="AT117" s="355"/>
      <c r="AU117" s="292"/>
      <c r="AV117" s="292"/>
      <c r="AW117" s="292"/>
      <c r="AX117" s="292"/>
      <c r="AY117" s="292"/>
    </row>
    <row r="118" spans="1:51" ht="15" customHeight="1" x14ac:dyDescent="0.25">
      <c r="A118" s="292"/>
      <c r="B118" s="343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315"/>
      <c r="AU118" s="292"/>
      <c r="AV118" s="292"/>
      <c r="AW118" s="292"/>
      <c r="AX118" s="292"/>
      <c r="AY118" s="292"/>
    </row>
    <row r="119" spans="1:51" ht="19.5" customHeight="1" x14ac:dyDescent="0.25">
      <c r="A119" s="292"/>
      <c r="B119" s="343"/>
      <c r="C119" s="327">
        <v>3</v>
      </c>
      <c r="D119" s="326">
        <f>VLOOKUP(C116,'TS Gantry - AP47'!$C$8:$E$638,3,FALSE)</f>
        <v>459</v>
      </c>
      <c r="E119" s="327">
        <v>3</v>
      </c>
      <c r="F119" s="326">
        <f>VLOOKUP(E116,'TS Gantry - AP47'!$C$8:$E$638,3,FALSE)</f>
        <v>371</v>
      </c>
      <c r="G119" s="327">
        <v>3</v>
      </c>
      <c r="H119" s="326">
        <f>VLOOKUP(G116,'TS Gantry - AP47'!$C$8:$E$638,3,FALSE)</f>
        <v>437</v>
      </c>
      <c r="I119" s="327">
        <v>3</v>
      </c>
      <c r="J119" s="326">
        <f>VLOOKUP(I116,'TS Gantry - AP47'!$C$8:$E$638,3,FALSE)</f>
        <v>369</v>
      </c>
      <c r="K119" s="327">
        <v>3</v>
      </c>
      <c r="L119" s="326">
        <f>VLOOKUP(K116,'TS Gantry - AP47'!$C$8:$E$638,3,FALSE)</f>
        <v>451</v>
      </c>
      <c r="M119" s="327">
        <v>3</v>
      </c>
      <c r="N119" s="326">
        <f>VLOOKUP(M116,'TS Gantry - AP47'!$C$8:$E$638,3,FALSE)</f>
        <v>389</v>
      </c>
      <c r="O119" s="327">
        <v>3</v>
      </c>
      <c r="P119" s="326">
        <f>VLOOKUP(O116,'TS Gantry - AP47'!$C$8:$E$638,3,FALSE)</f>
        <v>385</v>
      </c>
      <c r="Q119" s="327">
        <v>3</v>
      </c>
      <c r="R119" s="326">
        <f>VLOOKUP(Q116,'TS Gantry - AP47'!$C$8:$E$638,3,FALSE)</f>
        <v>417</v>
      </c>
      <c r="S119" s="327">
        <v>3</v>
      </c>
      <c r="T119" s="326">
        <f>VLOOKUP(S116,'TS Gantry - AP47'!$C$8:$E$638,3,FALSE)</f>
        <v>414.57499999999999</v>
      </c>
      <c r="U119" s="327">
        <v>3</v>
      </c>
      <c r="V119" s="326">
        <f>VLOOKUP(U116,'TS Gantry - AP47'!$C$8:$E$638,3,FALSE)</f>
        <v>422</v>
      </c>
      <c r="W119" s="327">
        <v>3</v>
      </c>
      <c r="X119" s="326">
        <f>VLOOKUP(W116,'TS Gantry - AP47'!$C$8:$E$638,3,FALSE)</f>
        <v>384</v>
      </c>
      <c r="Y119" s="327">
        <v>3</v>
      </c>
      <c r="Z119" s="326">
        <f>VLOOKUP(Y116,'TS Gantry - AP47'!$C$8:$E$638,3,FALSE)</f>
        <v>428</v>
      </c>
      <c r="AA119" s="327">
        <v>3</v>
      </c>
      <c r="AB119" s="326">
        <f>VLOOKUP(AA116,'TS Gantry - AP47'!$C$8:$E$638,3,FALSE)</f>
        <v>400</v>
      </c>
      <c r="AC119" s="327">
        <v>3</v>
      </c>
      <c r="AD119" s="326">
        <f>VLOOKUP(AC116,'TS Gantry - AP47'!$C$8:$E$638,3,FALSE)</f>
        <v>423</v>
      </c>
      <c r="AE119" s="327">
        <v>3</v>
      </c>
      <c r="AF119" s="326">
        <f>VLOOKUP(AE116,'TS Gantry - AP47'!$C$8:$E$638,3,FALSE)</f>
        <v>387</v>
      </c>
      <c r="AG119" s="327">
        <v>3</v>
      </c>
      <c r="AH119" s="326">
        <f>VLOOKUP(AG116,'TS Gantry - AP47'!$C$8:$E$638,3,FALSE)</f>
        <v>419</v>
      </c>
      <c r="AI119" s="327">
        <v>3</v>
      </c>
      <c r="AJ119" s="326">
        <f>VLOOKUP(AI116,'TS Gantry - AP47'!$C$8:$E$638,3,FALSE)</f>
        <v>393</v>
      </c>
      <c r="AK119" s="327">
        <v>3</v>
      </c>
      <c r="AL119" s="326">
        <f>VLOOKUP(AK116,'TS Gantry - AP47'!$C$8:$E$638,3,FALSE)</f>
        <v>404</v>
      </c>
      <c r="AM119" s="371">
        <v>3</v>
      </c>
      <c r="AN119" s="326">
        <f>VLOOKUP(AM116,'TS Gantry - AP47'!$C$8:$E$638,3,FALSE)</f>
        <v>434.613</v>
      </c>
      <c r="AO119" s="327">
        <v>3</v>
      </c>
      <c r="AP119" s="326">
        <f>VLOOKUP(AO116,'TS Gantry - AP47'!$C$8:$E$638,3,FALSE)</f>
        <v>307</v>
      </c>
      <c r="AQ119" s="327">
        <v>3</v>
      </c>
      <c r="AR119" s="326">
        <f>VLOOKUP(AQ116,'TS Gantry - AP47'!$C$8:$E$638,3,FALSE)</f>
        <v>326</v>
      </c>
      <c r="AS119" s="327">
        <v>3</v>
      </c>
      <c r="AT119" s="328">
        <f>VLOOKUP(AS116,'TS Gantry - AP47'!$C$8:$E$638,3,FALSE)</f>
        <v>392</v>
      </c>
      <c r="AU119" s="292">
        <f>COUNTIF(B119:AT119,"3")</f>
        <v>22</v>
      </c>
      <c r="AV119" s="292"/>
      <c r="AW119" s="292"/>
      <c r="AX119" s="292"/>
      <c r="AY119" s="292"/>
    </row>
    <row r="120" spans="1:51" ht="19.5" customHeight="1" x14ac:dyDescent="0.25">
      <c r="A120" s="292"/>
      <c r="B120" s="343"/>
      <c r="C120" s="331">
        <v>2</v>
      </c>
      <c r="D120" s="292"/>
      <c r="E120" s="331">
        <v>2</v>
      </c>
      <c r="F120" s="292"/>
      <c r="G120" s="331">
        <v>2</v>
      </c>
      <c r="H120" s="292"/>
      <c r="I120" s="331">
        <v>2</v>
      </c>
      <c r="J120" s="292"/>
      <c r="K120" s="331">
        <v>2</v>
      </c>
      <c r="L120" s="292"/>
      <c r="M120" s="331">
        <v>2</v>
      </c>
      <c r="N120" s="292"/>
      <c r="O120" s="331">
        <v>2</v>
      </c>
      <c r="P120" s="292"/>
      <c r="Q120" s="331">
        <v>2</v>
      </c>
      <c r="R120" s="292"/>
      <c r="S120" s="331">
        <v>2</v>
      </c>
      <c r="T120" s="292"/>
      <c r="U120" s="331">
        <v>2</v>
      </c>
      <c r="V120" s="292"/>
      <c r="W120" s="331">
        <v>2</v>
      </c>
      <c r="X120" s="292"/>
      <c r="Y120" s="331">
        <v>2</v>
      </c>
      <c r="Z120" s="292"/>
      <c r="AA120" s="331">
        <v>2</v>
      </c>
      <c r="AB120" s="292"/>
      <c r="AC120" s="331">
        <v>2</v>
      </c>
      <c r="AD120" s="292"/>
      <c r="AE120" s="331">
        <v>2</v>
      </c>
      <c r="AF120" s="292"/>
      <c r="AG120" s="331">
        <v>2</v>
      </c>
      <c r="AH120" s="292"/>
      <c r="AI120" s="331">
        <v>2</v>
      </c>
      <c r="AJ120" s="292"/>
      <c r="AK120" s="331">
        <v>2</v>
      </c>
      <c r="AL120" s="292"/>
      <c r="AM120" s="331">
        <v>2</v>
      </c>
      <c r="AN120" s="292"/>
      <c r="AO120" s="331">
        <v>2</v>
      </c>
      <c r="AP120" s="292"/>
      <c r="AQ120" s="331">
        <v>2</v>
      </c>
      <c r="AR120" s="292"/>
      <c r="AS120" s="331">
        <v>2</v>
      </c>
      <c r="AT120" s="315"/>
      <c r="AU120" s="292"/>
      <c r="AV120" s="292"/>
      <c r="AW120" s="292"/>
      <c r="AX120" s="292"/>
      <c r="AY120" s="292"/>
    </row>
    <row r="121" spans="1:51" ht="18" customHeight="1" x14ac:dyDescent="0.25">
      <c r="A121" s="292"/>
      <c r="B121" s="319"/>
      <c r="C121" s="304" t="str">
        <f>VLOOKUP(C116,'TS Gantry - AP47'!$C$8:$D$638,2,FALSE)</f>
        <v>DA+6</v>
      </c>
      <c r="D121" s="304"/>
      <c r="E121" s="304" t="str">
        <f>VLOOKUP(E116,'TS Gantry - AP47'!$C$8:$D$638,2,FALSE)</f>
        <v>DA+0</v>
      </c>
      <c r="F121" s="304"/>
      <c r="G121" s="304" t="str">
        <f>VLOOKUP(G116,'TS Gantry - AP47'!$C$8:$D$638,2,FALSE)</f>
        <v>DA+9</v>
      </c>
      <c r="H121" s="304"/>
      <c r="I121" s="304" t="str">
        <f>VLOOKUP(I116,'TS Gantry - AP47'!$C$8:$D$638,2,FALSE)</f>
        <v>DA+6</v>
      </c>
      <c r="J121" s="304"/>
      <c r="K121" s="304" t="str">
        <f>VLOOKUP(K116,'TS Gantry - AP47'!$C$8:$D$638,2,FALSE)</f>
        <v>DA-3</v>
      </c>
      <c r="L121" s="304"/>
      <c r="M121" s="304" t="str">
        <f>VLOOKUP(M116,'TS Gantry - AP47'!$C$8:$D$638,2,FALSE)</f>
        <v>DA+6</v>
      </c>
      <c r="N121" s="304"/>
      <c r="O121" s="304" t="str">
        <f>VLOOKUP(O116,'TS Gantry - AP47'!$C$8:$D$638,2,FALSE)</f>
        <v>DA+9</v>
      </c>
      <c r="P121" s="304"/>
      <c r="Q121" s="304" t="str">
        <f>VLOOKUP(Q116,'TS Gantry - AP47'!$C$8:$D$638,2,FALSE)</f>
        <v>DA+9</v>
      </c>
      <c r="R121" s="304"/>
      <c r="S121" s="304" t="str">
        <f>VLOOKUP(S116,'TS Gantry - AP47'!$C$8:$D$638,2,FALSE)</f>
        <v>DA+9</v>
      </c>
      <c r="T121" s="304"/>
      <c r="U121" s="304" t="str">
        <f>VLOOKUP(U116,'TS Gantry - AP47'!$C$8:$D$638,2,FALSE)</f>
        <v>DB1+9</v>
      </c>
      <c r="V121" s="304"/>
      <c r="W121" s="304" t="str">
        <f>VLOOKUP(W116,'TS Gantry - AP47'!$C$8:$D$638,2,FALSE)</f>
        <v>DA+9</v>
      </c>
      <c r="X121" s="304"/>
      <c r="Y121" s="304" t="str">
        <f>VLOOKUP(Y116,'TS Gantry - AP47'!$C$8:$D$638,2,FALSE)</f>
        <v>DA+9</v>
      </c>
      <c r="Z121" s="304"/>
      <c r="AA121" s="304" t="str">
        <f>VLOOKUP(AA116,'TS Gantry - AP47'!$C$8:$D$638,2,FALSE)</f>
        <v>DA+3</v>
      </c>
      <c r="AB121" s="304"/>
      <c r="AC121" s="304" t="str">
        <f>VLOOKUP(AC116,'TS Gantry - AP47'!$C$8:$D$638,2,FALSE)</f>
        <v>DA+3</v>
      </c>
      <c r="AD121" s="304"/>
      <c r="AE121" s="304" t="str">
        <f>VLOOKUP(AE116,'TS Gantry - AP47'!$C$8:$D$638,2,FALSE)</f>
        <v>DA+9</v>
      </c>
      <c r="AF121" s="304"/>
      <c r="AG121" s="304" t="str">
        <f>VLOOKUP(AG116,'TS Gantry - AP47'!$C$8:$D$638,2,FALSE)</f>
        <v>DA+9</v>
      </c>
      <c r="AH121" s="304"/>
      <c r="AI121" s="304" t="str">
        <f>VLOOKUP(AI116,'TS Gantry - AP47'!$C$8:$D$638,2,FALSE)</f>
        <v>DA-3</v>
      </c>
      <c r="AJ121" s="304"/>
      <c r="AK121" s="304" t="str">
        <f>VLOOKUP(AK116,'TS Gantry - AP47'!$C$8:$D$638,2,FALSE)</f>
        <v>DA+3</v>
      </c>
      <c r="AL121" s="304"/>
      <c r="AM121" s="304" t="str">
        <f>VLOOKUP(AM116,'TS Gantry - AP47'!$C$8:$D$638,2,FALSE)</f>
        <v>DA+9</v>
      </c>
      <c r="AN121" s="304"/>
      <c r="AO121" s="304" t="str">
        <f>VLOOKUP(AO116,'TS Gantry - AP47'!$C$8:$D$638,2,FALSE)</f>
        <v>DB1+6</v>
      </c>
      <c r="AP121" s="304"/>
      <c r="AQ121" s="304" t="str">
        <f>VLOOKUP(AQ116,'TS Gantry - AP47'!$C$8:$D$638,2,FALSE)</f>
        <v>DA+6</v>
      </c>
      <c r="AR121" s="304"/>
      <c r="AS121" s="304" t="str">
        <f>VLOOKUP(AS116,'TS Gantry - AP47'!$C$8:$D$638,2,FALSE)</f>
        <v>DA+9</v>
      </c>
      <c r="AT121" s="355"/>
      <c r="AU121" s="292"/>
      <c r="AV121" s="292"/>
      <c r="AW121" s="292"/>
      <c r="AX121" s="292"/>
      <c r="AY121" s="292"/>
    </row>
    <row r="122" spans="1:51" ht="15" customHeight="1" x14ac:dyDescent="0.25">
      <c r="A122" s="292"/>
      <c r="B122" s="336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4"/>
      <c r="AE122" s="334"/>
      <c r="AF122" s="304"/>
      <c r="AG122" s="304"/>
      <c r="AH122" s="304"/>
      <c r="AI122" s="304"/>
      <c r="AJ122" s="304"/>
      <c r="AK122" s="334"/>
      <c r="AL122" s="304"/>
      <c r="AM122" s="334"/>
      <c r="AN122" s="304"/>
      <c r="AO122" s="334"/>
      <c r="AP122" s="304"/>
      <c r="AQ122" s="304"/>
      <c r="AR122" s="304"/>
      <c r="AS122" s="304"/>
      <c r="AT122" s="333"/>
      <c r="AU122" s="292"/>
      <c r="AV122" s="292"/>
      <c r="AW122" s="292"/>
      <c r="AX122" s="292"/>
      <c r="AY122" s="292"/>
    </row>
    <row r="123" spans="1:51" ht="18" customHeight="1" x14ac:dyDescent="0.25">
      <c r="A123" s="292"/>
      <c r="B123" s="336"/>
      <c r="C123" s="334">
        <f>AS115+1</f>
        <v>279</v>
      </c>
      <c r="D123" s="314"/>
      <c r="E123" s="334">
        <f>C123+1</f>
        <v>280</v>
      </c>
      <c r="F123" s="314"/>
      <c r="G123" s="334">
        <f>E123+1</f>
        <v>281</v>
      </c>
      <c r="H123" s="314"/>
      <c r="I123" s="334">
        <f>G123+1</f>
        <v>282</v>
      </c>
      <c r="J123" s="314"/>
      <c r="K123" s="334">
        <f>I123+1</f>
        <v>283</v>
      </c>
      <c r="L123" s="314"/>
      <c r="M123" s="334">
        <f>K123+1</f>
        <v>284</v>
      </c>
      <c r="N123" s="314"/>
      <c r="O123" s="334">
        <f>M123+1</f>
        <v>285</v>
      </c>
      <c r="P123" s="314"/>
      <c r="Q123" s="312">
        <f>O123+1</f>
        <v>286</v>
      </c>
      <c r="R123" s="314"/>
      <c r="S123" s="312">
        <f>Q123+1</f>
        <v>287</v>
      </c>
      <c r="T123" s="314"/>
      <c r="U123" s="312">
        <f>S123+1</f>
        <v>288</v>
      </c>
      <c r="V123" s="314"/>
      <c r="W123" s="312">
        <f>U123+1</f>
        <v>289</v>
      </c>
      <c r="X123" s="314"/>
      <c r="Y123" s="312">
        <f>W123+1</f>
        <v>290</v>
      </c>
      <c r="Z123" s="314"/>
      <c r="AA123" s="312">
        <f>Y123+1</f>
        <v>291</v>
      </c>
      <c r="AB123" s="314"/>
      <c r="AC123" s="312">
        <f>AA123+1</f>
        <v>292</v>
      </c>
      <c r="AD123" s="314"/>
      <c r="AE123" s="312">
        <f>AC123+1</f>
        <v>293</v>
      </c>
      <c r="AF123" s="314"/>
      <c r="AG123" s="312">
        <f>AE123+1</f>
        <v>294</v>
      </c>
      <c r="AH123" s="314"/>
      <c r="AI123" s="312">
        <f>AG123+1</f>
        <v>295</v>
      </c>
      <c r="AJ123" s="314"/>
      <c r="AK123" s="312">
        <f>AI123+1</f>
        <v>296</v>
      </c>
      <c r="AL123" s="314"/>
      <c r="AM123" s="334">
        <f>AK123+1</f>
        <v>297</v>
      </c>
      <c r="AN123" s="314"/>
      <c r="AO123" s="334">
        <f>AM123+1</f>
        <v>298</v>
      </c>
      <c r="AP123" s="314"/>
      <c r="AQ123" s="334">
        <f>AO123+1</f>
        <v>299</v>
      </c>
      <c r="AR123" s="314"/>
      <c r="AS123" s="334">
        <f>AQ123+1</f>
        <v>300</v>
      </c>
      <c r="AT123" s="345"/>
      <c r="AU123" s="292"/>
      <c r="AV123" s="292"/>
      <c r="AW123" s="292"/>
      <c r="AX123" s="292"/>
      <c r="AY123" s="292"/>
    </row>
    <row r="124" spans="1:51" ht="18" customHeight="1" x14ac:dyDescent="0.25">
      <c r="A124" s="341"/>
      <c r="B124" s="337"/>
      <c r="C124" s="318" t="str">
        <f>VLOOKUP(C123,'TS Gantry - AP47'!$A$8:$C$638,3,FALSE)</f>
        <v>36/3</v>
      </c>
      <c r="D124" s="318"/>
      <c r="E124" s="318" t="str">
        <f>VLOOKUP(E123,'TS Gantry - AP47'!$A$8:$C$638,3,FALSE)</f>
        <v>36/4</v>
      </c>
      <c r="F124" s="318"/>
      <c r="G124" s="318" t="str">
        <f>VLOOKUP(G123,'TS Gantry - AP47'!$A$8:$C$638,3,FALSE)</f>
        <v>36/5</v>
      </c>
      <c r="H124" s="318"/>
      <c r="I124" s="318" t="str">
        <f>VLOOKUP(I123,'TS Gantry - AP47'!$A$8:$C$638,3,FALSE)</f>
        <v>36/6</v>
      </c>
      <c r="J124" s="318"/>
      <c r="K124" s="318" t="str">
        <f>VLOOKUP(K123,'TS Gantry - AP47'!$A$8:$C$638,3,FALSE)</f>
        <v>36/7</v>
      </c>
      <c r="L124" s="318"/>
      <c r="M124" s="318" t="str">
        <f>VLOOKUP(M123,'TS Gantry - AP47'!$A$8:$C$638,3,FALSE)</f>
        <v>36/8</v>
      </c>
      <c r="N124" s="318"/>
      <c r="O124" s="318" t="str">
        <f>VLOOKUP(O123,'TS Gantry - AP47'!$A$8:$C$638,3,FALSE)</f>
        <v>36/9</v>
      </c>
      <c r="P124" s="318"/>
      <c r="Q124" s="318" t="str">
        <f>VLOOKUP(Q123,'TS Gantry - AP47'!$A$8:$C$638,3,FALSE)</f>
        <v>37/0</v>
      </c>
      <c r="R124" s="318"/>
      <c r="S124" s="318" t="str">
        <f>VLOOKUP(S123,'TS Gantry - AP47'!$A$8:$C$638,3,FALSE)</f>
        <v>37/1</v>
      </c>
      <c r="T124" s="318"/>
      <c r="U124" s="318" t="str">
        <f>VLOOKUP(U123,'TS Gantry - AP47'!$A$8:$C$638,3,FALSE)</f>
        <v>37/2</v>
      </c>
      <c r="V124" s="318"/>
      <c r="W124" s="318" t="str">
        <f>VLOOKUP(W123,'TS Gantry - AP47'!$A$8:$C$638,3,FALSE)</f>
        <v>37/3</v>
      </c>
      <c r="X124" s="318"/>
      <c r="Y124" s="318" t="str">
        <f>VLOOKUP(Y123,'TS Gantry - AP47'!$A$8:$C$638,3,FALSE)</f>
        <v>37/4</v>
      </c>
      <c r="Z124" s="318"/>
      <c r="AA124" s="318" t="str">
        <f>VLOOKUP(AA123,'TS Gantry - AP47'!$A$8:$C$638,3,FALSE)</f>
        <v>37/5</v>
      </c>
      <c r="AB124" s="318"/>
      <c r="AC124" s="318" t="str">
        <f>VLOOKUP(AC123,'TS Gantry - AP47'!$A$8:$C$638,3,FALSE)</f>
        <v>37/6</v>
      </c>
      <c r="AD124" s="318"/>
      <c r="AE124" s="318" t="str">
        <f>VLOOKUP(AE123,'TS Gantry - AP47'!$A$8:$C$638,3,FALSE)</f>
        <v>37/7</v>
      </c>
      <c r="AF124" s="318"/>
      <c r="AG124" s="318" t="str">
        <f>VLOOKUP(AG123,'TS Gantry - AP47'!$A$8:$C$638,3,FALSE)</f>
        <v>37/8</v>
      </c>
      <c r="AH124" s="318"/>
      <c r="AI124" s="318" t="str">
        <f>VLOOKUP(AI123,'TS Gantry - AP47'!$A$8:$C$638,3,FALSE)</f>
        <v>37/9</v>
      </c>
      <c r="AJ124" s="318"/>
      <c r="AK124" s="318" t="str">
        <f>VLOOKUP(AK123,'TS Gantry - AP47'!$A$8:$C$638,3,FALSE)</f>
        <v>37/10</v>
      </c>
      <c r="AL124" s="318"/>
      <c r="AM124" s="318" t="str">
        <f>VLOOKUP(AM123,'TS Gantry - AP47'!$A$8:$C$638,3,FALSE)</f>
        <v>38/0</v>
      </c>
      <c r="AN124" s="318"/>
      <c r="AO124" s="318" t="str">
        <f>VLOOKUP(AO123,'TS Gantry - AP47'!$A$8:$C$638,3,FALSE)</f>
        <v>38/1</v>
      </c>
      <c r="AP124" s="318"/>
      <c r="AQ124" s="318" t="str">
        <f>VLOOKUP(AQ123,'TS Gantry - AP47'!$A$8:$C$638,3,FALSE)</f>
        <v>38/2</v>
      </c>
      <c r="AR124" s="318"/>
      <c r="AS124" s="318" t="str">
        <f>VLOOKUP(AS123,'TS Gantry - AP47'!$A$8:$C$638,3,FALSE)</f>
        <v>39/0</v>
      </c>
      <c r="AT124" s="342"/>
      <c r="AU124" s="341"/>
      <c r="AV124" s="341"/>
      <c r="AW124" s="341"/>
      <c r="AX124" s="341"/>
      <c r="AY124" s="341"/>
    </row>
    <row r="125" spans="1:51" ht="15" customHeight="1" x14ac:dyDescent="0.25">
      <c r="A125" s="292"/>
      <c r="B125" s="319"/>
      <c r="C125" s="292"/>
      <c r="D125" s="292"/>
      <c r="E125" s="292"/>
      <c r="F125" s="312"/>
      <c r="G125" s="292"/>
      <c r="H125" s="312"/>
      <c r="I125" s="292"/>
      <c r="J125" s="292"/>
      <c r="K125" s="292"/>
      <c r="L125" s="292"/>
      <c r="M125" s="292"/>
      <c r="N125" s="292"/>
      <c r="O125" s="292"/>
      <c r="P125" s="312"/>
      <c r="Q125" s="292"/>
      <c r="R125" s="292"/>
      <c r="S125" s="292"/>
      <c r="T125" s="292"/>
      <c r="U125" s="292"/>
      <c r="V125" s="292"/>
      <c r="W125" s="292"/>
      <c r="X125" s="31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334"/>
      <c r="AK125" s="292"/>
      <c r="AL125" s="334"/>
      <c r="AM125" s="292"/>
      <c r="AN125" s="334"/>
      <c r="AO125" s="292"/>
      <c r="AP125" s="334"/>
      <c r="AQ125" s="292"/>
      <c r="AR125" s="334"/>
      <c r="AS125" s="292"/>
      <c r="AT125" s="358" t="s">
        <v>823</v>
      </c>
      <c r="AU125" s="292"/>
      <c r="AV125" s="292"/>
      <c r="AW125" s="292"/>
      <c r="AX125" s="292"/>
      <c r="AY125" s="292"/>
    </row>
    <row r="126" spans="1:51" ht="15" customHeight="1" x14ac:dyDescent="0.25">
      <c r="A126" s="292"/>
      <c r="B126" s="343"/>
      <c r="C126" s="292"/>
      <c r="D126" s="292"/>
      <c r="E126" s="292"/>
      <c r="F126" s="31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334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358" t="s">
        <v>815</v>
      </c>
      <c r="AU126" s="292"/>
      <c r="AV126" s="292"/>
      <c r="AW126" s="292"/>
      <c r="AX126" s="292"/>
      <c r="AY126" s="292"/>
    </row>
    <row r="127" spans="1:51" ht="19.5" customHeight="1" x14ac:dyDescent="0.25">
      <c r="A127" s="292"/>
      <c r="B127" s="343"/>
      <c r="C127" s="327">
        <v>3</v>
      </c>
      <c r="D127" s="326">
        <f>VLOOKUP(C124,'TS Gantry - AP47'!$C$8:$E$638,3,FALSE)</f>
        <v>441</v>
      </c>
      <c r="E127" s="327">
        <v>3</v>
      </c>
      <c r="F127" s="326">
        <f>VLOOKUP(E124,'TS Gantry - AP47'!$C$8:$E$638,3,FALSE)</f>
        <v>399</v>
      </c>
      <c r="G127" s="327">
        <v>3</v>
      </c>
      <c r="H127" s="326">
        <f>VLOOKUP(G124,'TS Gantry - AP47'!$C$8:$E$638,3,FALSE)</f>
        <v>441</v>
      </c>
      <c r="I127" s="327">
        <v>3</v>
      </c>
      <c r="J127" s="326">
        <f>VLOOKUP(I124,'TS Gantry - AP47'!$C$8:$E$638,3,FALSE)</f>
        <v>399</v>
      </c>
      <c r="K127" s="327">
        <v>3</v>
      </c>
      <c r="L127" s="326">
        <f>VLOOKUP(K124,'TS Gantry - AP47'!$C$8:$E$638,3,FALSE)</f>
        <v>432</v>
      </c>
      <c r="M127" s="327">
        <v>3</v>
      </c>
      <c r="N127" s="326">
        <f>VLOOKUP(M124,'TS Gantry - AP47'!$C$8:$E$638,3,FALSE)</f>
        <v>357</v>
      </c>
      <c r="O127" s="327">
        <v>3</v>
      </c>
      <c r="P127" s="326">
        <f>VLOOKUP(O124,'TS Gantry - AP47'!$C$8:$E$638,3,FALSE)</f>
        <v>398.25799999999998</v>
      </c>
      <c r="Q127" s="327">
        <v>3</v>
      </c>
      <c r="R127" s="326">
        <f>VLOOKUP(Q124,'TS Gantry - AP47'!$C$8:$E$638,3,FALSE)</f>
        <v>355</v>
      </c>
      <c r="S127" s="327">
        <v>3</v>
      </c>
      <c r="T127" s="326">
        <f>VLOOKUP(S124,'TS Gantry - AP47'!$C$8:$E$638,3,FALSE)</f>
        <v>407</v>
      </c>
      <c r="U127" s="327">
        <v>3</v>
      </c>
      <c r="V127" s="326">
        <f>VLOOKUP(U124,'TS Gantry - AP47'!$C$8:$E$638,3,FALSE)</f>
        <v>303</v>
      </c>
      <c r="W127" s="327">
        <v>3</v>
      </c>
      <c r="X127" s="326">
        <f>VLOOKUP(W124,'TS Gantry - AP47'!$C$8:$E$638,3,FALSE)</f>
        <v>387</v>
      </c>
      <c r="Y127" s="327">
        <v>3</v>
      </c>
      <c r="Z127" s="326">
        <f>VLOOKUP(Y124,'TS Gantry - AP47'!$C$8:$E$638,3,FALSE)</f>
        <v>419</v>
      </c>
      <c r="AA127" s="327">
        <v>3</v>
      </c>
      <c r="AB127" s="326">
        <f>VLOOKUP(AA124,'TS Gantry - AP47'!$C$8:$E$638,3,FALSE)</f>
        <v>389</v>
      </c>
      <c r="AC127" s="327">
        <v>3</v>
      </c>
      <c r="AD127" s="326">
        <f>VLOOKUP(AC124,'TS Gantry - AP47'!$C$8:$E$638,3,FALSE)</f>
        <v>381</v>
      </c>
      <c r="AE127" s="327">
        <v>3</v>
      </c>
      <c r="AF127" s="326">
        <f>VLOOKUP(AE124,'TS Gantry - AP47'!$C$8:$E$638,3,FALSE)</f>
        <v>410</v>
      </c>
      <c r="AG127" s="327">
        <v>3</v>
      </c>
      <c r="AH127" s="326">
        <f>VLOOKUP(AG124,'TS Gantry - AP47'!$C$8:$E$638,3,FALSE)</f>
        <v>430</v>
      </c>
      <c r="AI127" s="327">
        <v>3</v>
      </c>
      <c r="AJ127" s="326">
        <f>VLOOKUP(AI124,'TS Gantry - AP47'!$C$8:$E$638,3,FALSE)</f>
        <v>409</v>
      </c>
      <c r="AK127" s="327">
        <v>3</v>
      </c>
      <c r="AL127" s="326">
        <f>VLOOKUP(AK124,'TS Gantry - AP47'!$C$8:$E$638,3,FALSE)</f>
        <v>409.505</v>
      </c>
      <c r="AM127" s="327">
        <v>3</v>
      </c>
      <c r="AN127" s="326">
        <f>VLOOKUP(AM124,'TS Gantry - AP47'!$C$8:$E$638,3,FALSE)</f>
        <v>381</v>
      </c>
      <c r="AO127" s="327">
        <v>3</v>
      </c>
      <c r="AP127" s="326">
        <f>VLOOKUP(AO124,'TS Gantry - AP47'!$C$8:$E$638,3,FALSE)</f>
        <v>293</v>
      </c>
      <c r="AQ127" s="327">
        <v>3</v>
      </c>
      <c r="AR127" s="326">
        <f>VLOOKUP(AQ124,'TS Gantry - AP47'!$C$8:$E$638,3,FALSE)</f>
        <v>354.846</v>
      </c>
      <c r="AS127" s="327">
        <v>3</v>
      </c>
      <c r="AT127" s="328">
        <f>VLOOKUP(AS124,'TS Gantry - AP47'!$C$8:$E$638,3,FALSE)</f>
        <v>258.435</v>
      </c>
      <c r="AU127" s="292">
        <f>COUNTIF(B127:AT127,"3")</f>
        <v>22</v>
      </c>
      <c r="AV127" s="292"/>
      <c r="AW127" s="292"/>
      <c r="AX127" s="292"/>
      <c r="AY127" s="292"/>
    </row>
    <row r="128" spans="1:51" ht="19.5" customHeight="1" x14ac:dyDescent="0.25">
      <c r="A128" s="292"/>
      <c r="B128" s="343"/>
      <c r="C128" s="331">
        <v>2</v>
      </c>
      <c r="D128" s="292"/>
      <c r="E128" s="331">
        <v>2</v>
      </c>
      <c r="F128" s="292"/>
      <c r="G128" s="331">
        <v>2</v>
      </c>
      <c r="H128" s="292"/>
      <c r="I128" s="331">
        <v>2</v>
      </c>
      <c r="J128" s="292"/>
      <c r="K128" s="331">
        <v>2</v>
      </c>
      <c r="L128" s="292"/>
      <c r="M128" s="331">
        <v>2</v>
      </c>
      <c r="N128" s="292"/>
      <c r="O128" s="331">
        <v>2</v>
      </c>
      <c r="P128" s="292"/>
      <c r="Q128" s="331">
        <v>2</v>
      </c>
      <c r="R128" s="292"/>
      <c r="S128" s="331">
        <v>2</v>
      </c>
      <c r="T128" s="292"/>
      <c r="U128" s="331">
        <v>2</v>
      </c>
      <c r="V128" s="292"/>
      <c r="W128" s="331">
        <v>2</v>
      </c>
      <c r="X128" s="292"/>
      <c r="Y128" s="331">
        <v>2</v>
      </c>
      <c r="Z128" s="292"/>
      <c r="AA128" s="331">
        <v>2</v>
      </c>
      <c r="AB128" s="292"/>
      <c r="AC128" s="331">
        <v>2</v>
      </c>
      <c r="AD128" s="292"/>
      <c r="AE128" s="331">
        <v>2</v>
      </c>
      <c r="AF128" s="292"/>
      <c r="AG128" s="331">
        <v>2</v>
      </c>
      <c r="AH128" s="292"/>
      <c r="AI128" s="331">
        <v>2</v>
      </c>
      <c r="AJ128" s="292"/>
      <c r="AK128" s="331">
        <v>2</v>
      </c>
      <c r="AL128" s="292"/>
      <c r="AM128" s="331">
        <v>2</v>
      </c>
      <c r="AN128" s="292"/>
      <c r="AO128" s="331">
        <v>2</v>
      </c>
      <c r="AP128" s="292"/>
      <c r="AQ128" s="331">
        <v>2</v>
      </c>
      <c r="AR128" s="292"/>
      <c r="AS128" s="331">
        <v>2</v>
      </c>
      <c r="AT128" s="315"/>
      <c r="AU128" s="292"/>
      <c r="AV128" s="292"/>
      <c r="AW128" s="292"/>
      <c r="AX128" s="292"/>
      <c r="AY128" s="292"/>
    </row>
    <row r="129" spans="1:51" ht="18" customHeight="1" x14ac:dyDescent="0.25">
      <c r="A129" s="292"/>
      <c r="B129" s="319"/>
      <c r="C129" s="304" t="str">
        <f>VLOOKUP(C124,'TS Gantry - AP47'!$C$8:$D$638,2,FALSE)</f>
        <v>DA+9</v>
      </c>
      <c r="D129" s="304"/>
      <c r="E129" s="304" t="str">
        <f>VLOOKUP(E124,'TS Gantry - AP47'!$C$8:$D$638,2,FALSE)</f>
        <v>DA+9</v>
      </c>
      <c r="F129" s="304"/>
      <c r="G129" s="304" t="str">
        <f>VLOOKUP(G124,'TS Gantry - AP47'!$C$8:$D$638,2,FALSE)</f>
        <v>DA+6</v>
      </c>
      <c r="H129" s="304"/>
      <c r="I129" s="304" t="str">
        <f>VLOOKUP(I124,'TS Gantry - AP47'!$C$8:$D$638,2,FALSE)</f>
        <v>DA+9</v>
      </c>
      <c r="J129" s="304"/>
      <c r="K129" s="304" t="str">
        <f>VLOOKUP(K124,'TS Gantry - AP47'!$C$8:$D$638,2,FALSE)</f>
        <v>DA+3</v>
      </c>
      <c r="L129" s="304"/>
      <c r="M129" s="304" t="str">
        <f>VLOOKUP(M124,'TS Gantry - AP47'!$C$8:$D$638,2,FALSE)</f>
        <v>DA+3</v>
      </c>
      <c r="N129" s="304"/>
      <c r="O129" s="304" t="str">
        <f>VLOOKUP(O124,'TS Gantry - AP47'!$C$8:$D$638,2,FALSE)</f>
        <v>DA+6</v>
      </c>
      <c r="P129" s="304"/>
      <c r="Q129" s="304" t="str">
        <f>VLOOKUP(Q124,'TS Gantry - AP47'!$C$8:$D$638,2,FALSE)</f>
        <v>DB1+0</v>
      </c>
      <c r="R129" s="304"/>
      <c r="S129" s="304" t="str">
        <f>VLOOKUP(S124,'TS Gantry - AP47'!$C$8:$D$638,2,FALSE)</f>
        <v>DA+0</v>
      </c>
      <c r="T129" s="304"/>
      <c r="U129" s="304" t="str">
        <f>VLOOKUP(U124,'TS Gantry - AP47'!$C$8:$D$638,2,FALSE)</f>
        <v>DA+3</v>
      </c>
      <c r="V129" s="304"/>
      <c r="W129" s="304" t="str">
        <f>VLOOKUP(W124,'TS Gantry - AP47'!$C$8:$D$638,2,FALSE)</f>
        <v>DA+3</v>
      </c>
      <c r="X129" s="304"/>
      <c r="Y129" s="304" t="str">
        <f>VLOOKUP(Y124,'TS Gantry - AP47'!$C$8:$D$638,2,FALSE)</f>
        <v>DA+3</v>
      </c>
      <c r="Z129" s="304"/>
      <c r="AA129" s="304" t="str">
        <f>VLOOKUP(AA124,'TS Gantry - AP47'!$C$8:$D$638,2,FALSE)</f>
        <v>DA+6</v>
      </c>
      <c r="AB129" s="304"/>
      <c r="AC129" s="304" t="str">
        <f>VLOOKUP(AC124,'TS Gantry - AP47'!$C$8:$D$638,2,FALSE)</f>
        <v>DA+6</v>
      </c>
      <c r="AD129" s="304"/>
      <c r="AE129" s="304" t="str">
        <f>VLOOKUP(AE124,'TS Gantry - AP47'!$C$8:$D$638,2,FALSE)</f>
        <v>DA-3</v>
      </c>
      <c r="AF129" s="304"/>
      <c r="AG129" s="304" t="str">
        <f>VLOOKUP(AG124,'TS Gantry - AP47'!$C$8:$D$638,2,FALSE)</f>
        <v>DA+9</v>
      </c>
      <c r="AH129" s="304"/>
      <c r="AI129" s="304" t="str">
        <f>VLOOKUP(AI124,'TS Gantry - AP47'!$C$8:$D$638,2,FALSE)</f>
        <v>DA-3</v>
      </c>
      <c r="AJ129" s="304"/>
      <c r="AK129" s="304" t="str">
        <f>VLOOKUP(AK124,'TS Gantry - AP47'!$C$8:$D$638,2,FALSE)</f>
        <v>DA+6</v>
      </c>
      <c r="AL129" s="304"/>
      <c r="AM129" s="304" t="str">
        <f>VLOOKUP(AM124,'TS Gantry - AP47'!$C$8:$D$638,2,FALSE)</f>
        <v>DB2+0</v>
      </c>
      <c r="AN129" s="304"/>
      <c r="AO129" s="304" t="str">
        <f>VLOOKUP(AO124,'TS Gantry - AP47'!$C$8:$D$638,2,FALSE)</f>
        <v>DA+0</v>
      </c>
      <c r="AP129" s="304"/>
      <c r="AQ129" s="304" t="str">
        <f>VLOOKUP(AQ124,'TS Gantry - AP47'!$C$8:$D$638,2,FALSE)</f>
        <v>DA-3</v>
      </c>
      <c r="AR129" s="304"/>
      <c r="AS129" s="304" t="str">
        <f>VLOOKUP(AS124,'TS Gantry - AP47'!$C$8:$D$638,2,FALSE)</f>
        <v>DB2+9</v>
      </c>
      <c r="AT129" s="355"/>
      <c r="AU129" s="292"/>
      <c r="AV129" s="292"/>
      <c r="AW129" s="292"/>
      <c r="AX129" s="292"/>
      <c r="AY129" s="292"/>
    </row>
    <row r="130" spans="1:51" ht="18" customHeight="1" x14ac:dyDescent="0.25">
      <c r="A130" s="292"/>
      <c r="B130" s="319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4"/>
      <c r="AL130" s="304"/>
      <c r="AM130" s="304"/>
      <c r="AN130" s="304"/>
      <c r="AO130" s="304"/>
      <c r="AP130" s="304"/>
      <c r="AQ130" s="304"/>
      <c r="AR130" s="304"/>
      <c r="AS130" s="354"/>
      <c r="AT130" s="358" t="s">
        <v>837</v>
      </c>
      <c r="AU130" s="292"/>
      <c r="AV130" s="292"/>
      <c r="AW130" s="292"/>
      <c r="AX130" s="292"/>
      <c r="AY130" s="292"/>
    </row>
    <row r="131" spans="1:51" ht="15" customHeight="1" x14ac:dyDescent="0.25">
      <c r="A131" s="292"/>
      <c r="B131" s="319"/>
      <c r="C131" s="304"/>
      <c r="D131" s="312"/>
      <c r="E131" s="304"/>
      <c r="F131" s="312"/>
      <c r="G131" s="304"/>
      <c r="H131" s="312"/>
      <c r="I131" s="349"/>
      <c r="J131" s="312"/>
      <c r="K131" s="304"/>
      <c r="L131" s="312"/>
      <c r="M131" s="304"/>
      <c r="N131" s="312"/>
      <c r="O131" s="304"/>
      <c r="P131" s="312"/>
      <c r="Q131" s="304"/>
      <c r="R131" s="312"/>
      <c r="S131" s="304"/>
      <c r="T131" s="312"/>
      <c r="U131" s="304"/>
      <c r="V131" s="312"/>
      <c r="W131" s="304"/>
      <c r="X131" s="312"/>
      <c r="Y131" s="304"/>
      <c r="Z131" s="312"/>
      <c r="AA131" s="304"/>
      <c r="AB131" s="312"/>
      <c r="AC131" s="304"/>
      <c r="AD131" s="312"/>
      <c r="AE131" s="304"/>
      <c r="AF131" s="312"/>
      <c r="AG131" s="304"/>
      <c r="AH131" s="312"/>
      <c r="AI131" s="304"/>
      <c r="AJ131" s="312"/>
      <c r="AK131" s="304"/>
      <c r="AL131" s="312"/>
      <c r="AM131" s="304"/>
      <c r="AN131" s="312"/>
      <c r="AO131" s="304"/>
      <c r="AP131" s="312"/>
      <c r="AQ131" s="304"/>
      <c r="AR131" s="312"/>
      <c r="AS131" s="304"/>
      <c r="AT131" s="355"/>
      <c r="AU131" s="292"/>
      <c r="AV131" s="292"/>
      <c r="AW131" s="292"/>
      <c r="AX131" s="292"/>
      <c r="AY131" s="292"/>
    </row>
    <row r="132" spans="1:51" ht="18" customHeight="1" x14ac:dyDescent="0.25">
      <c r="A132" s="292"/>
      <c r="B132" s="319"/>
      <c r="C132" s="334">
        <f>AS123+1</f>
        <v>301</v>
      </c>
      <c r="D132" s="314"/>
      <c r="E132" s="334">
        <f>C132+1</f>
        <v>302</v>
      </c>
      <c r="F132" s="314"/>
      <c r="G132" s="334">
        <f>E132+1</f>
        <v>303</v>
      </c>
      <c r="H132" s="314"/>
      <c r="I132" s="334">
        <f>G132+1</f>
        <v>304</v>
      </c>
      <c r="J132" s="314"/>
      <c r="K132" s="334">
        <f>I132+1</f>
        <v>305</v>
      </c>
      <c r="L132" s="314"/>
      <c r="M132" s="334">
        <f>K132+1</f>
        <v>306</v>
      </c>
      <c r="N132" s="314"/>
      <c r="O132" s="334">
        <f>M132+1</f>
        <v>307</v>
      </c>
      <c r="P132" s="314"/>
      <c r="Q132" s="312">
        <f>O132+1</f>
        <v>308</v>
      </c>
      <c r="R132" s="314"/>
      <c r="S132" s="312">
        <f>Q132+1</f>
        <v>309</v>
      </c>
      <c r="T132" s="314"/>
      <c r="U132" s="312">
        <f>S132+1</f>
        <v>310</v>
      </c>
      <c r="V132" s="314"/>
      <c r="W132" s="312">
        <f>U132+1</f>
        <v>311</v>
      </c>
      <c r="X132" s="314"/>
      <c r="Y132" s="312">
        <f>W132+1</f>
        <v>312</v>
      </c>
      <c r="Z132" s="314"/>
      <c r="AA132" s="312">
        <f>Y132+1</f>
        <v>313</v>
      </c>
      <c r="AB132" s="314"/>
      <c r="AC132" s="312">
        <f>AA132+1</f>
        <v>314</v>
      </c>
      <c r="AD132" s="314"/>
      <c r="AE132" s="312">
        <f>AC132+1</f>
        <v>315</v>
      </c>
      <c r="AF132" s="314"/>
      <c r="AG132" s="312">
        <f>AE132+1</f>
        <v>316</v>
      </c>
      <c r="AH132" s="314"/>
      <c r="AI132" s="312">
        <f>AG132+1</f>
        <v>317</v>
      </c>
      <c r="AJ132" s="314"/>
      <c r="AK132" s="312">
        <f>AI132+1</f>
        <v>318</v>
      </c>
      <c r="AL132" s="314"/>
      <c r="AM132" s="312">
        <f>AK132+1</f>
        <v>319</v>
      </c>
      <c r="AN132" s="314"/>
      <c r="AO132" s="334"/>
      <c r="AP132" s="314"/>
      <c r="AQ132" s="334"/>
      <c r="AR132" s="314"/>
      <c r="AS132" s="334"/>
      <c r="AT132" s="345"/>
      <c r="AU132" s="292"/>
      <c r="AV132" s="292"/>
      <c r="AW132" s="292"/>
      <c r="AX132" s="292"/>
      <c r="AY132" s="292"/>
    </row>
    <row r="133" spans="1:51" ht="18" customHeight="1" x14ac:dyDescent="0.25">
      <c r="A133" s="292"/>
      <c r="B133" s="319"/>
      <c r="C133" s="318" t="str">
        <f>VLOOKUP(C132,'TS Gantry - AP47'!$A$8:$C$638,3,FALSE)</f>
        <v>40/0</v>
      </c>
      <c r="D133" s="318"/>
      <c r="E133" s="318" t="str">
        <f>VLOOKUP(E132,'TS Gantry - AP47'!$A$8:$C$638,3,FALSE)</f>
        <v>40/1</v>
      </c>
      <c r="F133" s="318"/>
      <c r="G133" s="318" t="str">
        <f>VLOOKUP(G132,'TS Gantry - AP47'!$A$8:$C$638,3,FALSE)</f>
        <v>40/2</v>
      </c>
      <c r="H133" s="318"/>
      <c r="I133" s="318" t="str">
        <f>VLOOKUP(I132,'TS Gantry - AP47'!$A$8:$C$638,3,FALSE)</f>
        <v>40/3</v>
      </c>
      <c r="J133" s="318"/>
      <c r="K133" s="318" t="str">
        <f>VLOOKUP(K132,'TS Gantry - AP47'!$A$8:$C$638,3,FALSE)</f>
        <v>40/4</v>
      </c>
      <c r="L133" s="318"/>
      <c r="M133" s="318" t="str">
        <f>VLOOKUP(M132,'TS Gantry - AP47'!$A$8:$C$638,3,FALSE)</f>
        <v>41/0</v>
      </c>
      <c r="N133" s="318"/>
      <c r="O133" s="318" t="str">
        <f>VLOOKUP(O132,'TS Gantry - AP47'!$A$8:$C$638,3,FALSE)</f>
        <v>41/1</v>
      </c>
      <c r="P133" s="318"/>
      <c r="Q133" s="318" t="str">
        <f>VLOOKUP(Q132,'TS Gantry - AP47'!$A$8:$C$638,3,FALSE)</f>
        <v>41/2</v>
      </c>
      <c r="R133" s="318"/>
      <c r="S133" s="318" t="str">
        <f>VLOOKUP(S132,'TS Gantry - AP47'!$A$8:$C$638,3,FALSE)</f>
        <v>41/3</v>
      </c>
      <c r="T133" s="318"/>
      <c r="U133" s="318" t="str">
        <f>VLOOKUP(U132,'TS Gantry - AP47'!$A$8:$C$638,3,FALSE)</f>
        <v>41/4</v>
      </c>
      <c r="V133" s="318"/>
      <c r="W133" s="318" t="str">
        <f>VLOOKUP(W132,'TS Gantry - AP47'!$A$8:$C$638,3,FALSE)</f>
        <v>41/5</v>
      </c>
      <c r="X133" s="318"/>
      <c r="Y133" s="318" t="str">
        <f>VLOOKUP(Y132,'TS Gantry - AP47'!$A$8:$C$638,3,FALSE)</f>
        <v>41/6</v>
      </c>
      <c r="Z133" s="318"/>
      <c r="AA133" s="318" t="str">
        <f>VLOOKUP(AA132,'TS Gantry - AP47'!$A$8:$C$638,3,FALSE)</f>
        <v>42/0</v>
      </c>
      <c r="AB133" s="318"/>
      <c r="AC133" s="318" t="str">
        <f>VLOOKUP(AC132,'TS Gantry - AP47'!$A$8:$C$638,3,FALSE)</f>
        <v>43/0</v>
      </c>
      <c r="AD133" s="318"/>
      <c r="AE133" s="318" t="str">
        <f>VLOOKUP(AE132,'TS Gantry - AP47'!$A$8:$C$638,3,FALSE)</f>
        <v>44/0</v>
      </c>
      <c r="AF133" s="318"/>
      <c r="AG133" s="318" t="str">
        <f>VLOOKUP(AG132,'TS Gantry - AP47'!$A$8:$C$646,3,FALSE)</f>
        <v>44/1</v>
      </c>
      <c r="AH133" s="318"/>
      <c r="AI133" s="318" t="str">
        <f>VLOOKUP(AI132,'TS Gantry - AP47'!$A$8:$C$646,3,FALSE)</f>
        <v>45/0</v>
      </c>
      <c r="AJ133" s="320" t="s">
        <v>823</v>
      </c>
      <c r="AK133" s="318" t="str">
        <f>VLOOKUP(AK132,'TS Gantry - AP47'!$A$8:$C$646,3,FALSE)</f>
        <v>46/0</v>
      </c>
      <c r="AL133" s="320" t="s">
        <v>820</v>
      </c>
      <c r="AM133" s="318" t="str">
        <f>VLOOKUP(AM132,'TS Gantry - AP47'!$A$8:$C$646,3,FALSE)</f>
        <v>47/0</v>
      </c>
      <c r="AN133" s="318"/>
      <c r="AO133" s="318"/>
      <c r="AP133" s="318"/>
      <c r="AQ133" s="318"/>
      <c r="AR133" s="318"/>
      <c r="AS133" s="318"/>
      <c r="AT133" s="372"/>
      <c r="AU133" s="292"/>
      <c r="AV133" s="292"/>
      <c r="AW133" s="292"/>
      <c r="AX133" s="292"/>
      <c r="AY133" s="292"/>
    </row>
    <row r="134" spans="1:51" ht="15" customHeight="1" x14ac:dyDescent="0.25">
      <c r="A134" s="292"/>
      <c r="B134" s="319"/>
      <c r="C134" s="292"/>
      <c r="D134" s="334"/>
      <c r="E134" s="292"/>
      <c r="F134" s="292"/>
      <c r="G134" s="292"/>
      <c r="H134" s="292"/>
      <c r="I134" s="292"/>
      <c r="J134" s="334"/>
      <c r="K134" s="292"/>
      <c r="L134" s="334"/>
      <c r="M134" s="292"/>
      <c r="N134" s="334"/>
      <c r="O134" s="292"/>
      <c r="P134" s="292"/>
      <c r="Q134" s="292"/>
      <c r="R134" s="292"/>
      <c r="S134" s="292"/>
      <c r="T134" s="292"/>
      <c r="U134" s="292"/>
      <c r="V134" s="292"/>
      <c r="W134" s="292"/>
      <c r="X134" s="334"/>
      <c r="Y134" s="292"/>
      <c r="Z134" s="292"/>
      <c r="AA134" s="292"/>
      <c r="AB134" s="292"/>
      <c r="AC134" s="292"/>
      <c r="AD134" s="292"/>
      <c r="AE134" s="292"/>
      <c r="AF134" s="334"/>
      <c r="AG134" s="292"/>
      <c r="AH134" s="334"/>
      <c r="AI134" s="292"/>
      <c r="AJ134" s="320" t="s">
        <v>813</v>
      </c>
      <c r="AK134" s="292"/>
      <c r="AL134" s="320" t="s">
        <v>838</v>
      </c>
      <c r="AM134" s="292"/>
      <c r="AN134" s="292"/>
      <c r="AO134" s="292"/>
      <c r="AP134" s="292"/>
      <c r="AQ134" s="292"/>
      <c r="AR134" s="292"/>
      <c r="AS134" s="292"/>
      <c r="AT134" s="315"/>
      <c r="AU134" s="292"/>
      <c r="AV134" s="292"/>
      <c r="AW134" s="292"/>
      <c r="AX134" s="292"/>
      <c r="AY134" s="292"/>
    </row>
    <row r="135" spans="1:51" ht="15" customHeight="1" x14ac:dyDescent="0.25">
      <c r="A135" s="292"/>
      <c r="B135" s="319"/>
      <c r="C135" s="292"/>
      <c r="D135" s="292"/>
      <c r="E135" s="292"/>
      <c r="F135" s="334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334"/>
      <c r="AI135" s="292"/>
      <c r="AJ135" s="320" t="s">
        <v>815</v>
      </c>
      <c r="AK135" s="292"/>
      <c r="AL135" s="320" t="s">
        <v>815</v>
      </c>
      <c r="AM135" s="292"/>
      <c r="AN135" s="292"/>
      <c r="AO135" s="292"/>
      <c r="AP135" s="292"/>
      <c r="AQ135" s="292"/>
      <c r="AR135" s="292"/>
      <c r="AS135" s="292"/>
      <c r="AT135" s="315"/>
      <c r="AU135" s="292"/>
      <c r="AV135" s="292"/>
      <c r="AW135" s="292"/>
      <c r="AX135" s="292"/>
      <c r="AY135" s="292"/>
    </row>
    <row r="136" spans="1:51" ht="19.5" customHeight="1" x14ac:dyDescent="0.25">
      <c r="A136" s="292"/>
      <c r="B136" s="319"/>
      <c r="C136" s="327">
        <v>3</v>
      </c>
      <c r="D136" s="326">
        <f>VLOOKUP(C133,'TS Gantry - AP47'!$C$8:$E$638,3,FALSE)</f>
        <v>413.00099999999998</v>
      </c>
      <c r="E136" s="327">
        <v>3</v>
      </c>
      <c r="F136" s="326">
        <f>VLOOKUP(E133,'TS Gantry - AP47'!$C$8:$E$638,3,FALSE)</f>
        <v>371</v>
      </c>
      <c r="G136" s="327">
        <v>3</v>
      </c>
      <c r="H136" s="326">
        <f>VLOOKUP(G133,'TS Gantry - AP47'!$C$8:$E$638,3,FALSE)</f>
        <v>355</v>
      </c>
      <c r="I136" s="327">
        <v>3</v>
      </c>
      <c r="J136" s="326">
        <f>VLOOKUP(I133,'TS Gantry - AP47'!$C$8:$E$638,3,FALSE)</f>
        <v>388</v>
      </c>
      <c r="K136" s="327">
        <v>3</v>
      </c>
      <c r="L136" s="326">
        <f>VLOOKUP(K133,'TS Gantry - AP47'!$C$8:$E$638,3,FALSE)</f>
        <v>384.06099999999998</v>
      </c>
      <c r="M136" s="327">
        <v>3</v>
      </c>
      <c r="N136" s="326">
        <f>VLOOKUP(M133,'TS Gantry - AP47'!$C$8:$E$638,3,FALSE)</f>
        <v>382.00099999999998</v>
      </c>
      <c r="O136" s="327">
        <v>3</v>
      </c>
      <c r="P136" s="326">
        <f>VLOOKUP(O133,'TS Gantry - AP47'!$C$8:$E$638,3,FALSE)</f>
        <v>357</v>
      </c>
      <c r="Q136" s="327">
        <v>3</v>
      </c>
      <c r="R136" s="326">
        <f>VLOOKUP(Q133,'TS Gantry - AP47'!$C$8:$E$638,3,FALSE)</f>
        <v>418</v>
      </c>
      <c r="S136" s="327">
        <v>3</v>
      </c>
      <c r="T136" s="326">
        <f>VLOOKUP(S133,'TS Gantry - AP47'!$C$8:$E$638,3,FALSE)</f>
        <v>422</v>
      </c>
      <c r="U136" s="327">
        <v>3</v>
      </c>
      <c r="V136" s="326">
        <f>VLOOKUP(U133,'TS Gantry - AP47'!$C$8:$E$638,3,FALSE)</f>
        <v>383</v>
      </c>
      <c r="W136" s="327">
        <v>3</v>
      </c>
      <c r="X136" s="326">
        <f>VLOOKUP(W133,'TS Gantry - AP47'!$C$8:$E$638,3,FALSE)</f>
        <v>381</v>
      </c>
      <c r="Y136" s="327">
        <v>3</v>
      </c>
      <c r="Z136" s="326">
        <f>VLOOKUP(Y133,'TS Gantry - AP47'!$C$8:$E$638,3,FALSE)</f>
        <v>352.745</v>
      </c>
      <c r="AA136" s="327">
        <v>3</v>
      </c>
      <c r="AB136" s="326">
        <f>VLOOKUP(AA133,'TS Gantry - AP47'!$C$8:$E$638,3,FALSE)</f>
        <v>255.321</v>
      </c>
      <c r="AC136" s="327">
        <v>3</v>
      </c>
      <c r="AD136" s="326">
        <f>VLOOKUP(AC133,'TS Gantry - AP47'!$C$8:$E$638,3,FALSE)</f>
        <v>417.702</v>
      </c>
      <c r="AE136" s="327">
        <v>3</v>
      </c>
      <c r="AF136" s="326">
        <f>VLOOKUP(AE133,'TS Gantry - AP47'!$C$8:$E$646,3,FALSE)</f>
        <v>340</v>
      </c>
      <c r="AG136" s="327">
        <v>3</v>
      </c>
      <c r="AH136" s="326">
        <f>VLOOKUP(AG133,'TS Gantry - AP47'!$C$8:$E$646,3,FALSE)</f>
        <v>410.291</v>
      </c>
      <c r="AI136" s="327">
        <v>3</v>
      </c>
      <c r="AJ136" s="326">
        <f>VLOOKUP(AI133,'TS Gantry - AP47'!$C$8:$E$646,3,FALSE)</f>
        <v>364.52300000000002</v>
      </c>
      <c r="AK136" s="327">
        <v>3</v>
      </c>
      <c r="AL136" s="326">
        <f>VLOOKUP(AK133,'TS Gantry - AP47'!$C$8:$E$646,3,FALSE)</f>
        <v>368</v>
      </c>
      <c r="AM136" s="327">
        <v>3</v>
      </c>
      <c r="AN136" s="304"/>
      <c r="AO136" s="373"/>
      <c r="AP136" s="304"/>
      <c r="AQ136" s="374"/>
      <c r="AR136" s="304"/>
      <c r="AS136" s="374"/>
      <c r="AT136" s="333"/>
      <c r="AU136" s="292">
        <f>COUNTIF(B136:AT136,"3")</f>
        <v>19</v>
      </c>
      <c r="AV136" s="292"/>
      <c r="AW136" s="292"/>
      <c r="AX136" s="292"/>
      <c r="AY136" s="292"/>
    </row>
    <row r="137" spans="1:51" ht="19.5" customHeight="1" x14ac:dyDescent="0.25">
      <c r="A137" s="292"/>
      <c r="B137" s="319"/>
      <c r="C137" s="331">
        <v>2</v>
      </c>
      <c r="D137" s="292"/>
      <c r="E137" s="331">
        <v>2</v>
      </c>
      <c r="F137" s="292"/>
      <c r="G137" s="331">
        <v>2</v>
      </c>
      <c r="H137" s="292"/>
      <c r="I137" s="331">
        <v>2</v>
      </c>
      <c r="J137" s="292"/>
      <c r="K137" s="331">
        <v>2</v>
      </c>
      <c r="L137" s="292"/>
      <c r="M137" s="331">
        <v>2</v>
      </c>
      <c r="N137" s="292"/>
      <c r="O137" s="331">
        <v>2</v>
      </c>
      <c r="P137" s="292"/>
      <c r="Q137" s="331">
        <v>2</v>
      </c>
      <c r="R137" s="292"/>
      <c r="S137" s="331">
        <v>2</v>
      </c>
      <c r="T137" s="292"/>
      <c r="U137" s="331">
        <v>2</v>
      </c>
      <c r="V137" s="292"/>
      <c r="W137" s="331">
        <v>2</v>
      </c>
      <c r="X137" s="292"/>
      <c r="Y137" s="331">
        <v>2</v>
      </c>
      <c r="Z137" s="292"/>
      <c r="AA137" s="331">
        <v>2</v>
      </c>
      <c r="AB137" s="292"/>
      <c r="AC137" s="331">
        <v>2</v>
      </c>
      <c r="AD137" s="292"/>
      <c r="AE137" s="331">
        <v>2</v>
      </c>
      <c r="AF137" s="292"/>
      <c r="AG137" s="331">
        <v>2</v>
      </c>
      <c r="AH137" s="292"/>
      <c r="AI137" s="331">
        <v>2</v>
      </c>
      <c r="AJ137" s="292"/>
      <c r="AK137" s="375">
        <v>2</v>
      </c>
      <c r="AL137" s="292"/>
      <c r="AM137" s="331">
        <v>2</v>
      </c>
      <c r="AN137" s="292"/>
      <c r="AO137" s="376"/>
      <c r="AP137" s="292"/>
      <c r="AQ137" s="374"/>
      <c r="AR137" s="292"/>
      <c r="AS137" s="374"/>
      <c r="AT137" s="315"/>
      <c r="AU137" s="292"/>
      <c r="AV137" s="292"/>
      <c r="AW137" s="292"/>
      <c r="AX137" s="292"/>
      <c r="AY137" s="292"/>
    </row>
    <row r="138" spans="1:51" ht="18" customHeight="1" x14ac:dyDescent="0.25">
      <c r="A138" s="292"/>
      <c r="B138" s="319"/>
      <c r="C138" s="304" t="str">
        <f>VLOOKUP(C133,'TS Gantry - AP47'!$C$8:$D$638,2,FALSE)</f>
        <v>DC1+9</v>
      </c>
      <c r="D138" s="304"/>
      <c r="E138" s="304" t="str">
        <f>VLOOKUP(E133,'TS Gantry - AP47'!$C$8:$D$638,2,FALSE)</f>
        <v>DA+3</v>
      </c>
      <c r="F138" s="304"/>
      <c r="G138" s="304" t="str">
        <f>VLOOKUP(G133,'TS Gantry - AP47'!$C$8:$D$638,2,FALSE)</f>
        <v>DA+9</v>
      </c>
      <c r="H138" s="304"/>
      <c r="I138" s="304" t="str">
        <f>VLOOKUP(I133,'TS Gantry - AP47'!$C$8:$D$638,2,FALSE)</f>
        <v>DA+3</v>
      </c>
      <c r="J138" s="304"/>
      <c r="K138" s="304" t="str">
        <f>VLOOKUP(K133,'TS Gantry - AP47'!$C$8:$D$638,2,FALSE)</f>
        <v>DA+6</v>
      </c>
      <c r="L138" s="304"/>
      <c r="M138" s="304" t="str">
        <f>VLOOKUP(M133,'TS Gantry - AP47'!$C$8:$D$638,2,FALSE)</f>
        <v>DC1+0</v>
      </c>
      <c r="N138" s="304"/>
      <c r="O138" s="304" t="str">
        <f>VLOOKUP(O133,'TS Gantry - AP47'!$C$8:$D$638,2,FALSE)</f>
        <v>DA+0</v>
      </c>
      <c r="P138" s="304"/>
      <c r="Q138" s="304" t="str">
        <f>VLOOKUP(Q133,'TS Gantry - AP47'!$C$8:$D$638,2,FALSE)</f>
        <v>DA+0</v>
      </c>
      <c r="R138" s="304"/>
      <c r="S138" s="304" t="str">
        <f>VLOOKUP(S133,'TS Gantry - AP47'!$C$8:$D$638,2,FALSE)</f>
        <v>DA+6</v>
      </c>
      <c r="T138" s="304"/>
      <c r="U138" s="304" t="str">
        <f>VLOOKUP(U133,'TS Gantry - AP47'!$C$8:$D$638,2,FALSE)</f>
        <v>DA+6</v>
      </c>
      <c r="V138" s="304"/>
      <c r="W138" s="304" t="str">
        <f>VLOOKUP(W133,'TS Gantry - AP47'!$C$8:$D$638,2,FALSE)</f>
        <v>DA+3</v>
      </c>
      <c r="X138" s="304"/>
      <c r="Y138" s="304" t="str">
        <f>VLOOKUP(Y133,'TS Gantry - AP47'!$C$8:$D$638,2,FALSE)</f>
        <v>DA+3</v>
      </c>
      <c r="Z138" s="304"/>
      <c r="AA138" s="304" t="str">
        <f>VLOOKUP(AA133,'TS Gantry - AP47'!$C$8:$D$638,2,FALSE)</f>
        <v>DB1+0</v>
      </c>
      <c r="AB138" s="304"/>
      <c r="AC138" s="304" t="str">
        <f>VLOOKUP(AC133,'TS Gantry - AP47'!$C$8:$D$638,2,FALSE)</f>
        <v>DC1+0</v>
      </c>
      <c r="AD138" s="304"/>
      <c r="AE138" s="304" t="str">
        <f>VLOOKUP(AE133,'TS Gantry - AP47'!$C$8:$D$638,2,FALSE)</f>
        <v>DB2+6</v>
      </c>
      <c r="AF138" s="332"/>
      <c r="AG138" s="304" t="str">
        <f>VLOOKUP(AG133,'TS Gantry - AP47'!$C$8:$D$646,2,FALSE)</f>
        <v>DA-3</v>
      </c>
      <c r="AH138" s="332"/>
      <c r="AI138" s="304" t="str">
        <f>VLOOKUP(AI133,'TS Gantry - AP47'!$C$8:$D$646,2,FALSE)</f>
        <v>DC2+9</v>
      </c>
      <c r="AJ138" s="332"/>
      <c r="AK138" s="304" t="str">
        <f>VLOOKUP(AK133,'TS Gantry - AP47'!$C$8:$D$646,2,FALSE)</f>
        <v>DD60+18</v>
      </c>
      <c r="AL138" s="332"/>
      <c r="AM138" s="304" t="str">
        <f>VLOOKUP(AM133,'TS Gantry - AP47'!$C$8:$D$646,2,FALSE)</f>
        <v>DD60+18</v>
      </c>
      <c r="AN138" s="332"/>
      <c r="AO138" s="304"/>
      <c r="AP138" s="332"/>
      <c r="AQ138" s="304"/>
      <c r="AR138" s="292"/>
      <c r="AS138" s="304"/>
      <c r="AT138" s="315"/>
      <c r="AU138" s="292"/>
      <c r="AV138" s="292"/>
      <c r="AW138" s="292"/>
      <c r="AX138" s="292"/>
      <c r="AY138" s="292"/>
    </row>
    <row r="139" spans="1:51" ht="18" customHeight="1" x14ac:dyDescent="0.25">
      <c r="A139" s="292"/>
      <c r="B139" s="319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20" t="s">
        <v>839</v>
      </c>
      <c r="AE139" s="304"/>
      <c r="AF139" s="332"/>
      <c r="AG139" s="304"/>
      <c r="AH139" s="332"/>
      <c r="AI139" s="304"/>
      <c r="AJ139" s="320" t="s">
        <v>826</v>
      </c>
      <c r="AK139" s="304"/>
      <c r="AL139" s="320" t="s">
        <v>826</v>
      </c>
      <c r="AM139" s="377" t="s">
        <v>840</v>
      </c>
      <c r="AN139" s="320"/>
      <c r="AO139" s="304"/>
      <c r="AP139" s="332"/>
      <c r="AQ139" s="304"/>
      <c r="AR139" s="292"/>
      <c r="AS139" s="304"/>
      <c r="AT139" s="315"/>
      <c r="AU139" s="292"/>
      <c r="AV139" s="292"/>
      <c r="AW139" s="292"/>
      <c r="AX139" s="292"/>
      <c r="AY139" s="292"/>
    </row>
    <row r="140" spans="1:51" ht="15" customHeight="1" x14ac:dyDescent="0.25">
      <c r="A140" s="292"/>
      <c r="B140" s="319"/>
      <c r="C140" s="304"/>
      <c r="D140" s="312"/>
      <c r="E140" s="304"/>
      <c r="F140" s="312"/>
      <c r="G140" s="304"/>
      <c r="H140" s="312"/>
      <c r="I140" s="304"/>
      <c r="J140" s="312"/>
      <c r="K140" s="304"/>
      <c r="L140" s="312"/>
      <c r="M140" s="304"/>
      <c r="N140" s="312"/>
      <c r="O140" s="304"/>
      <c r="P140" s="312"/>
      <c r="Q140" s="304"/>
      <c r="R140" s="312"/>
      <c r="S140" s="304"/>
      <c r="T140" s="332"/>
      <c r="U140" s="304"/>
      <c r="V140" s="332"/>
      <c r="W140" s="304"/>
      <c r="X140" s="332"/>
      <c r="Y140" s="304"/>
      <c r="Z140" s="332"/>
      <c r="AA140" s="304"/>
      <c r="AB140" s="332"/>
      <c r="AC140" s="304"/>
      <c r="AD140" s="332"/>
      <c r="AE140" s="304"/>
      <c r="AF140" s="332"/>
      <c r="AG140" s="304"/>
      <c r="AH140" s="332"/>
      <c r="AI140" s="374"/>
      <c r="AJ140" s="332"/>
      <c r="AK140" s="304"/>
      <c r="AL140" s="332"/>
      <c r="AM140" s="304"/>
      <c r="AN140" s="332"/>
      <c r="AO140" s="304"/>
      <c r="AP140" s="332"/>
      <c r="AQ140" s="304"/>
      <c r="AR140" s="292"/>
      <c r="AS140" s="304"/>
      <c r="AT140" s="315"/>
      <c r="AU140" s="292"/>
      <c r="AV140" s="292"/>
      <c r="AW140" s="292"/>
      <c r="AX140" s="292"/>
      <c r="AY140" s="292"/>
    </row>
    <row r="141" spans="1:51" ht="16.5" customHeight="1" x14ac:dyDescent="0.25">
      <c r="A141" s="292"/>
      <c r="B141" s="359"/>
      <c r="C141" s="378"/>
      <c r="D141" s="360"/>
      <c r="E141" s="360"/>
      <c r="F141" s="360"/>
      <c r="G141" s="360"/>
      <c r="H141" s="360"/>
      <c r="I141" s="378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78"/>
      <c r="AC141" s="360"/>
      <c r="AD141" s="379"/>
      <c r="AE141" s="360"/>
      <c r="AF141" s="378"/>
      <c r="AG141" s="378"/>
      <c r="AH141" s="360"/>
      <c r="AI141" s="360"/>
      <c r="AJ141" s="360"/>
      <c r="AK141" s="360"/>
      <c r="AL141" s="380"/>
      <c r="AM141" s="360"/>
      <c r="AN141" s="380"/>
      <c r="AO141" s="360"/>
      <c r="AP141" s="380"/>
      <c r="AQ141" s="360"/>
      <c r="AR141" s="380"/>
      <c r="AS141" s="378"/>
      <c r="AT141" s="381"/>
      <c r="AU141" s="292">
        <f>SUM(AU12:AU140)</f>
        <v>310</v>
      </c>
      <c r="AV141" s="292"/>
      <c r="AW141" s="292"/>
      <c r="AX141" s="292"/>
      <c r="AY141" s="292"/>
    </row>
    <row r="142" spans="1:51" ht="15.75" hidden="1" customHeight="1" x14ac:dyDescent="0.25">
      <c r="A142" s="292"/>
      <c r="B142" s="292"/>
      <c r="C142" s="292"/>
      <c r="D142" s="292"/>
      <c r="E142" s="697" t="s">
        <v>841</v>
      </c>
      <c r="F142" s="679"/>
      <c r="G142" s="679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  <c r="AA142" s="679"/>
      <c r="AB142" s="679"/>
      <c r="AC142" s="679"/>
      <c r="AD142" s="679"/>
      <c r="AE142" s="679"/>
      <c r="AF142" s="679"/>
      <c r="AG142" s="679"/>
      <c r="AH142" s="679"/>
      <c r="AI142" s="679"/>
      <c r="AJ142" s="679"/>
      <c r="AK142" s="679"/>
      <c r="AL142" s="679"/>
      <c r="AM142" s="679"/>
      <c r="AN142" s="679"/>
      <c r="AO142" s="679"/>
      <c r="AP142" s="679"/>
      <c r="AQ142" s="682"/>
      <c r="AR142" s="292"/>
      <c r="AS142" s="292"/>
      <c r="AT142" s="292"/>
      <c r="AU142" s="292"/>
      <c r="AV142" s="292"/>
      <c r="AW142" s="292"/>
      <c r="AX142" s="292"/>
      <c r="AY142" s="292"/>
    </row>
    <row r="143" spans="1:51" ht="15.75" hidden="1" customHeight="1" x14ac:dyDescent="0.25">
      <c r="A143" s="292"/>
      <c r="B143" s="292"/>
      <c r="C143" s="292"/>
      <c r="D143" s="292"/>
      <c r="E143" s="689" t="s">
        <v>215</v>
      </c>
      <c r="F143" s="614"/>
      <c r="G143" s="615"/>
      <c r="H143" s="382" t="s">
        <v>842</v>
      </c>
      <c r="I143" s="383"/>
      <c r="J143" s="689" t="s">
        <v>215</v>
      </c>
      <c r="K143" s="614"/>
      <c r="L143" s="615"/>
      <c r="M143" s="382" t="s">
        <v>842</v>
      </c>
      <c r="N143" s="383"/>
      <c r="O143" s="689" t="s">
        <v>215</v>
      </c>
      <c r="P143" s="614"/>
      <c r="Q143" s="615"/>
      <c r="R143" s="382" t="s">
        <v>842</v>
      </c>
      <c r="S143" s="383"/>
      <c r="T143" s="689" t="s">
        <v>215</v>
      </c>
      <c r="U143" s="614"/>
      <c r="V143" s="615"/>
      <c r="W143" s="382" t="s">
        <v>842</v>
      </c>
      <c r="X143" s="383"/>
      <c r="Y143" s="689" t="s">
        <v>215</v>
      </c>
      <c r="Z143" s="614"/>
      <c r="AA143" s="615"/>
      <c r="AB143" s="382" t="s">
        <v>842</v>
      </c>
      <c r="AC143" s="383"/>
      <c r="AD143" s="689" t="s">
        <v>215</v>
      </c>
      <c r="AE143" s="614"/>
      <c r="AF143" s="615"/>
      <c r="AG143" s="382" t="s">
        <v>842</v>
      </c>
      <c r="AH143" s="383"/>
      <c r="AI143" s="689" t="s">
        <v>215</v>
      </c>
      <c r="AJ143" s="614"/>
      <c r="AK143" s="615"/>
      <c r="AL143" s="382" t="s">
        <v>842</v>
      </c>
      <c r="AM143" s="383"/>
      <c r="AN143" s="689" t="s">
        <v>215</v>
      </c>
      <c r="AO143" s="614"/>
      <c r="AP143" s="615"/>
      <c r="AQ143" s="382" t="s">
        <v>842</v>
      </c>
      <c r="AR143" s="292"/>
      <c r="AS143" s="292"/>
      <c r="AT143" s="292"/>
      <c r="AU143" s="292"/>
      <c r="AV143" s="292"/>
      <c r="AW143" s="292"/>
      <c r="AX143" s="292"/>
      <c r="AY143" s="292"/>
    </row>
    <row r="144" spans="1:51" ht="15.75" hidden="1" customHeight="1" x14ac:dyDescent="0.25">
      <c r="A144" s="292"/>
      <c r="B144" s="292"/>
      <c r="C144" s="292"/>
      <c r="D144" s="292"/>
      <c r="E144" s="688" t="s">
        <v>231</v>
      </c>
      <c r="F144" s="614"/>
      <c r="G144" s="615"/>
      <c r="H144" s="384">
        <v>88</v>
      </c>
      <c r="I144" s="385"/>
      <c r="J144" s="688" t="s">
        <v>283</v>
      </c>
      <c r="K144" s="614"/>
      <c r="L144" s="615"/>
      <c r="M144" s="384">
        <v>2</v>
      </c>
      <c r="N144" s="385"/>
      <c r="O144" s="688" t="s">
        <v>275</v>
      </c>
      <c r="P144" s="614"/>
      <c r="Q144" s="615"/>
      <c r="R144" s="384">
        <v>6</v>
      </c>
      <c r="S144" s="385"/>
      <c r="T144" s="688" t="s">
        <v>330</v>
      </c>
      <c r="U144" s="614"/>
      <c r="V144" s="615"/>
      <c r="W144" s="384">
        <v>10</v>
      </c>
      <c r="X144" s="385"/>
      <c r="Y144" s="688" t="s">
        <v>367</v>
      </c>
      <c r="Z144" s="614"/>
      <c r="AA144" s="615"/>
      <c r="AB144" s="384">
        <v>15</v>
      </c>
      <c r="AC144" s="385"/>
      <c r="AD144" s="688" t="s">
        <v>234</v>
      </c>
      <c r="AE144" s="614"/>
      <c r="AF144" s="615"/>
      <c r="AG144" s="384">
        <v>18</v>
      </c>
      <c r="AH144" s="385"/>
      <c r="AI144" s="688" t="s">
        <v>385</v>
      </c>
      <c r="AJ144" s="614"/>
      <c r="AK144" s="615"/>
      <c r="AL144" s="384">
        <v>15</v>
      </c>
      <c r="AM144" s="385"/>
      <c r="AN144" s="688" t="s">
        <v>843</v>
      </c>
      <c r="AO144" s="614"/>
      <c r="AP144" s="615"/>
      <c r="AQ144" s="384">
        <v>4</v>
      </c>
      <c r="AR144" s="292"/>
      <c r="AS144" s="292"/>
      <c r="AT144" s="292"/>
      <c r="AU144" s="292"/>
      <c r="AV144" s="292"/>
      <c r="AW144" s="292"/>
      <c r="AX144" s="292"/>
      <c r="AY144" s="292"/>
    </row>
    <row r="145" spans="1:51" ht="15.75" hidden="1" customHeight="1" x14ac:dyDescent="0.25">
      <c r="A145" s="292"/>
      <c r="B145" s="292"/>
      <c r="C145" s="292"/>
      <c r="D145" s="292"/>
      <c r="E145" s="688" t="s">
        <v>844</v>
      </c>
      <c r="F145" s="614"/>
      <c r="G145" s="615"/>
      <c r="H145" s="384">
        <v>7</v>
      </c>
      <c r="I145" s="385"/>
      <c r="J145" s="688" t="s">
        <v>229</v>
      </c>
      <c r="K145" s="614"/>
      <c r="L145" s="615"/>
      <c r="M145" s="384">
        <v>3</v>
      </c>
      <c r="N145" s="385"/>
      <c r="O145" s="688" t="s">
        <v>845</v>
      </c>
      <c r="P145" s="614"/>
      <c r="Q145" s="615"/>
      <c r="R145" s="384">
        <v>2</v>
      </c>
      <c r="S145" s="385"/>
      <c r="T145" s="688" t="s">
        <v>846</v>
      </c>
      <c r="U145" s="614"/>
      <c r="V145" s="615"/>
      <c r="W145" s="384">
        <v>2</v>
      </c>
      <c r="X145" s="385"/>
      <c r="Y145" s="688" t="s">
        <v>847</v>
      </c>
      <c r="Z145" s="614"/>
      <c r="AA145" s="615"/>
      <c r="AB145" s="384">
        <v>3</v>
      </c>
      <c r="AC145" s="385"/>
      <c r="AD145" s="688" t="s">
        <v>848</v>
      </c>
      <c r="AE145" s="614"/>
      <c r="AF145" s="615"/>
      <c r="AG145" s="384">
        <v>2</v>
      </c>
      <c r="AH145" s="385"/>
      <c r="AI145" s="688" t="s">
        <v>349</v>
      </c>
      <c r="AJ145" s="614"/>
      <c r="AK145" s="615"/>
      <c r="AL145" s="384">
        <v>2</v>
      </c>
      <c r="AM145" s="385"/>
      <c r="AN145" s="688"/>
      <c r="AO145" s="614"/>
      <c r="AP145" s="615"/>
      <c r="AQ145" s="384"/>
      <c r="AR145" s="292"/>
      <c r="AS145" s="292"/>
      <c r="AT145" s="292"/>
      <c r="AU145" s="292"/>
      <c r="AV145" s="292"/>
      <c r="AW145" s="292"/>
      <c r="AX145" s="292"/>
      <c r="AY145" s="292"/>
    </row>
    <row r="146" spans="1:51" ht="15.75" hidden="1" customHeight="1" x14ac:dyDescent="0.25">
      <c r="A146" s="292"/>
      <c r="B146" s="292"/>
      <c r="C146" s="292"/>
      <c r="D146" s="292"/>
      <c r="E146" s="688" t="s">
        <v>257</v>
      </c>
      <c r="F146" s="614"/>
      <c r="G146" s="615"/>
      <c r="H146" s="384">
        <v>63</v>
      </c>
      <c r="I146" s="385"/>
      <c r="J146" s="688" t="s">
        <v>263</v>
      </c>
      <c r="K146" s="614"/>
      <c r="L146" s="615"/>
      <c r="M146" s="384">
        <v>3</v>
      </c>
      <c r="N146" s="385"/>
      <c r="O146" s="688" t="s">
        <v>849</v>
      </c>
      <c r="P146" s="614"/>
      <c r="Q146" s="615"/>
      <c r="R146" s="384">
        <v>1</v>
      </c>
      <c r="S146" s="385"/>
      <c r="T146" s="688" t="s">
        <v>376</v>
      </c>
      <c r="U146" s="614"/>
      <c r="V146" s="615"/>
      <c r="W146" s="384">
        <v>1</v>
      </c>
      <c r="X146" s="385"/>
      <c r="Y146" s="688" t="s">
        <v>413</v>
      </c>
      <c r="Z146" s="614"/>
      <c r="AA146" s="615"/>
      <c r="AB146" s="384">
        <v>2</v>
      </c>
      <c r="AC146" s="385"/>
      <c r="AD146" s="688" t="s">
        <v>850</v>
      </c>
      <c r="AE146" s="614"/>
      <c r="AF146" s="615"/>
      <c r="AG146" s="384">
        <v>1</v>
      </c>
      <c r="AH146" s="385"/>
      <c r="AI146" s="688" t="s">
        <v>347</v>
      </c>
      <c r="AJ146" s="614"/>
      <c r="AK146" s="615"/>
      <c r="AL146" s="384">
        <v>3</v>
      </c>
      <c r="AM146" s="385"/>
      <c r="AN146" s="688"/>
      <c r="AO146" s="614"/>
      <c r="AP146" s="615"/>
      <c r="AQ146" s="384"/>
      <c r="AR146" s="292"/>
      <c r="AS146" s="292"/>
      <c r="AT146" s="292"/>
      <c r="AU146" s="292"/>
      <c r="AV146" s="292"/>
      <c r="AW146" s="292"/>
      <c r="AX146" s="292"/>
      <c r="AY146" s="292"/>
    </row>
    <row r="147" spans="1:51" ht="15.75" hidden="1" customHeight="1" x14ac:dyDescent="0.25">
      <c r="A147" s="292"/>
      <c r="B147" s="292"/>
      <c r="C147" s="292"/>
      <c r="D147" s="292"/>
      <c r="E147" s="688" t="s">
        <v>245</v>
      </c>
      <c r="F147" s="614"/>
      <c r="G147" s="615"/>
      <c r="H147" s="384">
        <v>25</v>
      </c>
      <c r="I147" s="385"/>
      <c r="J147" s="688"/>
      <c r="K147" s="614"/>
      <c r="L147" s="615"/>
      <c r="M147" s="384"/>
      <c r="N147" s="385"/>
      <c r="O147" s="688" t="s">
        <v>596</v>
      </c>
      <c r="P147" s="614"/>
      <c r="Q147" s="615"/>
      <c r="R147" s="384">
        <v>2</v>
      </c>
      <c r="S147" s="385"/>
      <c r="T147" s="688" t="s">
        <v>402</v>
      </c>
      <c r="U147" s="614"/>
      <c r="V147" s="615"/>
      <c r="W147" s="384">
        <v>2</v>
      </c>
      <c r="X147" s="385"/>
      <c r="Y147" s="688" t="s">
        <v>261</v>
      </c>
      <c r="Z147" s="614"/>
      <c r="AA147" s="615"/>
      <c r="AB147" s="384">
        <v>2</v>
      </c>
      <c r="AC147" s="385"/>
      <c r="AD147" s="688" t="s">
        <v>851</v>
      </c>
      <c r="AE147" s="614"/>
      <c r="AF147" s="615"/>
      <c r="AG147" s="384">
        <v>5</v>
      </c>
      <c r="AH147" s="385"/>
      <c r="AI147" s="688" t="s">
        <v>227</v>
      </c>
      <c r="AJ147" s="614"/>
      <c r="AK147" s="615"/>
      <c r="AL147" s="384">
        <v>2</v>
      </c>
      <c r="AM147" s="385"/>
      <c r="AN147" s="688"/>
      <c r="AO147" s="614"/>
      <c r="AP147" s="615"/>
      <c r="AQ147" s="384"/>
      <c r="AR147" s="292"/>
      <c r="AS147" s="292"/>
      <c r="AT147" s="292"/>
      <c r="AU147" s="292"/>
      <c r="AV147" s="292"/>
      <c r="AW147" s="292"/>
      <c r="AX147" s="292"/>
      <c r="AY147" s="292"/>
    </row>
    <row r="148" spans="1:51" ht="15.75" hidden="1" customHeight="1" x14ac:dyDescent="0.25">
      <c r="A148" s="292"/>
      <c r="B148" s="292"/>
      <c r="C148" s="292"/>
      <c r="D148" s="292"/>
      <c r="E148" s="688" t="s">
        <v>247</v>
      </c>
      <c r="F148" s="614"/>
      <c r="G148" s="615"/>
      <c r="H148" s="384">
        <v>20</v>
      </c>
      <c r="I148" s="385"/>
      <c r="J148" s="688"/>
      <c r="K148" s="614"/>
      <c r="L148" s="615"/>
      <c r="M148" s="384"/>
      <c r="N148" s="385"/>
      <c r="O148" s="688"/>
      <c r="P148" s="614"/>
      <c r="Q148" s="615"/>
      <c r="R148" s="384"/>
      <c r="S148" s="385"/>
      <c r="T148" s="688" t="s">
        <v>598</v>
      </c>
      <c r="U148" s="614"/>
      <c r="V148" s="615"/>
      <c r="W148" s="384">
        <v>2</v>
      </c>
      <c r="X148" s="385"/>
      <c r="Y148" s="688" t="s">
        <v>852</v>
      </c>
      <c r="Z148" s="614"/>
      <c r="AA148" s="615"/>
      <c r="AB148" s="384">
        <v>1</v>
      </c>
      <c r="AC148" s="385"/>
      <c r="AD148" s="688" t="s">
        <v>853</v>
      </c>
      <c r="AE148" s="614"/>
      <c r="AF148" s="615"/>
      <c r="AG148" s="384">
        <v>1</v>
      </c>
      <c r="AH148" s="385"/>
      <c r="AI148" s="688" t="s">
        <v>415</v>
      </c>
      <c r="AJ148" s="614"/>
      <c r="AK148" s="615"/>
      <c r="AL148" s="384">
        <v>6</v>
      </c>
      <c r="AM148" s="385"/>
      <c r="AN148" s="688"/>
      <c r="AO148" s="614"/>
      <c r="AP148" s="615"/>
      <c r="AQ148" s="384"/>
      <c r="AR148" s="292"/>
      <c r="AS148" s="292"/>
      <c r="AT148" s="292"/>
      <c r="AU148" s="292"/>
      <c r="AV148" s="292"/>
      <c r="AW148" s="292"/>
      <c r="AX148" s="292"/>
      <c r="AY148" s="292"/>
    </row>
    <row r="149" spans="1:51" ht="15.75" hidden="1" customHeight="1" x14ac:dyDescent="0.25">
      <c r="A149" s="292"/>
      <c r="B149" s="292"/>
      <c r="C149" s="292"/>
      <c r="D149" s="292"/>
      <c r="E149" s="688" t="s">
        <v>237</v>
      </c>
      <c r="F149" s="614"/>
      <c r="G149" s="615"/>
      <c r="H149" s="384">
        <v>26</v>
      </c>
      <c r="I149" s="385"/>
      <c r="J149" s="688"/>
      <c r="K149" s="614"/>
      <c r="L149" s="615"/>
      <c r="M149" s="384"/>
      <c r="N149" s="385"/>
      <c r="O149" s="688"/>
      <c r="P149" s="614"/>
      <c r="Q149" s="615"/>
      <c r="R149" s="384"/>
      <c r="S149" s="385"/>
      <c r="T149" s="688" t="s">
        <v>854</v>
      </c>
      <c r="U149" s="614"/>
      <c r="V149" s="615"/>
      <c r="W149" s="384">
        <v>1</v>
      </c>
      <c r="X149" s="385"/>
      <c r="Y149" s="688"/>
      <c r="Z149" s="614"/>
      <c r="AA149" s="615"/>
      <c r="AB149" s="384"/>
      <c r="AC149" s="385"/>
      <c r="AD149" s="688" t="s">
        <v>411</v>
      </c>
      <c r="AE149" s="614"/>
      <c r="AF149" s="615"/>
      <c r="AG149" s="384">
        <v>5</v>
      </c>
      <c r="AH149" s="385"/>
      <c r="AI149" s="688" t="s">
        <v>417</v>
      </c>
      <c r="AJ149" s="614"/>
      <c r="AK149" s="615"/>
      <c r="AL149" s="384">
        <v>2</v>
      </c>
      <c r="AM149" s="385"/>
      <c r="AN149" s="688"/>
      <c r="AO149" s="614"/>
      <c r="AP149" s="615"/>
      <c r="AQ149" s="384"/>
      <c r="AR149" s="292"/>
      <c r="AS149" s="292"/>
      <c r="AT149" s="292"/>
      <c r="AU149" s="292"/>
      <c r="AV149" s="292"/>
      <c r="AW149" s="292"/>
      <c r="AX149" s="292"/>
      <c r="AY149" s="292"/>
    </row>
    <row r="150" spans="1:51" ht="15.75" hidden="1" customHeight="1" x14ac:dyDescent="0.25">
      <c r="A150" s="292"/>
      <c r="B150" s="292"/>
      <c r="C150" s="292"/>
      <c r="D150" s="292"/>
      <c r="E150" s="688" t="s">
        <v>240</v>
      </c>
      <c r="F150" s="614"/>
      <c r="G150" s="615"/>
      <c r="H150" s="384">
        <v>32</v>
      </c>
      <c r="I150" s="385"/>
      <c r="J150" s="688"/>
      <c r="K150" s="614"/>
      <c r="L150" s="615"/>
      <c r="M150" s="384"/>
      <c r="N150" s="385"/>
      <c r="O150" s="688"/>
      <c r="P150" s="614"/>
      <c r="Q150" s="615"/>
      <c r="R150" s="384"/>
      <c r="S150" s="385"/>
      <c r="T150" s="688"/>
      <c r="U150" s="614"/>
      <c r="V150" s="615"/>
      <c r="W150" s="384"/>
      <c r="X150" s="385"/>
      <c r="Y150" s="688"/>
      <c r="Z150" s="614"/>
      <c r="AA150" s="615"/>
      <c r="AB150" s="384"/>
      <c r="AC150" s="385"/>
      <c r="AD150" s="688" t="s">
        <v>855</v>
      </c>
      <c r="AE150" s="614"/>
      <c r="AF150" s="615"/>
      <c r="AG150" s="384">
        <v>2</v>
      </c>
      <c r="AH150" s="385"/>
      <c r="AI150" s="688" t="s">
        <v>856</v>
      </c>
      <c r="AJ150" s="614"/>
      <c r="AK150" s="615"/>
      <c r="AL150" s="384">
        <v>4</v>
      </c>
      <c r="AM150" s="385"/>
      <c r="AN150" s="688"/>
      <c r="AO150" s="614"/>
      <c r="AP150" s="615"/>
      <c r="AQ150" s="384"/>
      <c r="AR150" s="292"/>
      <c r="AS150" s="292"/>
      <c r="AT150" s="292"/>
      <c r="AU150" s="292"/>
      <c r="AV150" s="292"/>
      <c r="AW150" s="292"/>
      <c r="AX150" s="292"/>
      <c r="AY150" s="292"/>
    </row>
    <row r="151" spans="1:51" ht="15.75" hidden="1" customHeight="1" x14ac:dyDescent="0.25">
      <c r="A151" s="292"/>
      <c r="B151" s="292"/>
      <c r="C151" s="292"/>
      <c r="D151" s="292"/>
      <c r="E151" s="689" t="s">
        <v>857</v>
      </c>
      <c r="F151" s="614"/>
      <c r="G151" s="615"/>
      <c r="H151" s="382">
        <f>SUM(H144:H150)</f>
        <v>261</v>
      </c>
      <c r="I151" s="383"/>
      <c r="J151" s="689" t="s">
        <v>857</v>
      </c>
      <c r="K151" s="614"/>
      <c r="L151" s="615"/>
      <c r="M151" s="382">
        <f>SUM(M144:M150)</f>
        <v>8</v>
      </c>
      <c r="N151" s="383"/>
      <c r="O151" s="689" t="s">
        <v>857</v>
      </c>
      <c r="P151" s="614"/>
      <c r="Q151" s="615"/>
      <c r="R151" s="382">
        <f>SUM(R144:R150)</f>
        <v>11</v>
      </c>
      <c r="S151" s="383"/>
      <c r="T151" s="689" t="s">
        <v>857</v>
      </c>
      <c r="U151" s="614"/>
      <c r="V151" s="615"/>
      <c r="W151" s="382">
        <f>SUM(W144:W150)</f>
        <v>18</v>
      </c>
      <c r="X151" s="383"/>
      <c r="Y151" s="689" t="s">
        <v>857</v>
      </c>
      <c r="Z151" s="614"/>
      <c r="AA151" s="615"/>
      <c r="AB151" s="382">
        <f>SUM(AB144:AB150)</f>
        <v>23</v>
      </c>
      <c r="AC151" s="383"/>
      <c r="AD151" s="689" t="s">
        <v>857</v>
      </c>
      <c r="AE151" s="614"/>
      <c r="AF151" s="615"/>
      <c r="AG151" s="382">
        <f>SUM(AG144:AG150)</f>
        <v>34</v>
      </c>
      <c r="AH151" s="383"/>
      <c r="AI151" s="689" t="s">
        <v>857</v>
      </c>
      <c r="AJ151" s="614"/>
      <c r="AK151" s="615"/>
      <c r="AL151" s="382">
        <f>SUM(AL144:AL150)</f>
        <v>34</v>
      </c>
      <c r="AM151" s="383"/>
      <c r="AN151" s="689" t="s">
        <v>857</v>
      </c>
      <c r="AO151" s="614"/>
      <c r="AP151" s="615"/>
      <c r="AQ151" s="382">
        <f>SUM(AQ144:AQ150)</f>
        <v>4</v>
      </c>
      <c r="AR151" s="292"/>
      <c r="AS151" s="292"/>
      <c r="AT151" s="292"/>
      <c r="AU151" s="292"/>
      <c r="AV151" s="292"/>
      <c r="AW151" s="292"/>
      <c r="AX151" s="292"/>
      <c r="AY151" s="292"/>
    </row>
    <row r="152" spans="1:51" ht="15.75" hidden="1" customHeight="1" x14ac:dyDescent="0.25">
      <c r="A152" s="292"/>
      <c r="B152" s="292"/>
      <c r="C152" s="292"/>
      <c r="D152" s="292"/>
      <c r="E152" s="689" t="s">
        <v>858</v>
      </c>
      <c r="F152" s="614"/>
      <c r="G152" s="615"/>
      <c r="H152" s="382">
        <v>368</v>
      </c>
      <c r="I152" s="685"/>
      <c r="J152" s="614"/>
      <c r="K152" s="614"/>
      <c r="L152" s="614"/>
      <c r="M152" s="614"/>
      <c r="N152" s="614"/>
      <c r="O152" s="614"/>
      <c r="P152" s="614"/>
      <c r="Q152" s="614"/>
      <c r="R152" s="614"/>
      <c r="S152" s="614"/>
      <c r="T152" s="614"/>
      <c r="U152" s="614"/>
      <c r="V152" s="614"/>
      <c r="W152" s="614"/>
      <c r="X152" s="614"/>
      <c r="Y152" s="614"/>
      <c r="Z152" s="614"/>
      <c r="AA152" s="614"/>
      <c r="AB152" s="614"/>
      <c r="AC152" s="614"/>
      <c r="AD152" s="614"/>
      <c r="AE152" s="614"/>
      <c r="AF152" s="614"/>
      <c r="AG152" s="614"/>
      <c r="AH152" s="614"/>
      <c r="AI152" s="614"/>
      <c r="AJ152" s="614"/>
      <c r="AK152" s="614"/>
      <c r="AL152" s="614"/>
      <c r="AM152" s="614"/>
      <c r="AN152" s="614"/>
      <c r="AO152" s="614"/>
      <c r="AP152" s="614"/>
      <c r="AQ152" s="615"/>
      <c r="AR152" s="292"/>
      <c r="AS152" s="292"/>
      <c r="AT152" s="292"/>
      <c r="AU152" s="292"/>
      <c r="AV152" s="292"/>
      <c r="AW152" s="292"/>
      <c r="AX152" s="292"/>
      <c r="AY152" s="292"/>
    </row>
    <row r="153" spans="1:51" ht="15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</row>
    <row r="154" spans="1:51" ht="15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</row>
    <row r="155" spans="1:51" ht="15.75" hidden="1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690" t="s">
        <v>202</v>
      </c>
      <c r="O155" s="614"/>
      <c r="P155" s="614"/>
      <c r="Q155" s="614"/>
      <c r="R155" s="615"/>
      <c r="S155" s="62">
        <v>368</v>
      </c>
      <c r="T155" s="386"/>
      <c r="U155" s="386"/>
      <c r="V155" s="386"/>
      <c r="W155" s="386"/>
      <c r="X155" s="386"/>
      <c r="Y155" s="696" t="s">
        <v>859</v>
      </c>
      <c r="Z155" s="614"/>
      <c r="AA155" s="614"/>
      <c r="AB155" s="614"/>
      <c r="AC155" s="614"/>
      <c r="AD155" s="614"/>
      <c r="AE155" s="614"/>
      <c r="AF155" s="614"/>
      <c r="AG155" s="614"/>
      <c r="AH155" s="615"/>
      <c r="AI155" s="292"/>
      <c r="AJ155" s="292"/>
      <c r="AK155" s="292"/>
      <c r="AL155" s="292"/>
      <c r="AM155" s="292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</row>
    <row r="156" spans="1:51" ht="15.75" hidden="1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690" t="s">
        <v>235</v>
      </c>
      <c r="O156" s="614"/>
      <c r="P156" s="614"/>
      <c r="Q156" s="614"/>
      <c r="R156" s="615"/>
      <c r="S156" s="62">
        <v>294</v>
      </c>
      <c r="T156" s="386"/>
      <c r="U156" s="386"/>
      <c r="V156" s="386"/>
      <c r="W156" s="386"/>
      <c r="X156" s="386"/>
      <c r="Y156" s="676" t="s">
        <v>860</v>
      </c>
      <c r="Z156" s="614"/>
      <c r="AA156" s="614"/>
      <c r="AB156" s="614"/>
      <c r="AC156" s="614"/>
      <c r="AD156" s="614"/>
      <c r="AE156" s="614"/>
      <c r="AF156" s="614"/>
      <c r="AG156" s="615"/>
      <c r="AH156" s="387">
        <f>S156</f>
        <v>294</v>
      </c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</row>
    <row r="157" spans="1:51" ht="15.75" hidden="1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690" t="s">
        <v>11</v>
      </c>
      <c r="O157" s="614"/>
      <c r="P157" s="614"/>
      <c r="Q157" s="614"/>
      <c r="R157" s="615"/>
      <c r="S157" s="62">
        <f>S155-S156</f>
        <v>74</v>
      </c>
      <c r="T157" s="386"/>
      <c r="U157" s="386"/>
      <c r="V157" s="386"/>
      <c r="W157" s="386"/>
      <c r="X157" s="386"/>
      <c r="Y157" s="676" t="s">
        <v>861</v>
      </c>
      <c r="Z157" s="614"/>
      <c r="AA157" s="614"/>
      <c r="AB157" s="614"/>
      <c r="AC157" s="614"/>
      <c r="AD157" s="614"/>
      <c r="AE157" s="614"/>
      <c r="AF157" s="614"/>
      <c r="AG157" s="615"/>
      <c r="AH157" s="387">
        <v>271</v>
      </c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</row>
    <row r="158" spans="1:51" ht="15.75" hidden="1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387" t="s">
        <v>862</v>
      </c>
      <c r="O158" s="387"/>
      <c r="P158" s="387"/>
      <c r="Q158" s="387"/>
      <c r="R158" s="387"/>
      <c r="S158" s="387"/>
      <c r="T158" s="386"/>
      <c r="U158" s="386"/>
      <c r="V158" s="386"/>
      <c r="W158" s="386"/>
      <c r="X158" s="386"/>
      <c r="Y158" s="676" t="s">
        <v>232</v>
      </c>
      <c r="Z158" s="614"/>
      <c r="AA158" s="614"/>
      <c r="AB158" s="614"/>
      <c r="AC158" s="614"/>
      <c r="AD158" s="614"/>
      <c r="AE158" s="614"/>
      <c r="AF158" s="614"/>
      <c r="AG158" s="615"/>
      <c r="AH158" s="387">
        <v>1</v>
      </c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</row>
    <row r="159" spans="1:51" ht="15.75" hidden="1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676" t="s">
        <v>863</v>
      </c>
      <c r="O159" s="614"/>
      <c r="P159" s="614"/>
      <c r="Q159" s="614"/>
      <c r="R159" s="615"/>
      <c r="S159" s="291">
        <v>4</v>
      </c>
      <c r="T159" s="386"/>
      <c r="U159" s="386"/>
      <c r="V159" s="386"/>
      <c r="W159" s="386"/>
      <c r="X159" s="386"/>
      <c r="Y159" s="676" t="s">
        <v>202</v>
      </c>
      <c r="Z159" s="614"/>
      <c r="AA159" s="614"/>
      <c r="AB159" s="614"/>
      <c r="AC159" s="614"/>
      <c r="AD159" s="614"/>
      <c r="AE159" s="614"/>
      <c r="AF159" s="614"/>
      <c r="AG159" s="615"/>
      <c r="AH159" s="387">
        <f>AH157+AH158</f>
        <v>272</v>
      </c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</row>
    <row r="160" spans="1:51" ht="15.75" hidden="1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676" t="s">
        <v>864</v>
      </c>
      <c r="O160" s="614"/>
      <c r="P160" s="614"/>
      <c r="Q160" s="614"/>
      <c r="R160" s="615"/>
      <c r="S160" s="109">
        <v>14</v>
      </c>
      <c r="T160" s="386"/>
      <c r="U160" s="386"/>
      <c r="V160" s="386"/>
      <c r="W160" s="386"/>
      <c r="X160" s="386"/>
      <c r="Y160" s="676" t="s">
        <v>11</v>
      </c>
      <c r="Z160" s="614"/>
      <c r="AA160" s="614"/>
      <c r="AB160" s="614"/>
      <c r="AC160" s="614"/>
      <c r="AD160" s="614"/>
      <c r="AE160" s="614"/>
      <c r="AF160" s="614"/>
      <c r="AG160" s="615"/>
      <c r="AH160" s="387">
        <f>AH156-AH159</f>
        <v>22</v>
      </c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</row>
    <row r="161" spans="1:51" ht="15.75" hidden="1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676" t="s">
        <v>865</v>
      </c>
      <c r="O161" s="614"/>
      <c r="P161" s="614"/>
      <c r="Q161" s="614"/>
      <c r="R161" s="615"/>
      <c r="S161" s="109">
        <v>3</v>
      </c>
      <c r="T161" s="386"/>
      <c r="U161" s="386"/>
      <c r="V161" s="386"/>
      <c r="W161" s="386"/>
      <c r="X161" s="386"/>
      <c r="Y161" s="676"/>
      <c r="Z161" s="614"/>
      <c r="AA161" s="614"/>
      <c r="AB161" s="614"/>
      <c r="AC161" s="614"/>
      <c r="AD161" s="614"/>
      <c r="AE161" s="614"/>
      <c r="AF161" s="614"/>
      <c r="AG161" s="615"/>
      <c r="AH161" s="387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</row>
    <row r="162" spans="1:51" ht="15.75" hidden="1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676" t="s">
        <v>866</v>
      </c>
      <c r="O162" s="614"/>
      <c r="P162" s="614"/>
      <c r="Q162" s="614"/>
      <c r="R162" s="615"/>
      <c r="S162" s="109">
        <v>7</v>
      </c>
      <c r="T162" s="386"/>
      <c r="U162" s="386"/>
      <c r="V162" s="386"/>
      <c r="W162" s="386"/>
      <c r="X162" s="386"/>
      <c r="Y162" s="676" t="s">
        <v>867</v>
      </c>
      <c r="Z162" s="614"/>
      <c r="AA162" s="614"/>
      <c r="AB162" s="614"/>
      <c r="AC162" s="614"/>
      <c r="AD162" s="614"/>
      <c r="AE162" s="614"/>
      <c r="AF162" s="614"/>
      <c r="AG162" s="615"/>
      <c r="AH162" s="387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</row>
    <row r="163" spans="1:51" ht="15.75" hidden="1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676" t="s">
        <v>868</v>
      </c>
      <c r="O163" s="614"/>
      <c r="P163" s="614"/>
      <c r="Q163" s="614"/>
      <c r="R163" s="615"/>
      <c r="S163" s="109"/>
      <c r="T163" s="386"/>
      <c r="U163" s="386"/>
      <c r="V163" s="386"/>
      <c r="W163" s="386"/>
      <c r="X163" s="386"/>
      <c r="Y163" s="676" t="s">
        <v>241</v>
      </c>
      <c r="Z163" s="614"/>
      <c r="AA163" s="614"/>
      <c r="AB163" s="614"/>
      <c r="AC163" s="614"/>
      <c r="AD163" s="614"/>
      <c r="AE163" s="614"/>
      <c r="AF163" s="614"/>
      <c r="AG163" s="615"/>
      <c r="AH163" s="387">
        <v>4</v>
      </c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</row>
    <row r="164" spans="1:51" ht="15.75" hidden="1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676" t="s">
        <v>869</v>
      </c>
      <c r="O164" s="614"/>
      <c r="P164" s="614"/>
      <c r="Q164" s="614"/>
      <c r="R164" s="615"/>
      <c r="S164" s="109">
        <v>40</v>
      </c>
      <c r="T164" s="386"/>
      <c r="U164" s="386"/>
      <c r="V164" s="386"/>
      <c r="W164" s="386"/>
      <c r="X164" s="386"/>
      <c r="Y164" s="676" t="s">
        <v>870</v>
      </c>
      <c r="Z164" s="614"/>
      <c r="AA164" s="614"/>
      <c r="AB164" s="614"/>
      <c r="AC164" s="614"/>
      <c r="AD164" s="614"/>
      <c r="AE164" s="614"/>
      <c r="AF164" s="614"/>
      <c r="AG164" s="615"/>
      <c r="AH164" s="387">
        <v>2</v>
      </c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</row>
    <row r="165" spans="1:51" ht="15.75" hidden="1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676" t="s">
        <v>232</v>
      </c>
      <c r="O165" s="614"/>
      <c r="P165" s="614"/>
      <c r="Q165" s="614"/>
      <c r="R165" s="615"/>
      <c r="S165" s="109">
        <v>5</v>
      </c>
      <c r="T165" s="386"/>
      <c r="U165" s="386"/>
      <c r="V165" s="386"/>
      <c r="W165" s="386"/>
      <c r="X165" s="386"/>
      <c r="Y165" s="676" t="s">
        <v>871</v>
      </c>
      <c r="Z165" s="614"/>
      <c r="AA165" s="614"/>
      <c r="AB165" s="614"/>
      <c r="AC165" s="614"/>
      <c r="AD165" s="614"/>
      <c r="AE165" s="614"/>
      <c r="AF165" s="614"/>
      <c r="AG165" s="615"/>
      <c r="AH165" s="387">
        <v>2</v>
      </c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</row>
    <row r="166" spans="1:51" ht="15.75" hidden="1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676" t="s">
        <v>202</v>
      </c>
      <c r="O166" s="614"/>
      <c r="P166" s="614"/>
      <c r="Q166" s="614"/>
      <c r="R166" s="615"/>
      <c r="S166" s="62">
        <f>SUBTOTAL(9,S159:S165)</f>
        <v>73</v>
      </c>
      <c r="T166" s="386"/>
      <c r="U166" s="386"/>
      <c r="V166" s="386"/>
      <c r="W166" s="386"/>
      <c r="X166" s="386"/>
      <c r="Y166" s="676" t="s">
        <v>872</v>
      </c>
      <c r="Z166" s="614"/>
      <c r="AA166" s="614"/>
      <c r="AB166" s="614"/>
      <c r="AC166" s="614"/>
      <c r="AD166" s="614"/>
      <c r="AE166" s="614"/>
      <c r="AF166" s="614"/>
      <c r="AG166" s="615"/>
      <c r="AH166" s="387">
        <v>10</v>
      </c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</row>
    <row r="167" spans="1:51" ht="15.75" hidden="1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677"/>
      <c r="O167" s="614"/>
      <c r="P167" s="614"/>
      <c r="Q167" s="614"/>
      <c r="R167" s="614"/>
      <c r="S167" s="615"/>
      <c r="T167" s="386"/>
      <c r="U167" s="386"/>
      <c r="V167" s="386"/>
      <c r="W167" s="386"/>
      <c r="X167" s="386"/>
      <c r="Y167" s="676" t="s">
        <v>873</v>
      </c>
      <c r="Z167" s="614"/>
      <c r="AA167" s="614"/>
      <c r="AB167" s="614"/>
      <c r="AC167" s="614"/>
      <c r="AD167" s="614"/>
      <c r="AE167" s="614"/>
      <c r="AF167" s="614"/>
      <c r="AG167" s="615"/>
      <c r="AH167" s="387">
        <v>1</v>
      </c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</row>
    <row r="168" spans="1:51" ht="15.75" hidden="1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676" t="s">
        <v>874</v>
      </c>
      <c r="O168" s="614"/>
      <c r="P168" s="614"/>
      <c r="Q168" s="614"/>
      <c r="R168" s="615"/>
      <c r="S168" s="62">
        <f>S157-S166</f>
        <v>1</v>
      </c>
      <c r="T168" s="386"/>
      <c r="U168" s="386"/>
      <c r="V168" s="386"/>
      <c r="W168" s="386"/>
      <c r="X168" s="386"/>
      <c r="Y168" s="676" t="s">
        <v>875</v>
      </c>
      <c r="Z168" s="614"/>
      <c r="AA168" s="614"/>
      <c r="AB168" s="614"/>
      <c r="AC168" s="614"/>
      <c r="AD168" s="614"/>
      <c r="AE168" s="614"/>
      <c r="AF168" s="614"/>
      <c r="AG168" s="615"/>
      <c r="AH168" s="387">
        <v>1</v>
      </c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</row>
    <row r="169" spans="1:51" ht="15.75" hidden="1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388"/>
      <c r="O169" s="388"/>
      <c r="P169" s="388"/>
      <c r="Q169" s="388"/>
      <c r="R169" s="388"/>
      <c r="S169" s="389"/>
      <c r="T169" s="386"/>
      <c r="U169" s="386"/>
      <c r="V169" s="386"/>
      <c r="W169" s="386"/>
      <c r="X169" s="386"/>
      <c r="Y169" s="676" t="s">
        <v>202</v>
      </c>
      <c r="Z169" s="614"/>
      <c r="AA169" s="614"/>
      <c r="AB169" s="614"/>
      <c r="AC169" s="614"/>
      <c r="AD169" s="614"/>
      <c r="AE169" s="614"/>
      <c r="AF169" s="614"/>
      <c r="AG169" s="615"/>
      <c r="AH169" s="387">
        <f>SUM(AH163:AH168)</f>
        <v>20</v>
      </c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</row>
    <row r="170" spans="1:51" ht="15.75" hidden="1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388"/>
      <c r="O170" s="388"/>
      <c r="P170" s="388"/>
      <c r="Q170" s="388"/>
      <c r="R170" s="388"/>
      <c r="S170" s="389"/>
      <c r="T170" s="386"/>
      <c r="U170" s="386"/>
      <c r="V170" s="386"/>
      <c r="W170" s="386"/>
      <c r="X170" s="386"/>
      <c r="Y170" s="676" t="s">
        <v>874</v>
      </c>
      <c r="Z170" s="614"/>
      <c r="AA170" s="614"/>
      <c r="AB170" s="614"/>
      <c r="AC170" s="614"/>
      <c r="AD170" s="614"/>
      <c r="AE170" s="614"/>
      <c r="AF170" s="614"/>
      <c r="AG170" s="615"/>
      <c r="AH170" s="387">
        <f>AH160-AH169</f>
        <v>2</v>
      </c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</row>
    <row r="171" spans="1:51" ht="15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388"/>
      <c r="O171" s="388"/>
      <c r="P171" s="388"/>
      <c r="Q171" s="388"/>
      <c r="R171" s="388"/>
      <c r="S171" s="389"/>
      <c r="T171" s="386"/>
      <c r="U171" s="386"/>
      <c r="V171" s="386"/>
      <c r="W171" s="386"/>
      <c r="X171" s="386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115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</row>
    <row r="172" spans="1:51" ht="15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388"/>
      <c r="O172" s="388"/>
      <c r="P172" s="388"/>
      <c r="Q172" s="388"/>
      <c r="R172" s="388"/>
      <c r="S172" s="389"/>
      <c r="T172" s="386"/>
      <c r="U172" s="386"/>
      <c r="V172" s="386"/>
      <c r="W172" s="386"/>
      <c r="X172" s="386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115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</row>
    <row r="173" spans="1:51" ht="15.75" hidden="1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388"/>
      <c r="O173" s="388"/>
      <c r="P173" s="388"/>
      <c r="Q173" s="388"/>
      <c r="R173" s="388"/>
      <c r="S173" s="389"/>
      <c r="T173" s="386"/>
      <c r="U173" s="386"/>
      <c r="V173" s="386"/>
      <c r="W173" s="386"/>
      <c r="X173" s="386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115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</row>
    <row r="174" spans="1:51" ht="16.5" hidden="1" customHeight="1" x14ac:dyDescent="0.25">
      <c r="A174" s="292"/>
      <c r="B174" s="292"/>
      <c r="C174" s="678" t="s">
        <v>876</v>
      </c>
      <c r="D174" s="679"/>
      <c r="E174" s="679"/>
      <c r="F174" s="679"/>
      <c r="G174" s="679"/>
      <c r="H174" s="679"/>
      <c r="I174" s="679"/>
      <c r="J174" s="679"/>
      <c r="K174" s="679"/>
      <c r="L174" s="679"/>
      <c r="M174" s="679"/>
      <c r="N174" s="313"/>
      <c r="O174" s="313"/>
      <c r="P174" s="313"/>
      <c r="Q174" s="313"/>
      <c r="R174" s="313"/>
      <c r="S174" s="313"/>
      <c r="T174" s="313"/>
      <c r="U174" s="313"/>
      <c r="V174" s="313"/>
      <c r="W174" s="386"/>
      <c r="X174" s="386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115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</row>
    <row r="175" spans="1:51" ht="12.75" hidden="1" customHeight="1" x14ac:dyDescent="0.25">
      <c r="A175" s="292"/>
      <c r="B175" s="292"/>
      <c r="C175" s="680" t="s">
        <v>877</v>
      </c>
      <c r="D175" s="665"/>
      <c r="E175" s="683" t="s">
        <v>878</v>
      </c>
      <c r="F175" s="665"/>
      <c r="G175" s="684" t="s">
        <v>879</v>
      </c>
      <c r="H175" s="614"/>
      <c r="I175" s="615"/>
      <c r="J175" s="685" t="s">
        <v>880</v>
      </c>
      <c r="K175" s="614"/>
      <c r="L175" s="614"/>
      <c r="M175" s="615"/>
      <c r="N175" s="292"/>
      <c r="O175" s="390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</row>
    <row r="176" spans="1:51" ht="15.75" hidden="1" customHeight="1" x14ac:dyDescent="0.25">
      <c r="A176" s="292"/>
      <c r="B176" s="292"/>
      <c r="C176" s="681"/>
      <c r="D176" s="682"/>
      <c r="E176" s="681"/>
      <c r="F176" s="682"/>
      <c r="G176" s="686" t="s">
        <v>881</v>
      </c>
      <c r="H176" s="615"/>
      <c r="I176" s="391" t="s">
        <v>882</v>
      </c>
      <c r="J176" s="686" t="s">
        <v>881</v>
      </c>
      <c r="K176" s="615"/>
      <c r="L176" s="687" t="s">
        <v>11</v>
      </c>
      <c r="M176" s="615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</row>
    <row r="177" spans="1:51" ht="12.75" hidden="1" customHeight="1" x14ac:dyDescent="0.25">
      <c r="A177" s="292"/>
      <c r="B177" s="292"/>
      <c r="C177" s="673" t="s">
        <v>240</v>
      </c>
      <c r="D177" s="670"/>
      <c r="E177" s="669" t="e">
        <v>#VALUE!</v>
      </c>
      <c r="F177" s="670"/>
      <c r="G177" s="672" t="e">
        <v>#VALUE!</v>
      </c>
      <c r="H177" s="670"/>
      <c r="I177" s="392" t="e">
        <f t="shared" ref="I177:I205" si="1">E177-G177</f>
        <v>#VALUE!</v>
      </c>
      <c r="J177" s="672" t="e">
        <v>#VALUE!</v>
      </c>
      <c r="K177" s="670"/>
      <c r="L177" s="674"/>
      <c r="M177" s="670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</row>
    <row r="178" spans="1:51" ht="15.75" hidden="1" customHeight="1" x14ac:dyDescent="0.25">
      <c r="A178" s="292"/>
      <c r="B178" s="292"/>
      <c r="C178" s="667" t="s">
        <v>237</v>
      </c>
      <c r="D178" s="668"/>
      <c r="E178" s="669" t="e">
        <v>#VALUE!</v>
      </c>
      <c r="F178" s="670"/>
      <c r="G178" s="671" t="e">
        <v>#VALUE!</v>
      </c>
      <c r="H178" s="668"/>
      <c r="I178" s="394" t="e">
        <f t="shared" si="1"/>
        <v>#VALUE!</v>
      </c>
      <c r="J178" s="671" t="e">
        <v>#VALUE!</v>
      </c>
      <c r="K178" s="668"/>
      <c r="L178" s="675"/>
      <c r="M178" s="668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</row>
    <row r="179" spans="1:51" ht="15.75" hidden="1" customHeight="1" x14ac:dyDescent="0.25">
      <c r="A179" s="292"/>
      <c r="B179" s="292"/>
      <c r="C179" s="667" t="s">
        <v>231</v>
      </c>
      <c r="D179" s="668"/>
      <c r="E179" s="669" t="e">
        <v>#VALUE!</v>
      </c>
      <c r="F179" s="670"/>
      <c r="G179" s="671" t="e">
        <v>#VALUE!</v>
      </c>
      <c r="H179" s="668"/>
      <c r="I179" s="394" t="e">
        <f t="shared" si="1"/>
        <v>#VALUE!</v>
      </c>
      <c r="J179" s="671" t="e">
        <v>#VALUE!</v>
      </c>
      <c r="K179" s="668"/>
      <c r="L179" s="675"/>
      <c r="M179" s="668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</row>
    <row r="180" spans="1:51" ht="15.75" hidden="1" customHeight="1" x14ac:dyDescent="0.25">
      <c r="A180" s="292"/>
      <c r="B180" s="292"/>
      <c r="C180" s="667" t="s">
        <v>844</v>
      </c>
      <c r="D180" s="668"/>
      <c r="E180" s="669" t="e">
        <v>#VALUE!</v>
      </c>
      <c r="F180" s="670"/>
      <c r="G180" s="671" t="e">
        <v>#VALUE!</v>
      </c>
      <c r="H180" s="668"/>
      <c r="I180" s="394" t="e">
        <f t="shared" si="1"/>
        <v>#VALUE!</v>
      </c>
      <c r="J180" s="671" t="e">
        <v>#VALUE!</v>
      </c>
      <c r="K180" s="668"/>
      <c r="L180" s="675"/>
      <c r="M180" s="668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</row>
    <row r="181" spans="1:51" ht="15.75" hidden="1" customHeight="1" x14ac:dyDescent="0.25">
      <c r="A181" s="292"/>
      <c r="B181" s="292"/>
      <c r="C181" s="667" t="s">
        <v>257</v>
      </c>
      <c r="D181" s="668"/>
      <c r="E181" s="669" t="e">
        <v>#VALUE!</v>
      </c>
      <c r="F181" s="670"/>
      <c r="G181" s="671" t="e">
        <v>#VALUE!</v>
      </c>
      <c r="H181" s="668"/>
      <c r="I181" s="394" t="e">
        <f t="shared" si="1"/>
        <v>#VALUE!</v>
      </c>
      <c r="J181" s="671" t="e">
        <v>#VALUE!</v>
      </c>
      <c r="K181" s="668"/>
      <c r="L181" s="675"/>
      <c r="M181" s="668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</row>
    <row r="182" spans="1:51" ht="15.75" hidden="1" customHeight="1" x14ac:dyDescent="0.25">
      <c r="A182" s="292"/>
      <c r="B182" s="292"/>
      <c r="C182" s="667" t="s">
        <v>883</v>
      </c>
      <c r="D182" s="668"/>
      <c r="E182" s="669" t="e">
        <v>#VALUE!</v>
      </c>
      <c r="F182" s="670"/>
      <c r="G182" s="671" t="e">
        <v>#VALUE!</v>
      </c>
      <c r="H182" s="668"/>
      <c r="I182" s="394" t="e">
        <f t="shared" si="1"/>
        <v>#VALUE!</v>
      </c>
      <c r="J182" s="671" t="e">
        <v>#VALUE!</v>
      </c>
      <c r="K182" s="668"/>
      <c r="L182" s="715"/>
      <c r="M182" s="668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</row>
    <row r="183" spans="1:51" ht="15.75" hidden="1" customHeight="1" x14ac:dyDescent="0.25">
      <c r="A183" s="292"/>
      <c r="B183" s="292"/>
      <c r="C183" s="667" t="s">
        <v>245</v>
      </c>
      <c r="D183" s="668"/>
      <c r="E183" s="669" t="e">
        <v>#VALUE!</v>
      </c>
      <c r="F183" s="670"/>
      <c r="G183" s="671" t="e">
        <v>#VALUE!</v>
      </c>
      <c r="H183" s="668"/>
      <c r="I183" s="394" t="e">
        <f t="shared" si="1"/>
        <v>#VALUE!</v>
      </c>
      <c r="J183" s="671" t="e">
        <v>#VALUE!</v>
      </c>
      <c r="K183" s="668"/>
      <c r="L183" s="675"/>
      <c r="M183" s="668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</row>
    <row r="184" spans="1:51" ht="15.75" hidden="1" customHeight="1" x14ac:dyDescent="0.25">
      <c r="A184" s="292"/>
      <c r="B184" s="292"/>
      <c r="C184" s="667" t="s">
        <v>247</v>
      </c>
      <c r="D184" s="668"/>
      <c r="E184" s="669" t="e">
        <v>#VALUE!</v>
      </c>
      <c r="F184" s="670"/>
      <c r="G184" s="671" t="e">
        <v>#VALUE!</v>
      </c>
      <c r="H184" s="668"/>
      <c r="I184" s="394" t="e">
        <f t="shared" si="1"/>
        <v>#VALUE!</v>
      </c>
      <c r="J184" s="671" t="e">
        <v>#VALUE!</v>
      </c>
      <c r="K184" s="668"/>
      <c r="L184" s="675"/>
      <c r="M184" s="668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</row>
    <row r="185" spans="1:51" ht="15.75" hidden="1" customHeight="1" x14ac:dyDescent="0.25">
      <c r="A185" s="292"/>
      <c r="B185" s="292"/>
      <c r="C185" s="667" t="s">
        <v>283</v>
      </c>
      <c r="D185" s="668"/>
      <c r="E185" s="669" t="e">
        <v>#VALUE!</v>
      </c>
      <c r="F185" s="670"/>
      <c r="G185" s="671" t="e">
        <v>#VALUE!</v>
      </c>
      <c r="H185" s="668"/>
      <c r="I185" s="394" t="e">
        <f t="shared" si="1"/>
        <v>#VALUE!</v>
      </c>
      <c r="J185" s="671" t="e">
        <v>#VALUE!</v>
      </c>
      <c r="K185" s="668"/>
      <c r="L185" s="675"/>
      <c r="M185" s="668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</row>
    <row r="186" spans="1:51" ht="15.75" hidden="1" customHeight="1" x14ac:dyDescent="0.25">
      <c r="A186" s="292"/>
      <c r="B186" s="292"/>
      <c r="C186" s="667" t="s">
        <v>299</v>
      </c>
      <c r="D186" s="668"/>
      <c r="E186" s="669" t="e">
        <v>#VALUE!</v>
      </c>
      <c r="F186" s="670"/>
      <c r="G186" s="671" t="e">
        <v>#VALUE!</v>
      </c>
      <c r="H186" s="668"/>
      <c r="I186" s="394" t="e">
        <f t="shared" si="1"/>
        <v>#VALUE!</v>
      </c>
      <c r="J186" s="671" t="e">
        <v>#VALUE!</v>
      </c>
      <c r="K186" s="668"/>
      <c r="L186" s="675"/>
      <c r="M186" s="668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</row>
    <row r="187" spans="1:51" ht="15.75" hidden="1" customHeight="1" x14ac:dyDescent="0.25">
      <c r="A187" s="292"/>
      <c r="B187" s="292"/>
      <c r="C187" s="667" t="s">
        <v>571</v>
      </c>
      <c r="D187" s="668"/>
      <c r="E187" s="669" t="e">
        <v>#VALUE!</v>
      </c>
      <c r="F187" s="670"/>
      <c r="G187" s="671" t="e">
        <v>#VALUE!</v>
      </c>
      <c r="H187" s="668"/>
      <c r="I187" s="394" t="e">
        <f t="shared" si="1"/>
        <v>#VALUE!</v>
      </c>
      <c r="J187" s="671" t="e">
        <v>#VALUE!</v>
      </c>
      <c r="K187" s="668"/>
      <c r="L187" s="675"/>
      <c r="M187" s="668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</row>
    <row r="188" spans="1:51" ht="15.75" hidden="1" customHeight="1" x14ac:dyDescent="0.25">
      <c r="A188" s="292"/>
      <c r="B188" s="292"/>
      <c r="C188" s="667" t="s">
        <v>263</v>
      </c>
      <c r="D188" s="668"/>
      <c r="E188" s="669" t="e">
        <v>#VALUE!</v>
      </c>
      <c r="F188" s="670"/>
      <c r="G188" s="671" t="e">
        <v>#VALUE!</v>
      </c>
      <c r="H188" s="668"/>
      <c r="I188" s="394" t="e">
        <f t="shared" si="1"/>
        <v>#VALUE!</v>
      </c>
      <c r="J188" s="671" t="e">
        <v>#VALUE!</v>
      </c>
      <c r="K188" s="668"/>
      <c r="L188" s="675"/>
      <c r="M188" s="668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</row>
    <row r="189" spans="1:51" ht="15.75" hidden="1" customHeight="1" x14ac:dyDescent="0.25">
      <c r="A189" s="292"/>
      <c r="B189" s="292"/>
      <c r="C189" s="667" t="s">
        <v>884</v>
      </c>
      <c r="D189" s="668"/>
      <c r="E189" s="669" t="e">
        <v>#VALUE!</v>
      </c>
      <c r="F189" s="670"/>
      <c r="G189" s="671" t="e">
        <v>#VALUE!</v>
      </c>
      <c r="H189" s="668"/>
      <c r="I189" s="394" t="e">
        <f t="shared" si="1"/>
        <v>#VALUE!</v>
      </c>
      <c r="J189" s="671" t="e">
        <v>#VALUE!</v>
      </c>
      <c r="K189" s="668"/>
      <c r="L189" s="675"/>
      <c r="M189" s="668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</row>
    <row r="190" spans="1:51" ht="15.75" hidden="1" customHeight="1" x14ac:dyDescent="0.25">
      <c r="A190" s="292"/>
      <c r="B190" s="292"/>
      <c r="C190" s="667" t="s">
        <v>275</v>
      </c>
      <c r="D190" s="668"/>
      <c r="E190" s="669" t="e">
        <v>#VALUE!</v>
      </c>
      <c r="F190" s="670"/>
      <c r="G190" s="671" t="e">
        <v>#VALUE!</v>
      </c>
      <c r="H190" s="668"/>
      <c r="I190" s="394" t="e">
        <f t="shared" si="1"/>
        <v>#VALUE!</v>
      </c>
      <c r="J190" s="671" t="e">
        <v>#VALUE!</v>
      </c>
      <c r="K190" s="668"/>
      <c r="L190" s="675"/>
      <c r="M190" s="668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</row>
    <row r="191" spans="1:51" ht="15.75" hidden="1" customHeight="1" x14ac:dyDescent="0.25">
      <c r="A191" s="292"/>
      <c r="B191" s="292"/>
      <c r="C191" s="667" t="s">
        <v>253</v>
      </c>
      <c r="D191" s="668"/>
      <c r="E191" s="669" t="e">
        <v>#VALUE!</v>
      </c>
      <c r="F191" s="670"/>
      <c r="G191" s="671" t="e">
        <v>#VALUE!</v>
      </c>
      <c r="H191" s="668"/>
      <c r="I191" s="394" t="e">
        <f t="shared" si="1"/>
        <v>#VALUE!</v>
      </c>
      <c r="J191" s="671" t="e">
        <v>#VALUE!</v>
      </c>
      <c r="K191" s="668"/>
      <c r="L191" s="675"/>
      <c r="M191" s="668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</row>
    <row r="192" spans="1:51" ht="15.75" hidden="1" customHeight="1" x14ac:dyDescent="0.25">
      <c r="A192" s="292"/>
      <c r="B192" s="292"/>
      <c r="C192" s="667" t="s">
        <v>613</v>
      </c>
      <c r="D192" s="668"/>
      <c r="E192" s="669" t="e">
        <v>#VALUE!</v>
      </c>
      <c r="F192" s="670"/>
      <c r="G192" s="671" t="e">
        <v>#VALUE!</v>
      </c>
      <c r="H192" s="668"/>
      <c r="I192" s="394" t="e">
        <f t="shared" si="1"/>
        <v>#VALUE!</v>
      </c>
      <c r="J192" s="671" t="e">
        <v>#VALUE!</v>
      </c>
      <c r="K192" s="668"/>
      <c r="L192" s="675"/>
      <c r="M192" s="668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</row>
    <row r="193" spans="1:51" ht="15.75" hidden="1" customHeight="1" x14ac:dyDescent="0.25">
      <c r="A193" s="292"/>
      <c r="B193" s="292"/>
      <c r="C193" s="667" t="s">
        <v>596</v>
      </c>
      <c r="D193" s="668"/>
      <c r="E193" s="669" t="e">
        <v>#VALUE!</v>
      </c>
      <c r="F193" s="670"/>
      <c r="G193" s="671" t="e">
        <v>#VALUE!</v>
      </c>
      <c r="H193" s="668"/>
      <c r="I193" s="394" t="e">
        <f t="shared" si="1"/>
        <v>#VALUE!</v>
      </c>
      <c r="J193" s="671" t="e">
        <v>#VALUE!</v>
      </c>
      <c r="K193" s="668"/>
      <c r="L193" s="675"/>
      <c r="M193" s="668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</row>
    <row r="194" spans="1:51" ht="15.75" hidden="1" customHeight="1" x14ac:dyDescent="0.25">
      <c r="A194" s="292"/>
      <c r="B194" s="292"/>
      <c r="C194" s="667" t="s">
        <v>330</v>
      </c>
      <c r="D194" s="668"/>
      <c r="E194" s="669" t="e">
        <v>#VALUE!</v>
      </c>
      <c r="F194" s="670"/>
      <c r="G194" s="671" t="e">
        <v>#VALUE!</v>
      </c>
      <c r="H194" s="668"/>
      <c r="I194" s="394" t="e">
        <f t="shared" si="1"/>
        <v>#VALUE!</v>
      </c>
      <c r="J194" s="671" t="e">
        <v>#VALUE!</v>
      </c>
      <c r="K194" s="668"/>
      <c r="L194" s="675"/>
      <c r="M194" s="668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</row>
    <row r="195" spans="1:51" ht="15.75" hidden="1" customHeight="1" x14ac:dyDescent="0.25">
      <c r="A195" s="292"/>
      <c r="B195" s="292"/>
      <c r="C195" s="667" t="s">
        <v>376</v>
      </c>
      <c r="D195" s="668"/>
      <c r="E195" s="669" t="e">
        <v>#VALUE!</v>
      </c>
      <c r="F195" s="670"/>
      <c r="G195" s="671" t="e">
        <v>#VALUE!</v>
      </c>
      <c r="H195" s="668"/>
      <c r="I195" s="394" t="e">
        <f t="shared" si="1"/>
        <v>#VALUE!</v>
      </c>
      <c r="J195" s="671" t="e">
        <v>#VALUE!</v>
      </c>
      <c r="K195" s="668"/>
      <c r="L195" s="675"/>
      <c r="M195" s="668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</row>
    <row r="196" spans="1:51" ht="15.75" hidden="1" customHeight="1" x14ac:dyDescent="0.25">
      <c r="A196" s="292"/>
      <c r="B196" s="292"/>
      <c r="C196" s="667" t="s">
        <v>367</v>
      </c>
      <c r="D196" s="668"/>
      <c r="E196" s="669" t="e">
        <v>#VALUE!</v>
      </c>
      <c r="F196" s="670"/>
      <c r="G196" s="671" t="e">
        <v>#VALUE!</v>
      </c>
      <c r="H196" s="668"/>
      <c r="I196" s="394" t="e">
        <f t="shared" si="1"/>
        <v>#VALUE!</v>
      </c>
      <c r="J196" s="671" t="e">
        <v>#VALUE!</v>
      </c>
      <c r="K196" s="668"/>
      <c r="L196" s="675"/>
      <c r="M196" s="668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</row>
    <row r="197" spans="1:51" ht="15.75" hidden="1" customHeight="1" x14ac:dyDescent="0.25">
      <c r="A197" s="292"/>
      <c r="B197" s="292"/>
      <c r="C197" s="393" t="s">
        <v>852</v>
      </c>
      <c r="D197" s="395"/>
      <c r="E197" s="669" t="e">
        <v>#VALUE!</v>
      </c>
      <c r="F197" s="670"/>
      <c r="G197" s="671" t="e">
        <v>#VALUE!</v>
      </c>
      <c r="H197" s="668"/>
      <c r="I197" s="394" t="e">
        <f t="shared" si="1"/>
        <v>#VALUE!</v>
      </c>
      <c r="J197" s="671" t="e">
        <v>#VALUE!</v>
      </c>
      <c r="K197" s="668"/>
      <c r="L197" s="675"/>
      <c r="M197" s="668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</row>
    <row r="198" spans="1:51" ht="15.75" hidden="1" customHeight="1" x14ac:dyDescent="0.25">
      <c r="A198" s="292"/>
      <c r="B198" s="292"/>
      <c r="C198" s="667" t="s">
        <v>885</v>
      </c>
      <c r="D198" s="668"/>
      <c r="E198" s="669" t="e">
        <v>#VALUE!</v>
      </c>
      <c r="F198" s="670"/>
      <c r="G198" s="671" t="e">
        <v>#VALUE!</v>
      </c>
      <c r="H198" s="668"/>
      <c r="I198" s="394" t="e">
        <f t="shared" si="1"/>
        <v>#VALUE!</v>
      </c>
      <c r="J198" s="671" t="e">
        <v>#VALUE!</v>
      </c>
      <c r="K198" s="668"/>
      <c r="L198" s="675"/>
      <c r="M198" s="668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</row>
    <row r="199" spans="1:51" ht="15.75" hidden="1" customHeight="1" x14ac:dyDescent="0.25">
      <c r="A199" s="292"/>
      <c r="B199" s="292"/>
      <c r="C199" s="667" t="s">
        <v>234</v>
      </c>
      <c r="D199" s="668"/>
      <c r="E199" s="669" t="e">
        <v>#VALUE!</v>
      </c>
      <c r="F199" s="670"/>
      <c r="G199" s="671" t="e">
        <v>#VALUE!</v>
      </c>
      <c r="H199" s="668"/>
      <c r="I199" s="394" t="e">
        <f t="shared" si="1"/>
        <v>#VALUE!</v>
      </c>
      <c r="J199" s="671" t="e">
        <v>#VALUE!</v>
      </c>
      <c r="K199" s="668"/>
      <c r="L199" s="675"/>
      <c r="M199" s="668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</row>
    <row r="200" spans="1:51" ht="15.75" hidden="1" customHeight="1" x14ac:dyDescent="0.25">
      <c r="A200" s="292"/>
      <c r="B200" s="292"/>
      <c r="C200" s="667" t="s">
        <v>385</v>
      </c>
      <c r="D200" s="668"/>
      <c r="E200" s="669" t="e">
        <v>#VALUE!</v>
      </c>
      <c r="F200" s="670"/>
      <c r="G200" s="671" t="e">
        <v>#VALUE!</v>
      </c>
      <c r="H200" s="668"/>
      <c r="I200" s="394" t="e">
        <f t="shared" si="1"/>
        <v>#VALUE!</v>
      </c>
      <c r="J200" s="671" t="e">
        <v>#VALUE!</v>
      </c>
      <c r="K200" s="668"/>
      <c r="L200" s="675"/>
      <c r="M200" s="668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</row>
    <row r="201" spans="1:51" ht="15.75" hidden="1" customHeight="1" x14ac:dyDescent="0.25">
      <c r="A201" s="292"/>
      <c r="B201" s="292"/>
      <c r="C201" s="667" t="s">
        <v>227</v>
      </c>
      <c r="D201" s="668"/>
      <c r="E201" s="669" t="e">
        <v>#VALUE!</v>
      </c>
      <c r="F201" s="670"/>
      <c r="G201" s="671" t="e">
        <v>#VALUE!</v>
      </c>
      <c r="H201" s="668"/>
      <c r="I201" s="394" t="e">
        <f t="shared" si="1"/>
        <v>#VALUE!</v>
      </c>
      <c r="J201" s="671" t="e">
        <v>#VALUE!</v>
      </c>
      <c r="K201" s="668"/>
      <c r="L201" s="675"/>
      <c r="M201" s="668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</row>
    <row r="202" spans="1:51" ht="15.75" hidden="1" customHeight="1" x14ac:dyDescent="0.25">
      <c r="A202" s="292"/>
      <c r="B202" s="292"/>
      <c r="C202" s="667" t="s">
        <v>417</v>
      </c>
      <c r="D202" s="668"/>
      <c r="E202" s="669" t="e">
        <v>#VALUE!</v>
      </c>
      <c r="F202" s="670"/>
      <c r="G202" s="671" t="e">
        <v>#VALUE!</v>
      </c>
      <c r="H202" s="668"/>
      <c r="I202" s="394" t="e">
        <f t="shared" si="1"/>
        <v>#VALUE!</v>
      </c>
      <c r="J202" s="671" t="e">
        <v>#VALUE!</v>
      </c>
      <c r="K202" s="668"/>
      <c r="L202" s="675"/>
      <c r="M202" s="668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</row>
    <row r="203" spans="1:51" ht="15.75" hidden="1" customHeight="1" x14ac:dyDescent="0.25">
      <c r="A203" s="292"/>
      <c r="B203" s="292"/>
      <c r="C203" s="667" t="s">
        <v>349</v>
      </c>
      <c r="D203" s="668"/>
      <c r="E203" s="669" t="e">
        <v>#VALUE!</v>
      </c>
      <c r="F203" s="670"/>
      <c r="G203" s="671" t="e">
        <v>#VALUE!</v>
      </c>
      <c r="H203" s="668"/>
      <c r="I203" s="394" t="e">
        <f t="shared" si="1"/>
        <v>#VALUE!</v>
      </c>
      <c r="J203" s="671" t="e">
        <v>#VALUE!</v>
      </c>
      <c r="K203" s="668"/>
      <c r="L203" s="675"/>
      <c r="M203" s="668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</row>
    <row r="204" spans="1:51" ht="15.75" hidden="1" customHeight="1" x14ac:dyDescent="0.25">
      <c r="A204" s="292"/>
      <c r="B204" s="292"/>
      <c r="C204" s="667" t="s">
        <v>347</v>
      </c>
      <c r="D204" s="668"/>
      <c r="E204" s="669" t="e">
        <v>#VALUE!</v>
      </c>
      <c r="F204" s="670"/>
      <c r="G204" s="671" t="e">
        <v>#VALUE!</v>
      </c>
      <c r="H204" s="668"/>
      <c r="I204" s="394" t="e">
        <f t="shared" si="1"/>
        <v>#VALUE!</v>
      </c>
      <c r="J204" s="671" t="e">
        <v>#VALUE!</v>
      </c>
      <c r="K204" s="668"/>
      <c r="L204" s="675"/>
      <c r="M204" s="668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</row>
    <row r="205" spans="1:51" ht="15.75" hidden="1" customHeight="1" x14ac:dyDescent="0.25">
      <c r="A205" s="292"/>
      <c r="B205" s="292"/>
      <c r="C205" s="711" t="s">
        <v>426</v>
      </c>
      <c r="D205" s="712"/>
      <c r="E205" s="669" t="e">
        <v>#VALUE!</v>
      </c>
      <c r="F205" s="670"/>
      <c r="G205" s="713" t="e">
        <v>#VALUE!</v>
      </c>
      <c r="H205" s="712"/>
      <c r="I205" s="396" t="e">
        <f t="shared" si="1"/>
        <v>#VALUE!</v>
      </c>
      <c r="J205" s="713" t="e">
        <v>#VALUE!</v>
      </c>
      <c r="K205" s="712"/>
      <c r="L205" s="714"/>
      <c r="M205" s="71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397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</row>
    <row r="206" spans="1:51" ht="15.75" hidden="1" customHeight="1" x14ac:dyDescent="0.25">
      <c r="A206" s="292"/>
      <c r="B206" s="292"/>
      <c r="C206" s="685" t="s">
        <v>202</v>
      </c>
      <c r="D206" s="615"/>
      <c r="E206" s="708" t="e">
        <f>SUM(E177:E205)</f>
        <v>#VALUE!</v>
      </c>
      <c r="F206" s="615"/>
      <c r="G206" s="709" t="e">
        <f>SUM(G177:G205)</f>
        <v>#VALUE!</v>
      </c>
      <c r="H206" s="615"/>
      <c r="I206" s="398" t="e">
        <f t="shared" ref="I206:J206" si="2">SUM(I177:I205)</f>
        <v>#VALUE!</v>
      </c>
      <c r="J206" s="709" t="e">
        <f t="shared" si="2"/>
        <v>#VALUE!</v>
      </c>
      <c r="K206" s="615"/>
      <c r="L206" s="710"/>
      <c r="M206" s="615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</row>
    <row r="207" spans="1:51" ht="15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</row>
    <row r="208" spans="1:51" ht="15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</row>
    <row r="209" spans="1:51" ht="15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</row>
    <row r="210" spans="1:51" ht="15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</row>
    <row r="211" spans="1:51" ht="15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</row>
    <row r="212" spans="1:51" ht="15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</row>
    <row r="213" spans="1:51" ht="15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</row>
    <row r="214" spans="1:51" ht="15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</row>
    <row r="215" spans="1:51" ht="15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</row>
    <row r="216" spans="1:51" ht="15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</row>
    <row r="217" spans="1:51" ht="15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</row>
    <row r="218" spans="1:51" ht="15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</row>
    <row r="219" spans="1:51" ht="15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</row>
    <row r="220" spans="1:51" ht="15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</row>
    <row r="221" spans="1:51" ht="15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</row>
    <row r="222" spans="1:51" ht="15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</row>
    <row r="223" spans="1:51" ht="15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</row>
    <row r="224" spans="1:51" ht="15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</row>
    <row r="225" spans="1:51" ht="15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</row>
    <row r="226" spans="1:51" ht="15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</row>
    <row r="227" spans="1:51" ht="15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</row>
    <row r="228" spans="1:51" ht="15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</row>
    <row r="229" spans="1:51" ht="15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</row>
    <row r="230" spans="1:51" ht="15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</row>
    <row r="231" spans="1:51" ht="15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</row>
    <row r="232" spans="1:51" ht="15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</row>
    <row r="233" spans="1:51" ht="15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</row>
    <row r="234" spans="1:51" ht="15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</row>
    <row r="235" spans="1:51" ht="15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</row>
    <row r="236" spans="1:51" ht="15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</row>
    <row r="237" spans="1:51" ht="15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</row>
    <row r="238" spans="1:51" ht="15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</row>
    <row r="239" spans="1:51" ht="15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</row>
    <row r="240" spans="1:51" ht="15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</row>
    <row r="241" spans="1:51" ht="15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</row>
    <row r="242" spans="1:51" ht="15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</row>
    <row r="243" spans="1:51" ht="15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</row>
    <row r="244" spans="1:51" ht="15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</row>
    <row r="245" spans="1:51" ht="15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</row>
    <row r="246" spans="1:51" ht="15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</row>
    <row r="247" spans="1:51" ht="15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</row>
    <row r="248" spans="1:51" ht="15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</row>
    <row r="249" spans="1:51" ht="15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</row>
    <row r="250" spans="1:51" ht="15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</row>
    <row r="251" spans="1:51" ht="15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</row>
    <row r="252" spans="1:51" ht="15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</row>
    <row r="253" spans="1:51" ht="15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</row>
    <row r="254" spans="1:51" ht="15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</row>
    <row r="255" spans="1:51" ht="15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</row>
    <row r="256" spans="1:51" ht="15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</row>
    <row r="257" spans="1:51" ht="15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</row>
    <row r="258" spans="1:51" ht="15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</row>
    <row r="259" spans="1:51" ht="15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</row>
    <row r="260" spans="1:51" ht="15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</row>
    <row r="261" spans="1:51" ht="15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</row>
    <row r="262" spans="1:51" ht="15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</row>
    <row r="263" spans="1:51" ht="15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</row>
    <row r="264" spans="1:51" ht="15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</row>
    <row r="265" spans="1:51" ht="15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</row>
    <row r="266" spans="1:51" ht="15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</row>
    <row r="267" spans="1:51" ht="15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</row>
    <row r="268" spans="1:51" ht="15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</row>
    <row r="269" spans="1:51" ht="15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</row>
    <row r="270" spans="1:51" ht="15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</row>
    <row r="271" spans="1:51" ht="15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</row>
    <row r="272" spans="1:51" ht="15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</row>
    <row r="273" spans="1:51" ht="15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</row>
    <row r="274" spans="1:51" ht="15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</row>
    <row r="275" spans="1:51" ht="15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</row>
    <row r="276" spans="1:51" ht="15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</row>
    <row r="277" spans="1:51" ht="15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</row>
    <row r="278" spans="1:51" ht="15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</row>
    <row r="279" spans="1:51" ht="15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  <c r="AH279" s="292"/>
      <c r="AI279" s="292"/>
      <c r="AJ279" s="292"/>
      <c r="AK279" s="292"/>
      <c r="AL279" s="292"/>
      <c r="AM279" s="292"/>
      <c r="AN279" s="292"/>
      <c r="AO279" s="292"/>
      <c r="AP279" s="292"/>
      <c r="AQ279" s="292"/>
      <c r="AR279" s="292"/>
      <c r="AS279" s="292"/>
      <c r="AT279" s="292"/>
      <c r="AU279" s="292"/>
      <c r="AV279" s="292"/>
      <c r="AW279" s="292"/>
      <c r="AX279" s="292"/>
      <c r="AY279" s="292"/>
    </row>
    <row r="280" spans="1:51" ht="15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</row>
    <row r="281" spans="1:51" ht="15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</row>
    <row r="282" spans="1:51" ht="15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</row>
    <row r="283" spans="1:51" ht="15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</row>
    <row r="284" spans="1:51" ht="15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</row>
    <row r="285" spans="1:51" ht="15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</row>
    <row r="286" spans="1:51" ht="15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</row>
    <row r="287" spans="1:51" ht="15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</row>
    <row r="288" spans="1:51" ht="15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</row>
    <row r="289" spans="1:51" ht="15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</row>
    <row r="290" spans="1:51" ht="15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</row>
    <row r="291" spans="1:51" ht="15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</row>
    <row r="292" spans="1:51" ht="15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</row>
    <row r="293" spans="1:51" ht="15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</row>
    <row r="294" spans="1:51" ht="15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</row>
    <row r="295" spans="1:51" ht="15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</row>
    <row r="296" spans="1:51" ht="15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</row>
    <row r="297" spans="1:51" ht="15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</row>
    <row r="298" spans="1:51" ht="15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</row>
    <row r="299" spans="1:51" ht="15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</row>
    <row r="300" spans="1:51" ht="15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</row>
    <row r="301" spans="1:51" ht="15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</row>
    <row r="302" spans="1:51" ht="15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</row>
    <row r="303" spans="1:51" ht="15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</row>
    <row r="304" spans="1:51" ht="15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</row>
    <row r="305" spans="1:51" ht="15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  <c r="AU305" s="292"/>
      <c r="AV305" s="292"/>
      <c r="AW305" s="292"/>
      <c r="AX305" s="292"/>
      <c r="AY305" s="292"/>
    </row>
    <row r="306" spans="1:51" ht="15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</row>
    <row r="307" spans="1:51" ht="15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</row>
    <row r="308" spans="1:51" ht="15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</row>
    <row r="309" spans="1:51" ht="15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</row>
    <row r="310" spans="1:51" ht="15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</row>
    <row r="311" spans="1:51" ht="15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</row>
    <row r="312" spans="1:51" ht="15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</row>
    <row r="313" spans="1:51" ht="15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</row>
    <row r="314" spans="1:51" ht="15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</row>
    <row r="315" spans="1:51" ht="15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</row>
    <row r="316" spans="1:51" ht="15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</row>
    <row r="317" spans="1:51" ht="15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</row>
    <row r="318" spans="1:51" ht="15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</row>
    <row r="319" spans="1:51" ht="15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</row>
    <row r="320" spans="1:51" ht="15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</row>
    <row r="321" spans="1:51" ht="15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</row>
    <row r="322" spans="1:51" ht="15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</row>
    <row r="323" spans="1:51" ht="15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</row>
    <row r="324" spans="1:51" ht="15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</row>
    <row r="325" spans="1:51" ht="15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</row>
    <row r="326" spans="1:51" ht="15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</row>
    <row r="327" spans="1:51" ht="15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</row>
    <row r="328" spans="1:51" ht="15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</row>
    <row r="329" spans="1:51" ht="15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</row>
    <row r="330" spans="1:51" ht="15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</row>
    <row r="331" spans="1:51" ht="15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</row>
    <row r="332" spans="1:51" ht="15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</row>
    <row r="333" spans="1:51" ht="15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</row>
    <row r="334" spans="1:51" ht="15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</row>
    <row r="335" spans="1:51" ht="15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</row>
    <row r="336" spans="1:51" ht="15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</row>
    <row r="337" spans="1:51" ht="15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</row>
    <row r="338" spans="1:51" ht="15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</row>
    <row r="339" spans="1:51" ht="15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</row>
    <row r="340" spans="1:51" ht="15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</row>
    <row r="341" spans="1:51" ht="15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</row>
    <row r="342" spans="1:51" ht="15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</row>
    <row r="343" spans="1:51" ht="15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</row>
    <row r="344" spans="1:51" ht="15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</row>
    <row r="345" spans="1:51" ht="15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</row>
    <row r="346" spans="1:51" ht="15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</row>
    <row r="347" spans="1:51" ht="15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</row>
    <row r="348" spans="1:51" ht="15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</row>
    <row r="349" spans="1:51" ht="15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</row>
    <row r="350" spans="1:51" ht="15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</row>
    <row r="351" spans="1:51" ht="15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</row>
    <row r="352" spans="1:51" ht="15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</row>
    <row r="353" spans="1:51" ht="15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</row>
    <row r="354" spans="1:51" ht="15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</row>
    <row r="355" spans="1:51" ht="15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</row>
    <row r="356" spans="1:51" ht="15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</row>
    <row r="357" spans="1:51" ht="15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</row>
    <row r="358" spans="1:51" ht="15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</row>
    <row r="359" spans="1:51" ht="15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</row>
    <row r="360" spans="1:51" ht="15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</row>
    <row r="361" spans="1:51" ht="15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</row>
    <row r="362" spans="1:51" ht="15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</row>
    <row r="363" spans="1:51" ht="15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</row>
    <row r="364" spans="1:51" ht="15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</row>
    <row r="365" spans="1:51" ht="15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</row>
    <row r="366" spans="1:51" ht="15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</row>
    <row r="367" spans="1:51" ht="15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</row>
    <row r="368" spans="1:51" ht="15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</row>
    <row r="369" spans="1:51" ht="15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</row>
    <row r="370" spans="1:51" ht="15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</row>
    <row r="371" spans="1:51" ht="15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</row>
    <row r="372" spans="1:51" ht="15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</row>
    <row r="373" spans="1:51" ht="15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</row>
    <row r="374" spans="1:51" ht="15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</row>
    <row r="375" spans="1:51" ht="15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</row>
    <row r="376" spans="1:51" ht="15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</row>
    <row r="377" spans="1:51" ht="15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</row>
    <row r="378" spans="1:51" ht="15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</row>
    <row r="379" spans="1:51" ht="15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</row>
    <row r="380" spans="1:51" ht="15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</row>
    <row r="381" spans="1:51" ht="15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</row>
    <row r="382" spans="1:51" ht="15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</row>
    <row r="383" spans="1:51" ht="15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</row>
    <row r="384" spans="1:51" ht="15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</row>
    <row r="385" spans="1:51" ht="15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</row>
    <row r="386" spans="1:51" ht="15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</row>
    <row r="387" spans="1:51" ht="15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</row>
    <row r="388" spans="1:51" ht="15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</row>
    <row r="389" spans="1:51" ht="15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</row>
    <row r="390" spans="1:51" ht="15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</row>
    <row r="391" spans="1:51" ht="15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</row>
    <row r="392" spans="1:51" ht="15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</row>
    <row r="393" spans="1:51" ht="15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</row>
    <row r="394" spans="1:51" ht="15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</row>
    <row r="395" spans="1:51" ht="15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</row>
    <row r="396" spans="1:51" ht="15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</row>
    <row r="397" spans="1:51" ht="15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</row>
    <row r="398" spans="1:51" ht="15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</row>
    <row r="399" spans="1:51" ht="15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</row>
    <row r="400" spans="1:51" ht="15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</row>
    <row r="401" spans="1:51" ht="15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</row>
    <row r="402" spans="1:51" ht="15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</row>
    <row r="403" spans="1:51" ht="15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</row>
    <row r="404" spans="1:51" ht="15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</row>
    <row r="405" spans="1:51" ht="15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</row>
    <row r="406" spans="1:51" ht="15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L179:M179"/>
    <mergeCell ref="C180:D180"/>
    <mergeCell ref="C181:D181"/>
    <mergeCell ref="E181:F181"/>
    <mergeCell ref="G181:H181"/>
    <mergeCell ref="L181:M181"/>
    <mergeCell ref="J181:K181"/>
    <mergeCell ref="L185:M185"/>
    <mergeCell ref="E186:F186"/>
    <mergeCell ref="G186:H186"/>
    <mergeCell ref="L186:M186"/>
    <mergeCell ref="C179:D179"/>
    <mergeCell ref="E179:F179"/>
    <mergeCell ref="G179:H179"/>
    <mergeCell ref="J179:K179"/>
    <mergeCell ref="C182:D182"/>
    <mergeCell ref="C183:D183"/>
    <mergeCell ref="C184:D184"/>
    <mergeCell ref="C186:D186"/>
    <mergeCell ref="J188:K188"/>
    <mergeCell ref="L188:M188"/>
    <mergeCell ref="L189:M189"/>
    <mergeCell ref="J180:K180"/>
    <mergeCell ref="L180:M180"/>
    <mergeCell ref="E182:F182"/>
    <mergeCell ref="G182:H182"/>
    <mergeCell ref="L182:M182"/>
    <mergeCell ref="E183:F183"/>
    <mergeCell ref="G183:H183"/>
    <mergeCell ref="J182:K182"/>
    <mergeCell ref="J183:K183"/>
    <mergeCell ref="L183:M183"/>
    <mergeCell ref="J184:K184"/>
    <mergeCell ref="L184:M184"/>
    <mergeCell ref="J185:K185"/>
    <mergeCell ref="J186:K186"/>
    <mergeCell ref="J187:K187"/>
    <mergeCell ref="L187:M187"/>
    <mergeCell ref="J189:K189"/>
    <mergeCell ref="E180:F180"/>
    <mergeCell ref="G180:H180"/>
    <mergeCell ref="J191:K191"/>
    <mergeCell ref="L190:M190"/>
    <mergeCell ref="L191:M191"/>
    <mergeCell ref="C192:D192"/>
    <mergeCell ref="E192:F192"/>
    <mergeCell ref="G192:H192"/>
    <mergeCell ref="J192:K192"/>
    <mergeCell ref="L192:M192"/>
    <mergeCell ref="E191:F191"/>
    <mergeCell ref="G191:H191"/>
    <mergeCell ref="E202:F202"/>
    <mergeCell ref="G202:H202"/>
    <mergeCell ref="L202:M202"/>
    <mergeCell ref="E203:F203"/>
    <mergeCell ref="G203:H203"/>
    <mergeCell ref="L203:M203"/>
    <mergeCell ref="C189:D189"/>
    <mergeCell ref="E189:F189"/>
    <mergeCell ref="G189:H189"/>
    <mergeCell ref="C190:D190"/>
    <mergeCell ref="E190:F190"/>
    <mergeCell ref="G190:H190"/>
    <mergeCell ref="C191:D191"/>
    <mergeCell ref="J202:K202"/>
    <mergeCell ref="J203:K203"/>
    <mergeCell ref="J193:K193"/>
    <mergeCell ref="J194:K194"/>
    <mergeCell ref="J195:K195"/>
    <mergeCell ref="E197:F197"/>
    <mergeCell ref="G197:H197"/>
    <mergeCell ref="J197:K197"/>
    <mergeCell ref="J199:K199"/>
    <mergeCell ref="J200:K200"/>
    <mergeCell ref="J190:K190"/>
    <mergeCell ref="C193:D193"/>
    <mergeCell ref="E193:F193"/>
    <mergeCell ref="G193:H193"/>
    <mergeCell ref="L193:M193"/>
    <mergeCell ref="E194:F194"/>
    <mergeCell ref="G194:H194"/>
    <mergeCell ref="L194:M194"/>
    <mergeCell ref="C206:D206"/>
    <mergeCell ref="E206:F206"/>
    <mergeCell ref="G206:H206"/>
    <mergeCell ref="J206:K206"/>
    <mergeCell ref="L206:M206"/>
    <mergeCell ref="C203:D203"/>
    <mergeCell ref="C204:D204"/>
    <mergeCell ref="E204:F204"/>
    <mergeCell ref="G204:H204"/>
    <mergeCell ref="C205:D205"/>
    <mergeCell ref="E205:F205"/>
    <mergeCell ref="G205:H205"/>
    <mergeCell ref="J204:K204"/>
    <mergeCell ref="L204:M204"/>
    <mergeCell ref="J205:K205"/>
    <mergeCell ref="L205:M205"/>
    <mergeCell ref="C202:D202"/>
    <mergeCell ref="L197:M197"/>
    <mergeCell ref="C194:D194"/>
    <mergeCell ref="C195:D195"/>
    <mergeCell ref="E195:F195"/>
    <mergeCell ref="G195:H195"/>
    <mergeCell ref="C196:D196"/>
    <mergeCell ref="E196:F196"/>
    <mergeCell ref="G196:H196"/>
    <mergeCell ref="J198:K198"/>
    <mergeCell ref="L195:M195"/>
    <mergeCell ref="J196:K196"/>
    <mergeCell ref="L196:M196"/>
    <mergeCell ref="L200:M200"/>
    <mergeCell ref="J201:K201"/>
    <mergeCell ref="L201:M201"/>
    <mergeCell ref="C198:D198"/>
    <mergeCell ref="E198:F198"/>
    <mergeCell ref="G198:H198"/>
    <mergeCell ref="L198:M198"/>
    <mergeCell ref="E199:F199"/>
    <mergeCell ref="G199:H199"/>
    <mergeCell ref="L199:M199"/>
    <mergeCell ref="C199:D199"/>
    <mergeCell ref="C200:D200"/>
    <mergeCell ref="E200:F200"/>
    <mergeCell ref="G200:H200"/>
    <mergeCell ref="C201:D201"/>
    <mergeCell ref="E201:F201"/>
    <mergeCell ref="G201:H201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AC4:AF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C6:D6"/>
    <mergeCell ref="E6:H6"/>
    <mergeCell ref="I6:J6"/>
    <mergeCell ref="K6:L6"/>
    <mergeCell ref="M6:O6"/>
    <mergeCell ref="P6:Q6"/>
    <mergeCell ref="C7:D7"/>
    <mergeCell ref="AC6:AF6"/>
    <mergeCell ref="AC5:AF5"/>
    <mergeCell ref="E7:H7"/>
    <mergeCell ref="I7:J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P7:Q7"/>
    <mergeCell ref="AC7:AF7"/>
    <mergeCell ref="AC8:AF8"/>
    <mergeCell ref="AC9:AF9"/>
    <mergeCell ref="AC10:AF10"/>
    <mergeCell ref="Z6:Z9"/>
    <mergeCell ref="AB6:AB9"/>
    <mergeCell ref="AI6:AI9"/>
    <mergeCell ref="AK6:AK9"/>
    <mergeCell ref="AA7:AA8"/>
    <mergeCell ref="AI143:AK143"/>
    <mergeCell ref="AN143:AP143"/>
    <mergeCell ref="E142:AQ142"/>
    <mergeCell ref="E143:G143"/>
    <mergeCell ref="O143:Q143"/>
    <mergeCell ref="Y143:AA143"/>
    <mergeCell ref="E144:G144"/>
    <mergeCell ref="O144:Q144"/>
    <mergeCell ref="Y144:AA144"/>
    <mergeCell ref="T143:V143"/>
    <mergeCell ref="T144:V144"/>
    <mergeCell ref="AN148:AP148"/>
    <mergeCell ref="AN149:AP149"/>
    <mergeCell ref="AN150:AP150"/>
    <mergeCell ref="AN151:AP151"/>
    <mergeCell ref="I152:AQ152"/>
    <mergeCell ref="AI144:AK144"/>
    <mergeCell ref="AN144:AP144"/>
    <mergeCell ref="AI145:AK145"/>
    <mergeCell ref="AN145:AP145"/>
    <mergeCell ref="AI146:AK146"/>
    <mergeCell ref="AN146:AP146"/>
    <mergeCell ref="AN147:AP147"/>
    <mergeCell ref="AI147:AK147"/>
    <mergeCell ref="AI148:AK148"/>
    <mergeCell ref="AI149:AK149"/>
    <mergeCell ref="AI150:AK150"/>
    <mergeCell ref="AI151:AK151"/>
    <mergeCell ref="T147:V147"/>
    <mergeCell ref="T148:V148"/>
    <mergeCell ref="T150:V150"/>
    <mergeCell ref="T151:V151"/>
    <mergeCell ref="Y148:AA148"/>
    <mergeCell ref="Y150:AA150"/>
    <mergeCell ref="Y151:AA151"/>
    <mergeCell ref="Y155:AH155"/>
    <mergeCell ref="Y156:AG156"/>
    <mergeCell ref="Y164:AG164"/>
    <mergeCell ref="Y165:AG165"/>
    <mergeCell ref="Y166:AG166"/>
    <mergeCell ref="Y167:AG167"/>
    <mergeCell ref="Y168:AG168"/>
    <mergeCell ref="Y169:AG169"/>
    <mergeCell ref="Y170:AG170"/>
    <mergeCell ref="Y157:AG157"/>
    <mergeCell ref="Y158:AG158"/>
    <mergeCell ref="Y159:AG159"/>
    <mergeCell ref="Y160:AG160"/>
    <mergeCell ref="Y161:AG161"/>
    <mergeCell ref="Y162:AG162"/>
    <mergeCell ref="Y163:AG163"/>
    <mergeCell ref="T145:V145"/>
    <mergeCell ref="Y145:AA145"/>
    <mergeCell ref="T146:V146"/>
    <mergeCell ref="Y146:AA146"/>
    <mergeCell ref="Y147:AA147"/>
    <mergeCell ref="C9:D9"/>
    <mergeCell ref="C10:D10"/>
    <mergeCell ref="C11:D11"/>
    <mergeCell ref="E11:H11"/>
    <mergeCell ref="I11:J11"/>
    <mergeCell ref="K11:L11"/>
    <mergeCell ref="M11:O11"/>
    <mergeCell ref="P11:Q11"/>
    <mergeCell ref="M10:O10"/>
    <mergeCell ref="P10:Q10"/>
    <mergeCell ref="E145:G145"/>
    <mergeCell ref="E146:G146"/>
    <mergeCell ref="E147:G147"/>
    <mergeCell ref="J145:L145"/>
    <mergeCell ref="O145:Q145"/>
    <mergeCell ref="J146:L146"/>
    <mergeCell ref="O146:Q146"/>
    <mergeCell ref="J147:L147"/>
    <mergeCell ref="O147:Q147"/>
    <mergeCell ref="C8:D8"/>
    <mergeCell ref="E8:H8"/>
    <mergeCell ref="I8:J8"/>
    <mergeCell ref="K8:L8"/>
    <mergeCell ref="K9:L9"/>
    <mergeCell ref="E9:H9"/>
    <mergeCell ref="I9:J9"/>
    <mergeCell ref="J143:L143"/>
    <mergeCell ref="J144:L144"/>
    <mergeCell ref="E10:H10"/>
    <mergeCell ref="I10:J10"/>
    <mergeCell ref="K10:L10"/>
    <mergeCell ref="B15:B17"/>
    <mergeCell ref="B23:B25"/>
    <mergeCell ref="T149:V149"/>
    <mergeCell ref="Y149:AA149"/>
    <mergeCell ref="AD150:AF150"/>
    <mergeCell ref="AD151:AF151"/>
    <mergeCell ref="AD143:AF143"/>
    <mergeCell ref="AD144:AF144"/>
    <mergeCell ref="AD145:AF145"/>
    <mergeCell ref="AD146:AF146"/>
    <mergeCell ref="AD147:AF147"/>
    <mergeCell ref="AD148:AF148"/>
    <mergeCell ref="AD149:AF149"/>
    <mergeCell ref="E148:G148"/>
    <mergeCell ref="O148:Q148"/>
    <mergeCell ref="E149:G149"/>
    <mergeCell ref="E150:G150"/>
    <mergeCell ref="J150:L150"/>
    <mergeCell ref="O150:Q150"/>
    <mergeCell ref="E151:G151"/>
    <mergeCell ref="J151:L151"/>
    <mergeCell ref="O151:Q151"/>
    <mergeCell ref="J148:L148"/>
    <mergeCell ref="J149:L149"/>
    <mergeCell ref="O149:Q149"/>
    <mergeCell ref="E152:G152"/>
    <mergeCell ref="N155:R155"/>
    <mergeCell ref="N156:R156"/>
    <mergeCell ref="N157:R157"/>
    <mergeCell ref="N159:R159"/>
    <mergeCell ref="N160:R160"/>
    <mergeCell ref="N161:R161"/>
    <mergeCell ref="N162:R162"/>
    <mergeCell ref="N163:R163"/>
    <mergeCell ref="N164:R164"/>
    <mergeCell ref="N165:R165"/>
    <mergeCell ref="N166:R166"/>
    <mergeCell ref="N167:S167"/>
    <mergeCell ref="N168:R168"/>
    <mergeCell ref="C174:M174"/>
    <mergeCell ref="C175:D176"/>
    <mergeCell ref="E175:F176"/>
    <mergeCell ref="G175:I175"/>
    <mergeCell ref="J175:M175"/>
    <mergeCell ref="G176:H176"/>
    <mergeCell ref="J176:K176"/>
    <mergeCell ref="L176:M176"/>
    <mergeCell ref="J177:K177"/>
    <mergeCell ref="J178:K178"/>
    <mergeCell ref="C177:D177"/>
    <mergeCell ref="E177:F177"/>
    <mergeCell ref="G177:H177"/>
    <mergeCell ref="L177:M177"/>
    <mergeCell ref="E178:F178"/>
    <mergeCell ref="G178:H178"/>
    <mergeCell ref="L178:M178"/>
    <mergeCell ref="C178:D178"/>
    <mergeCell ref="C187:D187"/>
    <mergeCell ref="E187:F187"/>
    <mergeCell ref="G187:H187"/>
    <mergeCell ref="C188:D188"/>
    <mergeCell ref="E188:F188"/>
    <mergeCell ref="G188:H188"/>
    <mergeCell ref="E184:F184"/>
    <mergeCell ref="G184:H184"/>
    <mergeCell ref="C185:D185"/>
    <mergeCell ref="E185:F185"/>
    <mergeCell ref="G185:H185"/>
  </mergeCells>
  <conditionalFormatting sqref="R29 A46:O46 Q46:AA46 A47:AA47 A84:AS84 A85:AG85 AI85:AS85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AL37 A38:AK38 AM38:AS38 A39:AS39 I141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orientation="landscape" r:id="rId1"/>
  <rowBreaks count="1" manualBreakCount="1">
    <brk id="7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2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23" t="s">
        <v>0</v>
      </c>
      <c r="B1" s="614"/>
      <c r="C1" s="614"/>
      <c r="D1" s="614"/>
      <c r="E1" s="614"/>
      <c r="F1" s="614"/>
      <c r="G1" s="614"/>
      <c r="H1" s="615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18.75" customHeight="1" x14ac:dyDescent="0.25">
      <c r="A2" s="724" t="s">
        <v>154</v>
      </c>
      <c r="B2" s="614"/>
      <c r="C2" s="614"/>
      <c r="D2" s="614"/>
      <c r="E2" s="614"/>
      <c r="F2" s="614"/>
      <c r="G2" s="615"/>
      <c r="H2" s="400">
        <f ca="1">'Summary E'!M1</f>
        <v>46189</v>
      </c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spans="1:26" ht="18.75" customHeight="1" x14ac:dyDescent="0.25">
      <c r="A3" s="666" t="s">
        <v>155</v>
      </c>
      <c r="B3" s="615"/>
      <c r="C3" s="725" t="s">
        <v>156</v>
      </c>
      <c r="D3" s="614"/>
      <c r="E3" s="614"/>
      <c r="F3" s="614"/>
      <c r="G3" s="614"/>
      <c r="H3" s="615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spans="1:26" ht="18.75" customHeight="1" x14ac:dyDescent="0.25">
      <c r="A4" s="666" t="s">
        <v>886</v>
      </c>
      <c r="B4" s="615"/>
      <c r="C4" s="725" t="s">
        <v>158</v>
      </c>
      <c r="D4" s="614"/>
      <c r="E4" s="614"/>
      <c r="F4" s="614"/>
      <c r="G4" s="614"/>
      <c r="H4" s="615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spans="1:26" ht="18.75" customHeight="1" x14ac:dyDescent="0.25">
      <c r="A5" s="716" t="s">
        <v>887</v>
      </c>
      <c r="B5" s="614"/>
      <c r="C5" s="614"/>
      <c r="D5" s="614"/>
      <c r="E5" s="614"/>
      <c r="F5" s="614"/>
      <c r="G5" s="614"/>
      <c r="H5" s="615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 spans="1:26" ht="14.25" customHeight="1" x14ac:dyDescent="0.25">
      <c r="A6" s="402" t="s">
        <v>888</v>
      </c>
      <c r="B6" s="403" t="s">
        <v>889</v>
      </c>
      <c r="C6" s="69" t="s">
        <v>890</v>
      </c>
      <c r="D6" s="404" t="s">
        <v>891</v>
      </c>
      <c r="E6" s="403" t="s">
        <v>892</v>
      </c>
      <c r="F6" s="403" t="s">
        <v>893</v>
      </c>
      <c r="G6" s="403" t="s">
        <v>894</v>
      </c>
      <c r="H6" s="402" t="s">
        <v>895</v>
      </c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5"/>
    </row>
    <row r="7" spans="1:26" ht="18.75" customHeight="1" x14ac:dyDescent="0.25">
      <c r="A7" s="108">
        <v>1</v>
      </c>
      <c r="B7" s="126" t="s">
        <v>676</v>
      </c>
      <c r="C7" s="107" t="s">
        <v>230</v>
      </c>
      <c r="D7" s="108" t="str">
        <f>VLOOKUP(C7,'TS Gantry - AP47'!$C$8:$D$638,2,0)</f>
        <v>DA+0</v>
      </c>
      <c r="E7" s="104" t="s">
        <v>645</v>
      </c>
      <c r="F7" s="104">
        <v>46177</v>
      </c>
      <c r="G7" s="406"/>
      <c r="H7" s="407" t="s">
        <v>1788</v>
      </c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ht="18.75" customHeight="1" x14ac:dyDescent="0.25">
      <c r="A8" s="108">
        <v>2</v>
      </c>
      <c r="B8" s="126" t="s">
        <v>676</v>
      </c>
      <c r="C8" s="107" t="s">
        <v>228</v>
      </c>
      <c r="D8" s="108" t="str">
        <f>VLOOKUP(C8,'TS Gantry - AP47'!$C$8:$D$638,2,0)</f>
        <v>DB1+18</v>
      </c>
      <c r="E8" s="104" t="s">
        <v>645</v>
      </c>
      <c r="F8" s="104">
        <v>46187</v>
      </c>
      <c r="G8" s="406"/>
      <c r="H8" s="407" t="s">
        <v>1788</v>
      </c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</row>
    <row r="9" spans="1:26" s="575" customFormat="1" ht="18.75" x14ac:dyDescent="0.25">
      <c r="A9" s="108">
        <v>3</v>
      </c>
      <c r="B9" s="126" t="s">
        <v>896</v>
      </c>
      <c r="C9" s="107" t="s">
        <v>422</v>
      </c>
      <c r="D9" s="108" t="str">
        <f>VLOOKUP(C9,'TS Gantry - AP47'!$C$8:$D$638,2,0)</f>
        <v>DC2+0</v>
      </c>
      <c r="E9" s="104" t="s">
        <v>645</v>
      </c>
      <c r="F9" s="104">
        <v>46184</v>
      </c>
      <c r="G9" s="406"/>
      <c r="H9" s="407" t="s">
        <v>1795</v>
      </c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</row>
    <row r="10" spans="1:26" ht="18.75" customHeight="1" x14ac:dyDescent="0.25">
      <c r="A10" s="717" t="s">
        <v>897</v>
      </c>
      <c r="B10" s="718"/>
      <c r="C10" s="718"/>
      <c r="D10" s="718"/>
      <c r="E10" s="718"/>
      <c r="F10" s="718"/>
      <c r="G10" s="718"/>
      <c r="H10" s="719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8.75" customHeight="1" x14ac:dyDescent="0.25">
      <c r="A11" s="409" t="s">
        <v>898</v>
      </c>
      <c r="B11" s="409" t="s">
        <v>899</v>
      </c>
      <c r="C11" s="410" t="s">
        <v>890</v>
      </c>
      <c r="D11" s="409" t="s">
        <v>900</v>
      </c>
      <c r="E11" s="411" t="s">
        <v>893</v>
      </c>
      <c r="F11" s="411" t="s">
        <v>894</v>
      </c>
      <c r="G11" s="720" t="s">
        <v>12</v>
      </c>
      <c r="H11" s="721"/>
      <c r="I11" s="412"/>
      <c r="J11" s="412"/>
      <c r="K11" s="412"/>
      <c r="L11" s="401"/>
      <c r="M11" s="401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 spans="1:26" ht="18" customHeight="1" x14ac:dyDescent="0.25">
      <c r="A12" s="109">
        <v>1</v>
      </c>
      <c r="B12" s="126" t="s">
        <v>719</v>
      </c>
      <c r="C12" s="177" t="s">
        <v>541</v>
      </c>
      <c r="D12" s="108" t="str">
        <f>VLOOKUP(C12,'TS Gantry - AP47'!$C$8:$D$638,2,0)</f>
        <v>DA+9</v>
      </c>
      <c r="E12" s="104">
        <v>46178</v>
      </c>
      <c r="F12" s="104"/>
      <c r="G12" s="108"/>
      <c r="H12" s="126" t="s">
        <v>1800</v>
      </c>
      <c r="I12" s="401"/>
      <c r="J12" s="401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</row>
    <row r="13" spans="1:26" ht="18" customHeight="1" x14ac:dyDescent="0.25">
      <c r="A13" s="109">
        <v>2</v>
      </c>
      <c r="B13" s="126" t="s">
        <v>769</v>
      </c>
      <c r="C13" s="177" t="s">
        <v>255</v>
      </c>
      <c r="D13" s="108" t="str">
        <f>VLOOKUP(C13,'TS Gantry - AP47'!$C$8:$D$638,2,0)</f>
        <v>DA-1.5</v>
      </c>
      <c r="E13" s="104">
        <v>46173</v>
      </c>
      <c r="F13" s="104"/>
      <c r="G13" s="108"/>
      <c r="H13" s="126" t="s">
        <v>1800</v>
      </c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 spans="1:26" ht="18" customHeight="1" x14ac:dyDescent="0.25">
      <c r="A14" s="109">
        <v>3</v>
      </c>
      <c r="B14" s="126" t="s">
        <v>1789</v>
      </c>
      <c r="C14" s="177" t="s">
        <v>416</v>
      </c>
      <c r="D14" s="108" t="str">
        <f>VLOOKUP(C14,'TS Gantry - AP47'!$C$8:$D$638,2,0)</f>
        <v>DD60+9</v>
      </c>
      <c r="E14" s="104">
        <v>46176</v>
      </c>
      <c r="F14" s="104"/>
      <c r="G14" s="108"/>
      <c r="H14" s="126" t="s">
        <v>1794</v>
      </c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 spans="1:26" ht="18" customHeight="1" x14ac:dyDescent="0.25">
      <c r="A15" s="109">
        <v>4</v>
      </c>
      <c r="B15" s="126" t="s">
        <v>1803</v>
      </c>
      <c r="C15" s="177" t="s">
        <v>472</v>
      </c>
      <c r="D15" s="108" t="str">
        <f>VLOOKUP(C15,'TS Gantry - AP47'!$C$8:$D$638,2,0)</f>
        <v>DA+3</v>
      </c>
      <c r="E15" s="104">
        <v>46189</v>
      </c>
      <c r="F15" s="104"/>
      <c r="G15" s="108"/>
      <c r="H15" s="126" t="s">
        <v>1801</v>
      </c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</row>
    <row r="16" spans="1:26" ht="18" customHeight="1" x14ac:dyDescent="0.25">
      <c r="A16" s="109">
        <v>5</v>
      </c>
      <c r="B16" s="126" t="s">
        <v>1793</v>
      </c>
      <c r="C16" s="177" t="s">
        <v>599</v>
      </c>
      <c r="D16" s="108" t="str">
        <f>VLOOKUP(C16,'TS Gantry - AP47'!$C$8:$D$638,2,0)</f>
        <v>DA+3</v>
      </c>
      <c r="E16" s="104">
        <v>46184</v>
      </c>
      <c r="F16" s="104"/>
      <c r="G16" s="108"/>
      <c r="H16" s="126" t="s">
        <v>1802</v>
      </c>
      <c r="I16" s="573"/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</row>
    <row r="17" spans="1:26" ht="18" customHeight="1" x14ac:dyDescent="0.25">
      <c r="A17" s="109">
        <v>6</v>
      </c>
      <c r="B17" s="126" t="s">
        <v>901</v>
      </c>
      <c r="C17" s="177"/>
      <c r="D17" s="108"/>
      <c r="E17" s="104"/>
      <c r="F17" s="104"/>
      <c r="G17" s="108"/>
      <c r="H17" s="126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</row>
    <row r="18" spans="1:26" ht="18" customHeight="1" x14ac:dyDescent="0.25">
      <c r="A18" s="109">
        <v>7</v>
      </c>
      <c r="B18" s="126"/>
      <c r="C18" s="109"/>
      <c r="D18" s="108"/>
      <c r="E18" s="104"/>
      <c r="F18" s="104"/>
      <c r="G18" s="108"/>
      <c r="H18" s="126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 spans="1:26" ht="18" customHeight="1" x14ac:dyDescent="0.25">
      <c r="A19" s="118"/>
      <c r="B19" s="234"/>
      <c r="C19" s="118"/>
      <c r="D19" s="413"/>
      <c r="E19" s="414"/>
      <c r="F19" s="414"/>
      <c r="G19" s="413"/>
      <c r="H19" s="413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 spans="1:26" ht="18.75" customHeight="1" x14ac:dyDescent="0.25">
      <c r="A20" s="717" t="s">
        <v>902</v>
      </c>
      <c r="B20" s="718"/>
      <c r="C20" s="718"/>
      <c r="D20" s="718"/>
      <c r="E20" s="718"/>
      <c r="F20" s="718"/>
      <c r="G20" s="718"/>
      <c r="H20" s="719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</row>
    <row r="21" spans="1:26" ht="18.75" customHeight="1" x14ac:dyDescent="0.25">
      <c r="A21" s="70" t="s">
        <v>898</v>
      </c>
      <c r="B21" s="70" t="s">
        <v>899</v>
      </c>
      <c r="C21" s="70" t="s">
        <v>903</v>
      </c>
      <c r="D21" s="62" t="s">
        <v>904</v>
      </c>
      <c r="E21" s="415" t="s">
        <v>893</v>
      </c>
      <c r="F21" s="62" t="s">
        <v>894</v>
      </c>
      <c r="G21" s="628" t="s">
        <v>895</v>
      </c>
      <c r="H21" s="615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1"/>
      <c r="Y21" s="401"/>
      <c r="Z21" s="401"/>
    </row>
    <row r="22" spans="1:26" ht="18" customHeight="1" x14ac:dyDescent="0.25">
      <c r="A22" s="109">
        <v>1</v>
      </c>
      <c r="B22" s="126"/>
      <c r="C22" s="108"/>
      <c r="D22" s="416"/>
      <c r="E22" s="104"/>
      <c r="F22" s="104"/>
      <c r="G22" s="722"/>
      <c r="H22" s="615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spans="1:26" ht="18" customHeight="1" x14ac:dyDescent="0.25">
      <c r="A23" s="109">
        <v>2</v>
      </c>
      <c r="B23" s="154"/>
      <c r="C23" s="109"/>
      <c r="D23" s="416"/>
      <c r="E23" s="104"/>
      <c r="F23" s="104"/>
      <c r="G23" s="722"/>
      <c r="H23" s="615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spans="1:26" ht="18" customHeight="1" x14ac:dyDescent="0.25">
      <c r="A24" s="109">
        <v>3</v>
      </c>
      <c r="B24" s="126"/>
      <c r="C24" s="109"/>
      <c r="D24" s="416"/>
      <c r="E24" s="104"/>
      <c r="F24" s="104"/>
      <c r="G24" s="722"/>
      <c r="H24" s="615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 spans="1:26" ht="18.75" customHeight="1" x14ac:dyDescent="0.25">
      <c r="A25" s="716" t="s">
        <v>905</v>
      </c>
      <c r="B25" s="614"/>
      <c r="C25" s="614"/>
      <c r="D25" s="614"/>
      <c r="E25" s="614"/>
      <c r="F25" s="614"/>
      <c r="G25" s="614"/>
      <c r="H25" s="615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 spans="1:26" ht="18.75" customHeight="1" x14ac:dyDescent="0.25">
      <c r="A26" s="70" t="s">
        <v>906</v>
      </c>
      <c r="B26" s="70" t="s">
        <v>899</v>
      </c>
      <c r="C26" s="70" t="s">
        <v>903</v>
      </c>
      <c r="D26" s="62" t="s">
        <v>904</v>
      </c>
      <c r="E26" s="415" t="s">
        <v>893</v>
      </c>
      <c r="F26" s="62" t="s">
        <v>894</v>
      </c>
      <c r="G26" s="628" t="s">
        <v>895</v>
      </c>
      <c r="H26" s="615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 spans="1:26" ht="18" customHeight="1" x14ac:dyDescent="0.25">
      <c r="A27" s="109"/>
      <c r="B27" s="109"/>
      <c r="C27" s="109"/>
      <c r="D27" s="109"/>
      <c r="E27" s="417"/>
      <c r="F27" s="109"/>
      <c r="G27" s="722"/>
      <c r="H27" s="615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 spans="1:26" ht="18" customHeight="1" x14ac:dyDescent="0.25">
      <c r="A28" s="109"/>
      <c r="B28" s="108"/>
      <c r="C28" s="109"/>
      <c r="D28" s="418"/>
      <c r="E28" s="417"/>
      <c r="F28" s="417"/>
      <c r="G28" s="722"/>
      <c r="H28" s="615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 spans="1:26" ht="18.75" customHeight="1" x14ac:dyDescent="0.25">
      <c r="A29" s="716" t="s">
        <v>907</v>
      </c>
      <c r="B29" s="614"/>
      <c r="C29" s="614"/>
      <c r="D29" s="614"/>
      <c r="E29" s="614"/>
      <c r="F29" s="614"/>
      <c r="G29" s="614"/>
      <c r="H29" s="615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 spans="1:26" ht="18.75" customHeight="1" x14ac:dyDescent="0.25">
      <c r="A30" s="70" t="s">
        <v>906</v>
      </c>
      <c r="B30" s="70" t="s">
        <v>899</v>
      </c>
      <c r="C30" s="70" t="s">
        <v>890</v>
      </c>
      <c r="D30" s="62" t="s">
        <v>900</v>
      </c>
      <c r="E30" s="70" t="s">
        <v>908</v>
      </c>
      <c r="F30" s="415" t="s">
        <v>893</v>
      </c>
      <c r="G30" s="62" t="s">
        <v>894</v>
      </c>
      <c r="H30" s="70" t="s">
        <v>895</v>
      </c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 spans="1:26" ht="18" customHeight="1" x14ac:dyDescent="0.25">
      <c r="A31" s="109">
        <v>1</v>
      </c>
      <c r="B31" s="109"/>
      <c r="C31" s="419"/>
      <c r="D31" s="419"/>
      <c r="E31" s="109"/>
      <c r="F31" s="109"/>
      <c r="G31" s="109"/>
      <c r="H31" s="70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 spans="1:26" ht="18" customHeight="1" x14ac:dyDescent="0.25">
      <c r="A32" s="109">
        <v>2</v>
      </c>
      <c r="B32" s="109"/>
      <c r="C32" s="109"/>
      <c r="D32" s="109"/>
      <c r="E32" s="109"/>
      <c r="F32" s="109"/>
      <c r="G32" s="109"/>
      <c r="H32" s="70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 spans="1:26" ht="18.75" customHeight="1" x14ac:dyDescent="0.25">
      <c r="A33" s="716" t="s">
        <v>909</v>
      </c>
      <c r="B33" s="614"/>
      <c r="C33" s="614"/>
      <c r="D33" s="614"/>
      <c r="E33" s="614"/>
      <c r="F33" s="614"/>
      <c r="G33" s="614"/>
      <c r="H33" s="615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 spans="1:26" ht="18.75" customHeight="1" x14ac:dyDescent="0.25">
      <c r="A34" s="70" t="s">
        <v>906</v>
      </c>
      <c r="B34" s="70" t="s">
        <v>899</v>
      </c>
      <c r="C34" s="70" t="s">
        <v>890</v>
      </c>
      <c r="D34" s="62" t="s">
        <v>900</v>
      </c>
      <c r="E34" s="415"/>
      <c r="F34" s="415" t="s">
        <v>893</v>
      </c>
      <c r="G34" s="62" t="s">
        <v>894</v>
      </c>
      <c r="H34" s="70" t="s">
        <v>895</v>
      </c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</row>
    <row r="35" spans="1:26" ht="18" customHeight="1" x14ac:dyDescent="0.25">
      <c r="A35" s="109">
        <v>1</v>
      </c>
      <c r="B35" s="108"/>
      <c r="C35" s="158"/>
      <c r="D35" s="109"/>
      <c r="E35" s="109"/>
      <c r="F35" s="108"/>
      <c r="G35" s="108"/>
      <c r="H35" s="109"/>
      <c r="I35" s="118"/>
      <c r="J35" s="118"/>
      <c r="K35" s="118"/>
      <c r="L35" s="118"/>
      <c r="M35" s="118"/>
      <c r="N35" s="118"/>
      <c r="O35" s="118"/>
      <c r="P35" s="118"/>
      <c r="Q35" s="118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18" customHeight="1" x14ac:dyDescent="0.25">
      <c r="A36" s="109">
        <v>2</v>
      </c>
      <c r="B36" s="108"/>
      <c r="C36" s="158"/>
      <c r="D36" s="109"/>
      <c r="E36" s="109"/>
      <c r="F36" s="109"/>
      <c r="G36" s="109"/>
      <c r="H36" s="10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18.75" customHeight="1" x14ac:dyDescent="0.25">
      <c r="A37" s="716" t="s">
        <v>910</v>
      </c>
      <c r="B37" s="614"/>
      <c r="C37" s="614"/>
      <c r="D37" s="614"/>
      <c r="E37" s="614"/>
      <c r="F37" s="614"/>
      <c r="G37" s="614"/>
      <c r="H37" s="615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18.75" customHeight="1" x14ac:dyDescent="0.25">
      <c r="A38" s="70" t="s">
        <v>906</v>
      </c>
      <c r="B38" s="70" t="s">
        <v>899</v>
      </c>
      <c r="C38" s="70" t="s">
        <v>890</v>
      </c>
      <c r="D38" s="62" t="s">
        <v>900</v>
      </c>
      <c r="E38" s="62" t="s">
        <v>911</v>
      </c>
      <c r="F38" s="420" t="s">
        <v>912</v>
      </c>
      <c r="G38" s="62"/>
      <c r="H38" s="70" t="s">
        <v>895</v>
      </c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18" customHeight="1" x14ac:dyDescent="0.25">
      <c r="A39" s="109">
        <v>1</v>
      </c>
      <c r="B39" s="291"/>
      <c r="C39" s="232"/>
      <c r="D39" s="109"/>
      <c r="E39" s="109"/>
      <c r="F39" s="109"/>
      <c r="G39" s="109"/>
      <c r="H39" s="10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18" customHeight="1" x14ac:dyDescent="0.25">
      <c r="A40" s="109">
        <v>2</v>
      </c>
      <c r="B40" s="291"/>
      <c r="C40" s="232"/>
      <c r="D40" s="109"/>
      <c r="E40" s="109"/>
      <c r="F40" s="109"/>
      <c r="G40" s="109"/>
      <c r="H40" s="10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18" customHeight="1" x14ac:dyDescent="0.25">
      <c r="A41" s="109">
        <v>3</v>
      </c>
      <c r="B41" s="109"/>
      <c r="C41" s="232"/>
      <c r="D41" s="109"/>
      <c r="E41" s="109"/>
      <c r="F41" s="109"/>
      <c r="G41" s="109"/>
      <c r="H41" s="10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8.75" customHeight="1" x14ac:dyDescent="0.25">
      <c r="A42" s="389"/>
      <c r="B42" s="421"/>
      <c r="C42" s="389"/>
      <c r="D42" s="421"/>
      <c r="E42" s="389"/>
      <c r="F42" s="389"/>
      <c r="G42" s="389"/>
      <c r="H42" s="38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18.75" customHeight="1" x14ac:dyDescent="0.25">
      <c r="A43" s="389"/>
      <c r="B43" s="421"/>
      <c r="C43" s="389"/>
      <c r="D43" s="421"/>
      <c r="E43" s="389"/>
      <c r="F43" s="389"/>
      <c r="G43" s="389"/>
      <c r="H43" s="38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18.75" customHeight="1" x14ac:dyDescent="0.25">
      <c r="A44" s="389"/>
      <c r="B44" s="421"/>
      <c r="C44" s="389"/>
      <c r="D44" s="421"/>
      <c r="E44" s="389"/>
      <c r="F44" s="389"/>
      <c r="G44" s="389"/>
      <c r="H44" s="38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8.75" customHeight="1" x14ac:dyDescent="0.25">
      <c r="A45" s="389"/>
      <c r="B45" s="421"/>
      <c r="C45" s="389"/>
      <c r="D45" s="421"/>
      <c r="E45" s="389"/>
      <c r="F45" s="389"/>
      <c r="G45" s="389"/>
      <c r="H45" s="38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18.75" customHeight="1" x14ac:dyDescent="0.25">
      <c r="A46" s="389"/>
      <c r="B46" s="421"/>
      <c r="C46" s="389"/>
      <c r="D46" s="421"/>
      <c r="E46" s="389"/>
      <c r="F46" s="389"/>
      <c r="G46" s="389"/>
      <c r="H46" s="38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18.75" customHeight="1" x14ac:dyDescent="0.25">
      <c r="A47" s="399"/>
      <c r="B47" s="422"/>
      <c r="C47" s="399"/>
      <c r="D47" s="422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18.75" customHeight="1" x14ac:dyDescent="0.25">
      <c r="A48" s="399"/>
      <c r="B48" s="422"/>
      <c r="C48" s="399"/>
      <c r="D48" s="422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18.75" customHeight="1" x14ac:dyDescent="0.25">
      <c r="A49" s="399"/>
      <c r="B49" s="422"/>
      <c r="C49" s="399"/>
      <c r="D49" s="422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18.75" customHeight="1" x14ac:dyDescent="0.25">
      <c r="A50" s="399"/>
      <c r="B50" s="422"/>
      <c r="C50" s="399"/>
      <c r="D50" s="422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18.75" customHeight="1" x14ac:dyDescent="0.25">
      <c r="A51" s="399"/>
      <c r="B51" s="422"/>
      <c r="C51" s="399"/>
      <c r="D51" s="422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18.75" customHeight="1" x14ac:dyDescent="0.25">
      <c r="A52" s="399"/>
      <c r="B52" s="422"/>
      <c r="C52" s="399"/>
      <c r="D52" s="422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18.75" customHeight="1" x14ac:dyDescent="0.25">
      <c r="A53" s="399"/>
      <c r="B53" s="422"/>
      <c r="C53" s="399"/>
      <c r="D53" s="422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8.75" customHeight="1" x14ac:dyDescent="0.25">
      <c r="A54" s="399"/>
      <c r="B54" s="422"/>
      <c r="C54" s="399"/>
      <c r="D54" s="422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18.75" customHeight="1" x14ac:dyDescent="0.25">
      <c r="A55" s="399"/>
      <c r="B55" s="422"/>
      <c r="C55" s="399"/>
      <c r="D55" s="422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18.75" customHeight="1" x14ac:dyDescent="0.25">
      <c r="A56" s="399"/>
      <c r="B56" s="422"/>
      <c r="C56" s="399"/>
      <c r="D56" s="422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18.75" customHeight="1" x14ac:dyDescent="0.25">
      <c r="A57" s="399"/>
      <c r="B57" s="422"/>
      <c r="C57" s="399"/>
      <c r="D57" s="422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18.75" customHeight="1" x14ac:dyDescent="0.25">
      <c r="A58" s="399"/>
      <c r="B58" s="422"/>
      <c r="C58" s="399"/>
      <c r="D58" s="422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18.75" customHeight="1" x14ac:dyDescent="0.25">
      <c r="A59" s="399"/>
      <c r="B59" s="422"/>
      <c r="C59" s="399"/>
      <c r="D59" s="422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18.75" customHeight="1" x14ac:dyDescent="0.25">
      <c r="A60" s="399"/>
      <c r="B60" s="422"/>
      <c r="C60" s="399"/>
      <c r="D60" s="422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18.75" customHeight="1" x14ac:dyDescent="0.25">
      <c r="A61" s="399"/>
      <c r="B61" s="422"/>
      <c r="C61" s="399"/>
      <c r="D61" s="422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18.75" customHeight="1" x14ac:dyDescent="0.25">
      <c r="A62" s="399"/>
      <c r="B62" s="422"/>
      <c r="C62" s="399"/>
      <c r="D62" s="422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18.75" customHeight="1" x14ac:dyDescent="0.25">
      <c r="A63" s="399"/>
      <c r="B63" s="422"/>
      <c r="C63" s="399"/>
      <c r="D63" s="422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18.75" customHeight="1" x14ac:dyDescent="0.25">
      <c r="A64" s="399"/>
      <c r="B64" s="422"/>
      <c r="C64" s="399"/>
      <c r="D64" s="422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18.75" customHeight="1" x14ac:dyDescent="0.25">
      <c r="A65" s="399"/>
      <c r="B65" s="422"/>
      <c r="C65" s="399"/>
      <c r="D65" s="422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18.75" customHeight="1" x14ac:dyDescent="0.25">
      <c r="A66" s="399"/>
      <c r="B66" s="422"/>
      <c r="C66" s="399"/>
      <c r="D66" s="422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18.75" customHeight="1" x14ac:dyDescent="0.25">
      <c r="A67" s="399"/>
      <c r="B67" s="422"/>
      <c r="C67" s="399"/>
      <c r="D67" s="422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18.75" customHeight="1" x14ac:dyDescent="0.25">
      <c r="A68" s="399"/>
      <c r="B68" s="422"/>
      <c r="C68" s="399"/>
      <c r="D68" s="422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18.75" customHeight="1" x14ac:dyDescent="0.25">
      <c r="A69" s="399"/>
      <c r="B69" s="422"/>
      <c r="C69" s="399"/>
      <c r="D69" s="422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18.75" customHeight="1" x14ac:dyDescent="0.25">
      <c r="A70" s="399"/>
      <c r="B70" s="422"/>
      <c r="C70" s="399"/>
      <c r="D70" s="422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18.75" customHeight="1" x14ac:dyDescent="0.25">
      <c r="A71" s="399"/>
      <c r="B71" s="422"/>
      <c r="C71" s="399"/>
      <c r="D71" s="422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18.75" customHeight="1" x14ac:dyDescent="0.25">
      <c r="A72" s="399"/>
      <c r="B72" s="422"/>
      <c r="C72" s="399"/>
      <c r="D72" s="422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18.75" customHeight="1" x14ac:dyDescent="0.25">
      <c r="A73" s="399"/>
      <c r="B73" s="422"/>
      <c r="C73" s="399"/>
      <c r="D73" s="422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18.75" customHeight="1" x14ac:dyDescent="0.25">
      <c r="A74" s="399"/>
      <c r="B74" s="422"/>
      <c r="C74" s="399"/>
      <c r="D74" s="422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18.75" customHeight="1" x14ac:dyDescent="0.25">
      <c r="A75" s="399"/>
      <c r="B75" s="422"/>
      <c r="C75" s="399"/>
      <c r="D75" s="422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8.75" customHeight="1" x14ac:dyDescent="0.25">
      <c r="A76" s="399"/>
      <c r="B76" s="422"/>
      <c r="C76" s="399"/>
      <c r="D76" s="422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18.75" customHeight="1" x14ac:dyDescent="0.25">
      <c r="A77" s="399"/>
      <c r="B77" s="422"/>
      <c r="C77" s="399"/>
      <c r="D77" s="422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18.75" customHeight="1" x14ac:dyDescent="0.25">
      <c r="A78" s="399"/>
      <c r="B78" s="422"/>
      <c r="C78" s="399"/>
      <c r="D78" s="422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18.75" customHeight="1" x14ac:dyDescent="0.25">
      <c r="A79" s="399"/>
      <c r="B79" s="422"/>
      <c r="C79" s="399"/>
      <c r="D79" s="422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18.75" customHeight="1" x14ac:dyDescent="0.25">
      <c r="A80" s="399"/>
      <c r="B80" s="422"/>
      <c r="C80" s="399"/>
      <c r="D80" s="422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18.75" customHeight="1" x14ac:dyDescent="0.25">
      <c r="A81" s="399"/>
      <c r="B81" s="422"/>
      <c r="C81" s="399"/>
      <c r="D81" s="422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18.75" customHeight="1" x14ac:dyDescent="0.25">
      <c r="A82" s="399"/>
      <c r="B82" s="422"/>
      <c r="C82" s="399"/>
      <c r="D82" s="422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8.75" customHeight="1" x14ac:dyDescent="0.25">
      <c r="A83" s="399"/>
      <c r="B83" s="422"/>
      <c r="C83" s="399"/>
      <c r="D83" s="422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18.75" customHeight="1" x14ac:dyDescent="0.25">
      <c r="A84" s="399"/>
      <c r="B84" s="422"/>
      <c r="C84" s="399"/>
      <c r="D84" s="422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18.75" customHeight="1" x14ac:dyDescent="0.25">
      <c r="A85" s="399"/>
      <c r="B85" s="422"/>
      <c r="C85" s="399"/>
      <c r="D85" s="422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8.75" customHeight="1" x14ac:dyDescent="0.25">
      <c r="A86" s="399"/>
      <c r="B86" s="422"/>
      <c r="C86" s="399"/>
      <c r="D86" s="422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18.75" customHeight="1" x14ac:dyDescent="0.25">
      <c r="A87" s="399"/>
      <c r="B87" s="422"/>
      <c r="C87" s="399"/>
      <c r="D87" s="422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18.75" customHeight="1" x14ac:dyDescent="0.25">
      <c r="A88" s="399"/>
      <c r="B88" s="422"/>
      <c r="C88" s="399"/>
      <c r="D88" s="422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18.75" customHeight="1" x14ac:dyDescent="0.25">
      <c r="A89" s="399"/>
      <c r="B89" s="422"/>
      <c r="C89" s="399"/>
      <c r="D89" s="422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18.75" customHeight="1" x14ac:dyDescent="0.25">
      <c r="A90" s="399"/>
      <c r="B90" s="422"/>
      <c r="C90" s="399"/>
      <c r="D90" s="422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18.75" customHeight="1" x14ac:dyDescent="0.25">
      <c r="A91" s="399"/>
      <c r="B91" s="422"/>
      <c r="C91" s="399"/>
      <c r="D91" s="422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18.75" customHeight="1" x14ac:dyDescent="0.25">
      <c r="A92" s="399"/>
      <c r="B92" s="422"/>
      <c r="C92" s="399"/>
      <c r="D92" s="422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18.75" customHeight="1" x14ac:dyDescent="0.25">
      <c r="A93" s="399"/>
      <c r="B93" s="422"/>
      <c r="C93" s="399"/>
      <c r="D93" s="422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18.75" customHeight="1" x14ac:dyDescent="0.25">
      <c r="A94" s="399"/>
      <c r="B94" s="422"/>
      <c r="C94" s="399"/>
      <c r="D94" s="422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18.75" customHeight="1" x14ac:dyDescent="0.25">
      <c r="A95" s="399"/>
      <c r="B95" s="422"/>
      <c r="C95" s="399"/>
      <c r="D95" s="422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18.75" customHeight="1" x14ac:dyDescent="0.25">
      <c r="A96" s="399"/>
      <c r="B96" s="422"/>
      <c r="C96" s="399"/>
      <c r="D96" s="422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18.75" customHeight="1" x14ac:dyDescent="0.25">
      <c r="A97" s="399"/>
      <c r="B97" s="422"/>
      <c r="C97" s="399"/>
      <c r="D97" s="422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18.75" customHeight="1" x14ac:dyDescent="0.25">
      <c r="A98" s="399"/>
      <c r="B98" s="422"/>
      <c r="C98" s="399"/>
      <c r="D98" s="422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18.75" customHeight="1" x14ac:dyDescent="0.25">
      <c r="A99" s="399"/>
      <c r="B99" s="422"/>
      <c r="C99" s="399"/>
      <c r="D99" s="422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18.75" customHeight="1" x14ac:dyDescent="0.25">
      <c r="A100" s="399"/>
      <c r="B100" s="422"/>
      <c r="C100" s="399"/>
      <c r="D100" s="422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18.75" customHeight="1" x14ac:dyDescent="0.25">
      <c r="A101" s="399"/>
      <c r="B101" s="422"/>
      <c r="C101" s="399"/>
      <c r="D101" s="422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18.75" customHeight="1" x14ac:dyDescent="0.25">
      <c r="A102" s="399"/>
      <c r="B102" s="422"/>
      <c r="C102" s="399"/>
      <c r="D102" s="422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18.75" customHeight="1" x14ac:dyDescent="0.25">
      <c r="A103" s="399"/>
      <c r="B103" s="422"/>
      <c r="C103" s="399"/>
      <c r="D103" s="422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18.75" customHeight="1" x14ac:dyDescent="0.25">
      <c r="A104" s="399"/>
      <c r="B104" s="422"/>
      <c r="C104" s="399"/>
      <c r="D104" s="422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18.75" customHeight="1" x14ac:dyDescent="0.25">
      <c r="A105" s="399"/>
      <c r="B105" s="422"/>
      <c r="C105" s="399"/>
      <c r="D105" s="422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18.75" customHeight="1" x14ac:dyDescent="0.25">
      <c r="A106" s="399"/>
      <c r="B106" s="422"/>
      <c r="C106" s="399"/>
      <c r="D106" s="422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18.75" customHeight="1" x14ac:dyDescent="0.25">
      <c r="A107" s="399"/>
      <c r="B107" s="422"/>
      <c r="C107" s="399"/>
      <c r="D107" s="422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18.75" customHeight="1" x14ac:dyDescent="0.25">
      <c r="A108" s="399"/>
      <c r="B108" s="422"/>
      <c r="C108" s="399"/>
      <c r="D108" s="422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18.75" customHeight="1" x14ac:dyDescent="0.25">
      <c r="A109" s="399"/>
      <c r="B109" s="422"/>
      <c r="C109" s="399"/>
      <c r="D109" s="422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18.75" customHeight="1" x14ac:dyDescent="0.25">
      <c r="A110" s="399"/>
      <c r="B110" s="422"/>
      <c r="C110" s="399"/>
      <c r="D110" s="422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18.75" customHeight="1" x14ac:dyDescent="0.25">
      <c r="A111" s="399"/>
      <c r="B111" s="422"/>
      <c r="C111" s="399"/>
      <c r="D111" s="422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18.75" customHeight="1" x14ac:dyDescent="0.25">
      <c r="A112" s="399"/>
      <c r="B112" s="422"/>
      <c r="C112" s="399"/>
      <c r="D112" s="422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18.75" customHeight="1" x14ac:dyDescent="0.25">
      <c r="A113" s="399"/>
      <c r="B113" s="422"/>
      <c r="C113" s="399"/>
      <c r="D113" s="422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18.75" customHeight="1" x14ac:dyDescent="0.25">
      <c r="A114" s="399"/>
      <c r="B114" s="422"/>
      <c r="C114" s="399"/>
      <c r="D114" s="422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18.75" customHeight="1" x14ac:dyDescent="0.25">
      <c r="A115" s="399"/>
      <c r="B115" s="422"/>
      <c r="C115" s="399"/>
      <c r="D115" s="422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18.75" customHeight="1" x14ac:dyDescent="0.25">
      <c r="A116" s="399"/>
      <c r="B116" s="422"/>
      <c r="C116" s="399"/>
      <c r="D116" s="422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18.75" customHeight="1" x14ac:dyDescent="0.25">
      <c r="A117" s="399"/>
      <c r="B117" s="422"/>
      <c r="C117" s="399"/>
      <c r="D117" s="422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18.75" customHeight="1" x14ac:dyDescent="0.25">
      <c r="A118" s="399"/>
      <c r="B118" s="422"/>
      <c r="C118" s="399"/>
      <c r="D118" s="422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18.75" customHeight="1" x14ac:dyDescent="0.25">
      <c r="A119" s="399"/>
      <c r="B119" s="422"/>
      <c r="C119" s="399"/>
      <c r="D119" s="422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18.75" customHeight="1" x14ac:dyDescent="0.25">
      <c r="A120" s="399"/>
      <c r="B120" s="422"/>
      <c r="C120" s="399"/>
      <c r="D120" s="422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18.75" customHeight="1" x14ac:dyDescent="0.25">
      <c r="A121" s="399"/>
      <c r="B121" s="422"/>
      <c r="C121" s="399"/>
      <c r="D121" s="422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18.75" customHeight="1" x14ac:dyDescent="0.25">
      <c r="A122" s="399"/>
      <c r="B122" s="422"/>
      <c r="C122" s="399"/>
      <c r="D122" s="422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18.75" customHeight="1" x14ac:dyDescent="0.25">
      <c r="A123" s="399"/>
      <c r="B123" s="422"/>
      <c r="C123" s="399"/>
      <c r="D123" s="422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18.75" customHeight="1" x14ac:dyDescent="0.25">
      <c r="A124" s="399"/>
      <c r="B124" s="422"/>
      <c r="C124" s="399"/>
      <c r="D124" s="422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18.75" customHeight="1" x14ac:dyDescent="0.25">
      <c r="A125" s="399"/>
      <c r="B125" s="422"/>
      <c r="C125" s="399"/>
      <c r="D125" s="422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18.75" customHeight="1" x14ac:dyDescent="0.25">
      <c r="A126" s="399"/>
      <c r="B126" s="422"/>
      <c r="C126" s="399"/>
      <c r="D126" s="422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18.75" customHeight="1" x14ac:dyDescent="0.25">
      <c r="A127" s="399"/>
      <c r="B127" s="422"/>
      <c r="C127" s="399"/>
      <c r="D127" s="422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18.75" customHeight="1" x14ac:dyDescent="0.25">
      <c r="A128" s="399"/>
      <c r="B128" s="422"/>
      <c r="C128" s="399"/>
      <c r="D128" s="422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18.75" customHeight="1" x14ac:dyDescent="0.25">
      <c r="A129" s="399"/>
      <c r="B129" s="422"/>
      <c r="C129" s="399"/>
      <c r="D129" s="422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18.75" customHeight="1" x14ac:dyDescent="0.25">
      <c r="A130" s="399"/>
      <c r="B130" s="422"/>
      <c r="C130" s="399"/>
      <c r="D130" s="422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18.75" customHeight="1" x14ac:dyDescent="0.25">
      <c r="A131" s="399"/>
      <c r="B131" s="422"/>
      <c r="C131" s="399"/>
      <c r="D131" s="422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18.75" customHeight="1" x14ac:dyDescent="0.25">
      <c r="A132" s="399"/>
      <c r="B132" s="422"/>
      <c r="C132" s="399"/>
      <c r="D132" s="422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18.75" customHeight="1" x14ac:dyDescent="0.25">
      <c r="A133" s="399"/>
      <c r="B133" s="422"/>
      <c r="C133" s="399"/>
      <c r="D133" s="422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18.75" customHeight="1" x14ac:dyDescent="0.25">
      <c r="A134" s="399"/>
      <c r="B134" s="422"/>
      <c r="C134" s="399"/>
      <c r="D134" s="422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18.75" customHeight="1" x14ac:dyDescent="0.25">
      <c r="A135" s="399"/>
      <c r="B135" s="422"/>
      <c r="C135" s="399"/>
      <c r="D135" s="422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18.75" customHeight="1" x14ac:dyDescent="0.25">
      <c r="A136" s="399"/>
      <c r="B136" s="422"/>
      <c r="C136" s="399"/>
      <c r="D136" s="422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18.75" customHeight="1" x14ac:dyDescent="0.25">
      <c r="A137" s="399"/>
      <c r="B137" s="422"/>
      <c r="C137" s="399"/>
      <c r="D137" s="422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18.75" customHeight="1" x14ac:dyDescent="0.25">
      <c r="A138" s="399"/>
      <c r="B138" s="422"/>
      <c r="C138" s="399"/>
      <c r="D138" s="422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18.75" customHeight="1" x14ac:dyDescent="0.25">
      <c r="A139" s="399"/>
      <c r="B139" s="422"/>
      <c r="C139" s="399"/>
      <c r="D139" s="422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18.75" customHeight="1" x14ac:dyDescent="0.25">
      <c r="A140" s="399"/>
      <c r="B140" s="422"/>
      <c r="C140" s="399"/>
      <c r="D140" s="422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18.75" customHeight="1" x14ac:dyDescent="0.25">
      <c r="A141" s="399"/>
      <c r="B141" s="422"/>
      <c r="C141" s="399"/>
      <c r="D141" s="422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18.75" customHeight="1" x14ac:dyDescent="0.25">
      <c r="A142" s="399"/>
      <c r="B142" s="422"/>
      <c r="C142" s="399"/>
      <c r="D142" s="422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18.75" customHeight="1" x14ac:dyDescent="0.25">
      <c r="A143" s="399"/>
      <c r="B143" s="422"/>
      <c r="C143" s="399"/>
      <c r="D143" s="422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18.75" customHeight="1" x14ac:dyDescent="0.25">
      <c r="A144" s="399"/>
      <c r="B144" s="422"/>
      <c r="C144" s="399"/>
      <c r="D144" s="422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18.75" customHeight="1" x14ac:dyDescent="0.25">
      <c r="A145" s="399"/>
      <c r="B145" s="422"/>
      <c r="C145" s="399"/>
      <c r="D145" s="422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18.75" customHeight="1" x14ac:dyDescent="0.25">
      <c r="A146" s="399"/>
      <c r="B146" s="422"/>
      <c r="C146" s="399"/>
      <c r="D146" s="422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18.75" customHeight="1" x14ac:dyDescent="0.25">
      <c r="A147" s="399"/>
      <c r="B147" s="422"/>
      <c r="C147" s="399"/>
      <c r="D147" s="422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18.75" customHeight="1" x14ac:dyDescent="0.25">
      <c r="A148" s="399"/>
      <c r="B148" s="422"/>
      <c r="C148" s="399"/>
      <c r="D148" s="422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18.75" customHeight="1" x14ac:dyDescent="0.25">
      <c r="A149" s="399"/>
      <c r="B149" s="422"/>
      <c r="C149" s="399"/>
      <c r="D149" s="422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18.75" customHeight="1" x14ac:dyDescent="0.25">
      <c r="A150" s="399"/>
      <c r="B150" s="422"/>
      <c r="C150" s="399"/>
      <c r="D150" s="422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18.75" customHeight="1" x14ac:dyDescent="0.25">
      <c r="A151" s="399"/>
      <c r="B151" s="422"/>
      <c r="C151" s="399"/>
      <c r="D151" s="422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18.75" customHeight="1" x14ac:dyDescent="0.25">
      <c r="A152" s="399"/>
      <c r="B152" s="422"/>
      <c r="C152" s="399"/>
      <c r="D152" s="422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18.75" customHeight="1" x14ac:dyDescent="0.25">
      <c r="A153" s="399"/>
      <c r="B153" s="422"/>
      <c r="C153" s="399"/>
      <c r="D153" s="422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18.75" customHeight="1" x14ac:dyDescent="0.25">
      <c r="A154" s="399"/>
      <c r="B154" s="422"/>
      <c r="C154" s="399"/>
      <c r="D154" s="422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18.75" customHeight="1" x14ac:dyDescent="0.25">
      <c r="A155" s="399"/>
      <c r="B155" s="422"/>
      <c r="C155" s="399"/>
      <c r="D155" s="422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18.75" customHeight="1" x14ac:dyDescent="0.25">
      <c r="A156" s="399"/>
      <c r="B156" s="422"/>
      <c r="C156" s="399"/>
      <c r="D156" s="422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18.75" customHeight="1" x14ac:dyDescent="0.25">
      <c r="A157" s="399"/>
      <c r="B157" s="422"/>
      <c r="C157" s="399"/>
      <c r="D157" s="422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18.75" customHeight="1" x14ac:dyDescent="0.25">
      <c r="A158" s="399"/>
      <c r="B158" s="422"/>
      <c r="C158" s="399"/>
      <c r="D158" s="422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18.75" customHeight="1" x14ac:dyDescent="0.25">
      <c r="A159" s="399"/>
      <c r="B159" s="422"/>
      <c r="C159" s="399"/>
      <c r="D159" s="422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18.75" customHeight="1" x14ac:dyDescent="0.25">
      <c r="A160" s="399"/>
      <c r="B160" s="422"/>
      <c r="C160" s="399"/>
      <c r="D160" s="422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18.75" customHeight="1" x14ac:dyDescent="0.25">
      <c r="A161" s="399"/>
      <c r="B161" s="422"/>
      <c r="C161" s="399"/>
      <c r="D161" s="422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18.75" customHeight="1" x14ac:dyDescent="0.25">
      <c r="A162" s="399"/>
      <c r="B162" s="422"/>
      <c r="C162" s="399"/>
      <c r="D162" s="422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18.75" customHeight="1" x14ac:dyDescent="0.25">
      <c r="A163" s="399"/>
      <c r="B163" s="422"/>
      <c r="C163" s="399"/>
      <c r="D163" s="422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18.75" customHeight="1" x14ac:dyDescent="0.25">
      <c r="A164" s="399"/>
      <c r="B164" s="422"/>
      <c r="C164" s="399"/>
      <c r="D164" s="422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18.75" customHeight="1" x14ac:dyDescent="0.25">
      <c r="A165" s="399"/>
      <c r="B165" s="422"/>
      <c r="C165" s="399"/>
      <c r="D165" s="422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18.75" customHeight="1" x14ac:dyDescent="0.25">
      <c r="A166" s="399"/>
      <c r="B166" s="422"/>
      <c r="C166" s="399"/>
      <c r="D166" s="422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18.75" customHeight="1" x14ac:dyDescent="0.25">
      <c r="A167" s="399"/>
      <c r="B167" s="422"/>
      <c r="C167" s="399"/>
      <c r="D167" s="422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18.75" customHeight="1" x14ac:dyDescent="0.25">
      <c r="A168" s="399"/>
      <c r="B168" s="422"/>
      <c r="C168" s="399"/>
      <c r="D168" s="422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18.75" customHeight="1" x14ac:dyDescent="0.25">
      <c r="A169" s="399"/>
      <c r="B169" s="422"/>
      <c r="C169" s="399"/>
      <c r="D169" s="422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18.75" customHeight="1" x14ac:dyDescent="0.25">
      <c r="A170" s="399"/>
      <c r="B170" s="422"/>
      <c r="C170" s="399"/>
      <c r="D170" s="422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18.75" customHeight="1" x14ac:dyDescent="0.25">
      <c r="A171" s="399"/>
      <c r="B171" s="422"/>
      <c r="C171" s="399"/>
      <c r="D171" s="422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18.75" customHeight="1" x14ac:dyDescent="0.25">
      <c r="A172" s="399"/>
      <c r="B172" s="422"/>
      <c r="C172" s="399"/>
      <c r="D172" s="422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18.75" customHeight="1" x14ac:dyDescent="0.25">
      <c r="A173" s="399"/>
      <c r="B173" s="422"/>
      <c r="C173" s="399"/>
      <c r="D173" s="422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18.75" customHeight="1" x14ac:dyDescent="0.25">
      <c r="A174" s="399"/>
      <c r="B174" s="422"/>
      <c r="C174" s="399"/>
      <c r="D174" s="422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18.75" customHeight="1" x14ac:dyDescent="0.25">
      <c r="A175" s="399"/>
      <c r="B175" s="422"/>
      <c r="C175" s="399"/>
      <c r="D175" s="422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18.75" customHeight="1" x14ac:dyDescent="0.25">
      <c r="A176" s="399"/>
      <c r="B176" s="422"/>
      <c r="C176" s="399"/>
      <c r="D176" s="422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18.75" customHeight="1" x14ac:dyDescent="0.25">
      <c r="A177" s="399"/>
      <c r="B177" s="422"/>
      <c r="C177" s="399"/>
      <c r="D177" s="422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18.75" customHeight="1" x14ac:dyDescent="0.25">
      <c r="A178" s="399"/>
      <c r="B178" s="422"/>
      <c r="C178" s="399"/>
      <c r="D178" s="422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18.75" customHeight="1" x14ac:dyDescent="0.25">
      <c r="A179" s="399"/>
      <c r="B179" s="422"/>
      <c r="C179" s="399"/>
      <c r="D179" s="422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18.75" customHeight="1" x14ac:dyDescent="0.25">
      <c r="A180" s="399"/>
      <c r="B180" s="422"/>
      <c r="C180" s="399"/>
      <c r="D180" s="422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18.75" customHeight="1" x14ac:dyDescent="0.25">
      <c r="A181" s="399"/>
      <c r="B181" s="422"/>
      <c r="C181" s="399"/>
      <c r="D181" s="422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18.75" customHeight="1" x14ac:dyDescent="0.25">
      <c r="A182" s="399"/>
      <c r="B182" s="422"/>
      <c r="C182" s="399"/>
      <c r="D182" s="422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18.75" customHeight="1" x14ac:dyDescent="0.25">
      <c r="A183" s="399"/>
      <c r="B183" s="422"/>
      <c r="C183" s="399"/>
      <c r="D183" s="422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18.75" customHeight="1" x14ac:dyDescent="0.25">
      <c r="A184" s="399"/>
      <c r="B184" s="422"/>
      <c r="C184" s="399"/>
      <c r="D184" s="422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18.75" customHeight="1" x14ac:dyDescent="0.25">
      <c r="A185" s="399"/>
      <c r="B185" s="422"/>
      <c r="C185" s="399"/>
      <c r="D185" s="422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18.75" customHeight="1" x14ac:dyDescent="0.25">
      <c r="A186" s="399"/>
      <c r="B186" s="422"/>
      <c r="C186" s="399"/>
      <c r="D186" s="422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18.75" customHeight="1" x14ac:dyDescent="0.25">
      <c r="A187" s="399"/>
      <c r="B187" s="422"/>
      <c r="C187" s="399"/>
      <c r="D187" s="422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18.75" customHeight="1" x14ac:dyDescent="0.25">
      <c r="A188" s="399"/>
      <c r="B188" s="422"/>
      <c r="C188" s="399"/>
      <c r="D188" s="422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18.75" customHeight="1" x14ac:dyDescent="0.25">
      <c r="A189" s="399"/>
      <c r="B189" s="422"/>
      <c r="C189" s="399"/>
      <c r="D189" s="422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18.75" customHeight="1" x14ac:dyDescent="0.25">
      <c r="A190" s="399"/>
      <c r="B190" s="422"/>
      <c r="C190" s="399"/>
      <c r="D190" s="422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18.75" customHeight="1" x14ac:dyDescent="0.25">
      <c r="A191" s="399"/>
      <c r="B191" s="422"/>
      <c r="C191" s="399"/>
      <c r="D191" s="422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18.75" customHeight="1" x14ac:dyDescent="0.25">
      <c r="A192" s="399"/>
      <c r="B192" s="422"/>
      <c r="C192" s="399"/>
      <c r="D192" s="422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18.75" customHeight="1" x14ac:dyDescent="0.25">
      <c r="A193" s="399"/>
      <c r="B193" s="422"/>
      <c r="C193" s="399"/>
      <c r="D193" s="422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18.75" customHeight="1" x14ac:dyDescent="0.25">
      <c r="A194" s="399"/>
      <c r="B194" s="422"/>
      <c r="C194" s="399"/>
      <c r="D194" s="422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18.75" customHeight="1" x14ac:dyDescent="0.25">
      <c r="A195" s="399"/>
      <c r="B195" s="422"/>
      <c r="C195" s="399"/>
      <c r="D195" s="422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18.75" customHeight="1" x14ac:dyDescent="0.25">
      <c r="A196" s="399"/>
      <c r="B196" s="422"/>
      <c r="C196" s="399"/>
      <c r="D196" s="422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18.75" customHeight="1" x14ac:dyDescent="0.25">
      <c r="A197" s="399"/>
      <c r="B197" s="422"/>
      <c r="C197" s="399"/>
      <c r="D197" s="422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18.75" customHeight="1" x14ac:dyDescent="0.25">
      <c r="A198" s="399"/>
      <c r="B198" s="422"/>
      <c r="C198" s="399"/>
      <c r="D198" s="422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18.75" customHeight="1" x14ac:dyDescent="0.25">
      <c r="A199" s="399"/>
      <c r="B199" s="422"/>
      <c r="C199" s="399"/>
      <c r="D199" s="422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18.75" customHeight="1" x14ac:dyDescent="0.25">
      <c r="A200" s="399"/>
      <c r="B200" s="422"/>
      <c r="C200" s="399"/>
      <c r="D200" s="422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18.75" customHeight="1" x14ac:dyDescent="0.25">
      <c r="A201" s="399"/>
      <c r="B201" s="422"/>
      <c r="C201" s="399"/>
      <c r="D201" s="422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18.75" customHeight="1" x14ac:dyDescent="0.25">
      <c r="A202" s="399"/>
      <c r="B202" s="422"/>
      <c r="C202" s="399"/>
      <c r="D202" s="422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18.75" customHeight="1" x14ac:dyDescent="0.25">
      <c r="A203" s="399"/>
      <c r="B203" s="422"/>
      <c r="C203" s="399"/>
      <c r="D203" s="422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18.75" customHeight="1" x14ac:dyDescent="0.25">
      <c r="A204" s="399"/>
      <c r="B204" s="422"/>
      <c r="C204" s="399"/>
      <c r="D204" s="422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18.75" customHeight="1" x14ac:dyDescent="0.25">
      <c r="A205" s="399"/>
      <c r="B205" s="422"/>
      <c r="C205" s="399"/>
      <c r="D205" s="422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18.75" customHeight="1" x14ac:dyDescent="0.25">
      <c r="A206" s="399"/>
      <c r="B206" s="422"/>
      <c r="C206" s="399"/>
      <c r="D206" s="422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18.75" customHeight="1" x14ac:dyDescent="0.25">
      <c r="A207" s="399"/>
      <c r="B207" s="422"/>
      <c r="C207" s="399"/>
      <c r="D207" s="422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18.75" customHeight="1" x14ac:dyDescent="0.25">
      <c r="A208" s="399"/>
      <c r="B208" s="422"/>
      <c r="C208" s="399"/>
      <c r="D208" s="422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18.75" customHeight="1" x14ac:dyDescent="0.25">
      <c r="A209" s="399"/>
      <c r="B209" s="422"/>
      <c r="C209" s="399"/>
      <c r="D209" s="422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18.75" customHeight="1" x14ac:dyDescent="0.25">
      <c r="A210" s="399"/>
      <c r="B210" s="422"/>
      <c r="C210" s="399"/>
      <c r="D210" s="422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18.75" customHeight="1" x14ac:dyDescent="0.25">
      <c r="A211" s="399"/>
      <c r="B211" s="422"/>
      <c r="C211" s="399"/>
      <c r="D211" s="422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18.75" customHeight="1" x14ac:dyDescent="0.25">
      <c r="A212" s="399"/>
      <c r="B212" s="422"/>
      <c r="C212" s="399"/>
      <c r="D212" s="422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18.75" customHeight="1" x14ac:dyDescent="0.25">
      <c r="A213" s="399"/>
      <c r="B213" s="422"/>
      <c r="C213" s="399"/>
      <c r="D213" s="422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18.75" customHeight="1" x14ac:dyDescent="0.25">
      <c r="A214" s="399"/>
      <c r="B214" s="422"/>
      <c r="C214" s="399"/>
      <c r="D214" s="422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18.75" customHeight="1" x14ac:dyDescent="0.25">
      <c r="A215" s="399"/>
      <c r="B215" s="422"/>
      <c r="C215" s="399"/>
      <c r="D215" s="422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18.75" customHeight="1" x14ac:dyDescent="0.25">
      <c r="A216" s="399"/>
      <c r="B216" s="422"/>
      <c r="C216" s="399"/>
      <c r="D216" s="422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18.75" customHeight="1" x14ac:dyDescent="0.25">
      <c r="A217" s="399"/>
      <c r="B217" s="422"/>
      <c r="C217" s="399"/>
      <c r="D217" s="422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18.75" customHeight="1" x14ac:dyDescent="0.25">
      <c r="A218" s="399"/>
      <c r="B218" s="422"/>
      <c r="C218" s="399"/>
      <c r="D218" s="422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18.75" customHeight="1" x14ac:dyDescent="0.25">
      <c r="A219" s="399"/>
      <c r="B219" s="422"/>
      <c r="C219" s="399"/>
      <c r="D219" s="422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18.75" customHeight="1" x14ac:dyDescent="0.25">
      <c r="A220" s="399"/>
      <c r="B220" s="422"/>
      <c r="C220" s="399"/>
      <c r="D220" s="422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18.75" customHeight="1" x14ac:dyDescent="0.25">
      <c r="A221" s="399"/>
      <c r="B221" s="422"/>
      <c r="C221" s="399"/>
      <c r="D221" s="422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18.75" customHeight="1" x14ac:dyDescent="0.25">
      <c r="A222" s="399"/>
      <c r="B222" s="422"/>
      <c r="C222" s="399"/>
      <c r="D222" s="422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18.75" customHeight="1" x14ac:dyDescent="0.25">
      <c r="A223" s="399"/>
      <c r="B223" s="422"/>
      <c r="C223" s="399"/>
      <c r="D223" s="422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18.75" customHeight="1" x14ac:dyDescent="0.25">
      <c r="A224" s="399"/>
      <c r="B224" s="422"/>
      <c r="C224" s="399"/>
      <c r="D224" s="422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18.75" customHeight="1" x14ac:dyDescent="0.25">
      <c r="A225" s="399"/>
      <c r="B225" s="422"/>
      <c r="C225" s="399"/>
      <c r="D225" s="422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18.75" customHeight="1" x14ac:dyDescent="0.25">
      <c r="A226" s="399"/>
      <c r="B226" s="422"/>
      <c r="C226" s="399"/>
      <c r="D226" s="422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18.75" customHeight="1" x14ac:dyDescent="0.25">
      <c r="A227" s="399"/>
      <c r="B227" s="422"/>
      <c r="C227" s="399"/>
      <c r="D227" s="422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18.75" customHeight="1" x14ac:dyDescent="0.25">
      <c r="A228" s="399"/>
      <c r="B228" s="422"/>
      <c r="C228" s="399"/>
      <c r="D228" s="422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18.75" customHeight="1" x14ac:dyDescent="0.25">
      <c r="A229" s="399"/>
      <c r="B229" s="422"/>
      <c r="C229" s="399"/>
      <c r="D229" s="422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18.75" customHeight="1" x14ac:dyDescent="0.25">
      <c r="A230" s="399"/>
      <c r="B230" s="422"/>
      <c r="C230" s="399"/>
      <c r="D230" s="422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18.75" customHeight="1" x14ac:dyDescent="0.25">
      <c r="A231" s="399"/>
      <c r="B231" s="422"/>
      <c r="C231" s="399"/>
      <c r="D231" s="422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18.75" customHeight="1" x14ac:dyDescent="0.25">
      <c r="A232" s="399"/>
      <c r="B232" s="422"/>
      <c r="C232" s="399"/>
      <c r="D232" s="422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18.75" customHeight="1" x14ac:dyDescent="0.25">
      <c r="A233" s="399"/>
      <c r="B233" s="422"/>
      <c r="C233" s="399"/>
      <c r="D233" s="422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18.75" customHeight="1" x14ac:dyDescent="0.25">
      <c r="A234" s="399"/>
      <c r="B234" s="422"/>
      <c r="C234" s="399"/>
      <c r="D234" s="422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18.75" customHeight="1" x14ac:dyDescent="0.25">
      <c r="A235" s="399"/>
      <c r="B235" s="422"/>
      <c r="C235" s="399"/>
      <c r="D235" s="422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18.75" customHeight="1" x14ac:dyDescent="0.25">
      <c r="A236" s="399"/>
      <c r="B236" s="422"/>
      <c r="C236" s="399"/>
      <c r="D236" s="422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18.75" customHeight="1" x14ac:dyDescent="0.25">
      <c r="A237" s="399"/>
      <c r="B237" s="422"/>
      <c r="C237" s="399"/>
      <c r="D237" s="422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18.75" customHeight="1" x14ac:dyDescent="0.25">
      <c r="A238" s="399"/>
      <c r="B238" s="422"/>
      <c r="C238" s="399"/>
      <c r="D238" s="422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18.75" customHeight="1" x14ac:dyDescent="0.25">
      <c r="A239" s="399"/>
      <c r="B239" s="422"/>
      <c r="C239" s="399"/>
      <c r="D239" s="422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18.75" customHeight="1" x14ac:dyDescent="0.25">
      <c r="A240" s="399"/>
      <c r="B240" s="422"/>
      <c r="C240" s="399"/>
      <c r="D240" s="422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spans="1:26" ht="18.75" customHeight="1" x14ac:dyDescent="0.25">
      <c r="A241" s="399"/>
      <c r="B241" s="422"/>
      <c r="C241" s="399"/>
      <c r="D241" s="422"/>
      <c r="E241" s="399"/>
      <c r="F241" s="399"/>
      <c r="G241" s="399"/>
      <c r="H241" s="399"/>
      <c r="I241" s="399"/>
      <c r="J241" s="399"/>
      <c r="K241" s="399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0:H10"/>
    <mergeCell ref="G11:H11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0" workbookViewId="0">
      <selection activeCell="C44" sqref="C44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57" t="str">
        <f>DS!A1</f>
        <v>KEC International Limited</v>
      </c>
      <c r="B1" s="607"/>
      <c r="C1" s="607"/>
      <c r="D1" s="607"/>
      <c r="E1" s="607"/>
      <c r="F1" s="607"/>
      <c r="G1" s="636"/>
      <c r="H1" s="97"/>
    </row>
    <row r="2" spans="1:26" ht="15.75" x14ac:dyDescent="0.25">
      <c r="A2" s="658" t="str">
        <f>DS!A2</f>
        <v>765 kV D/C Bikaner IV PS to Siwani II (Part-01) TL</v>
      </c>
      <c r="B2" s="614"/>
      <c r="C2" s="614"/>
      <c r="D2" s="614"/>
      <c r="E2" s="614"/>
      <c r="F2" s="614"/>
      <c r="G2" s="624"/>
      <c r="H2" s="97"/>
    </row>
    <row r="3" spans="1:26" ht="15.75" x14ac:dyDescent="0.25">
      <c r="A3" s="658" t="s">
        <v>913</v>
      </c>
      <c r="B3" s="614"/>
      <c r="C3" s="614"/>
      <c r="D3" s="614"/>
      <c r="E3" s="614"/>
      <c r="F3" s="614"/>
      <c r="G3" s="624"/>
      <c r="H3" s="97"/>
    </row>
    <row r="4" spans="1:26" ht="18.75" customHeight="1" x14ac:dyDescent="0.25">
      <c r="A4" s="658" t="s">
        <v>914</v>
      </c>
      <c r="B4" s="614"/>
      <c r="C4" s="614"/>
      <c r="D4" s="614"/>
      <c r="E4" s="614"/>
      <c r="F4" s="614"/>
      <c r="G4" s="624"/>
      <c r="H4" s="97"/>
    </row>
    <row r="5" spans="1:26" ht="45" x14ac:dyDescent="0.25">
      <c r="A5" s="423" t="s">
        <v>780</v>
      </c>
      <c r="B5" s="70" t="s">
        <v>915</v>
      </c>
      <c r="C5" s="62" t="s">
        <v>916</v>
      </c>
      <c r="D5" s="70" t="s">
        <v>917</v>
      </c>
      <c r="E5" s="70" t="s">
        <v>918</v>
      </c>
      <c r="F5" s="62" t="s">
        <v>919</v>
      </c>
      <c r="G5" s="424" t="s">
        <v>920</v>
      </c>
      <c r="H5" s="97"/>
    </row>
    <row r="6" spans="1:26" ht="60" x14ac:dyDescent="0.25">
      <c r="A6" s="425">
        <v>1</v>
      </c>
      <c r="B6" s="108" t="s">
        <v>921</v>
      </c>
      <c r="C6" s="108" t="s">
        <v>922</v>
      </c>
      <c r="D6" s="121">
        <v>45770</v>
      </c>
      <c r="E6" s="121" t="s">
        <v>923</v>
      </c>
      <c r="F6" s="8" t="s">
        <v>924</v>
      </c>
      <c r="G6" s="426"/>
      <c r="H6" s="413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</row>
    <row r="7" spans="1:26" ht="30" x14ac:dyDescent="0.25">
      <c r="A7" s="142">
        <v>2</v>
      </c>
      <c r="B7" s="108" t="s">
        <v>925</v>
      </c>
      <c r="C7" s="109" t="s">
        <v>926</v>
      </c>
      <c r="D7" s="124">
        <v>45819</v>
      </c>
      <c r="E7" s="108" t="s">
        <v>927</v>
      </c>
      <c r="F7" s="8" t="s">
        <v>928</v>
      </c>
      <c r="G7" s="428"/>
      <c r="H7" s="97"/>
    </row>
    <row r="8" spans="1:26" x14ac:dyDescent="0.25">
      <c r="A8" s="429"/>
      <c r="B8" s="118"/>
      <c r="C8" s="118"/>
      <c r="D8" s="118"/>
      <c r="E8" s="118"/>
      <c r="F8" s="430"/>
      <c r="G8" s="431"/>
      <c r="H8" s="97"/>
    </row>
    <row r="9" spans="1:26" x14ac:dyDescent="0.25">
      <c r="A9" s="726" t="s">
        <v>929</v>
      </c>
      <c r="B9" s="614"/>
      <c r="C9" s="614"/>
      <c r="D9" s="614"/>
      <c r="E9" s="614"/>
      <c r="F9" s="614"/>
      <c r="G9" s="624"/>
      <c r="H9" s="97"/>
    </row>
    <row r="10" spans="1:26" ht="45" x14ac:dyDescent="0.25">
      <c r="A10" s="423" t="s">
        <v>780</v>
      </c>
      <c r="B10" s="70" t="s">
        <v>930</v>
      </c>
      <c r="C10" s="62" t="s">
        <v>916</v>
      </c>
      <c r="D10" s="70" t="s">
        <v>917</v>
      </c>
      <c r="E10" s="70" t="s">
        <v>918</v>
      </c>
      <c r="F10" s="62" t="s">
        <v>919</v>
      </c>
      <c r="G10" s="424" t="s">
        <v>920</v>
      </c>
      <c r="H10" s="97"/>
    </row>
    <row r="11" spans="1:26" ht="135" x14ac:dyDescent="0.25">
      <c r="A11" s="142">
        <v>1</v>
      </c>
      <c r="B11" s="88" t="s">
        <v>931</v>
      </c>
      <c r="C11" s="109" t="s">
        <v>932</v>
      </c>
      <c r="D11" s="121">
        <v>45770</v>
      </c>
      <c r="E11" s="121" t="s">
        <v>933</v>
      </c>
      <c r="F11" s="407" t="s">
        <v>934</v>
      </c>
      <c r="G11" s="426"/>
      <c r="H11" s="97"/>
    </row>
    <row r="12" spans="1:26" x14ac:dyDescent="0.25">
      <c r="A12" s="429"/>
      <c r="C12" s="118"/>
      <c r="D12" s="118"/>
      <c r="E12" s="118"/>
      <c r="F12" s="118"/>
      <c r="G12" s="432"/>
      <c r="H12" s="97"/>
    </row>
    <row r="13" spans="1:26" ht="15.75" x14ac:dyDescent="0.25">
      <c r="A13" s="658" t="s">
        <v>935</v>
      </c>
      <c r="B13" s="614"/>
      <c r="C13" s="614"/>
      <c r="D13" s="614"/>
      <c r="E13" s="614"/>
      <c r="F13" s="614"/>
      <c r="G13" s="624"/>
      <c r="H13" s="97"/>
    </row>
    <row r="14" spans="1:26" ht="45" x14ac:dyDescent="0.25">
      <c r="A14" s="423" t="s">
        <v>780</v>
      </c>
      <c r="B14" s="70" t="s">
        <v>936</v>
      </c>
      <c r="C14" s="70" t="s">
        <v>916</v>
      </c>
      <c r="D14" s="70" t="s">
        <v>917</v>
      </c>
      <c r="E14" s="70" t="s">
        <v>918</v>
      </c>
      <c r="F14" s="62" t="s">
        <v>919</v>
      </c>
      <c r="G14" s="424" t="s">
        <v>920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30" x14ac:dyDescent="0.25">
      <c r="A15" s="433">
        <v>1</v>
      </c>
      <c r="B15" s="407" t="s">
        <v>937</v>
      </c>
      <c r="C15" s="259" t="s">
        <v>938</v>
      </c>
      <c r="D15" s="434">
        <v>45770</v>
      </c>
      <c r="E15" s="434" t="s">
        <v>939</v>
      </c>
      <c r="F15" s="407" t="s">
        <v>940</v>
      </c>
      <c r="G15" s="428"/>
      <c r="H15" s="97"/>
    </row>
    <row r="16" spans="1:26" ht="150" x14ac:dyDescent="0.25">
      <c r="A16" s="433">
        <v>2</v>
      </c>
      <c r="B16" s="407" t="s">
        <v>941</v>
      </c>
      <c r="C16" s="259" t="s">
        <v>942</v>
      </c>
      <c r="D16" s="434">
        <v>45770</v>
      </c>
      <c r="E16" s="434" t="s">
        <v>943</v>
      </c>
      <c r="F16" s="407" t="s">
        <v>944</v>
      </c>
      <c r="G16" s="428"/>
      <c r="H16" s="97"/>
    </row>
    <row r="17" spans="1:8" ht="120" x14ac:dyDescent="0.25">
      <c r="A17" s="142">
        <v>3</v>
      </c>
      <c r="B17" s="8" t="s">
        <v>945</v>
      </c>
      <c r="C17" s="109" t="s">
        <v>946</v>
      </c>
      <c r="D17" s="434">
        <v>45770</v>
      </c>
      <c r="E17" s="434" t="s">
        <v>947</v>
      </c>
      <c r="F17" s="407" t="s">
        <v>948</v>
      </c>
      <c r="G17" s="428"/>
      <c r="H17" s="97"/>
    </row>
    <row r="18" spans="1:8" ht="165" x14ac:dyDescent="0.25">
      <c r="A18" s="142">
        <v>4</v>
      </c>
      <c r="B18" s="8" t="s">
        <v>949</v>
      </c>
      <c r="C18" s="109" t="s">
        <v>950</v>
      </c>
      <c r="D18" s="434">
        <v>45770</v>
      </c>
      <c r="E18" s="434" t="s">
        <v>947</v>
      </c>
      <c r="F18" s="407" t="s">
        <v>951</v>
      </c>
      <c r="G18" s="435"/>
      <c r="H18" s="97"/>
    </row>
    <row r="19" spans="1:8" ht="60" x14ac:dyDescent="0.25">
      <c r="A19" s="142">
        <v>5</v>
      </c>
      <c r="B19" s="168" t="s">
        <v>952</v>
      </c>
      <c r="C19" s="109" t="s">
        <v>953</v>
      </c>
      <c r="D19" s="434">
        <v>45770</v>
      </c>
      <c r="E19" s="434" t="s">
        <v>954</v>
      </c>
      <c r="F19" s="407" t="s">
        <v>955</v>
      </c>
      <c r="G19" s="428"/>
      <c r="H19" s="97"/>
    </row>
    <row r="20" spans="1:8" ht="120" x14ac:dyDescent="0.25">
      <c r="A20" s="142">
        <v>6</v>
      </c>
      <c r="B20" s="168" t="s">
        <v>956</v>
      </c>
      <c r="C20" s="259" t="s">
        <v>957</v>
      </c>
      <c r="D20" s="434">
        <v>45770</v>
      </c>
      <c r="E20" s="434" t="s">
        <v>947</v>
      </c>
      <c r="F20" s="407" t="s">
        <v>958</v>
      </c>
      <c r="G20" s="428"/>
      <c r="H20" s="97"/>
    </row>
    <row r="21" spans="1:8" ht="15.75" customHeight="1" x14ac:dyDescent="0.25">
      <c r="A21" s="142">
        <v>7</v>
      </c>
      <c r="B21" s="168" t="s">
        <v>959</v>
      </c>
      <c r="C21" s="109" t="s">
        <v>960</v>
      </c>
      <c r="D21" s="434">
        <v>45986</v>
      </c>
      <c r="E21" s="434" t="s">
        <v>961</v>
      </c>
      <c r="F21" s="407" t="s">
        <v>962</v>
      </c>
      <c r="G21" s="428"/>
      <c r="H21" s="97"/>
    </row>
    <row r="22" spans="1:8" ht="15.75" customHeight="1" x14ac:dyDescent="0.25">
      <c r="A22" s="142">
        <v>8</v>
      </c>
      <c r="B22" s="168" t="s">
        <v>963</v>
      </c>
      <c r="C22" s="109" t="s">
        <v>960</v>
      </c>
      <c r="D22" s="434">
        <v>45986</v>
      </c>
      <c r="E22" s="434" t="s">
        <v>961</v>
      </c>
      <c r="F22" s="407" t="s">
        <v>964</v>
      </c>
      <c r="G22" s="428"/>
      <c r="H22" s="97"/>
    </row>
    <row r="23" spans="1:8" ht="15.75" customHeight="1" x14ac:dyDescent="0.25">
      <c r="A23" s="142">
        <v>9</v>
      </c>
      <c r="B23" s="436" t="s">
        <v>965</v>
      </c>
      <c r="C23" s="180" t="s">
        <v>966</v>
      </c>
      <c r="D23" s="437">
        <v>45986</v>
      </c>
      <c r="E23" s="437" t="s">
        <v>961</v>
      </c>
      <c r="F23" s="438" t="s">
        <v>964</v>
      </c>
      <c r="G23" s="439"/>
      <c r="H23" s="97"/>
    </row>
    <row r="24" spans="1:8" ht="15.75" customHeight="1" x14ac:dyDescent="0.25">
      <c r="A24" s="118">
        <v>10</v>
      </c>
      <c r="B24" s="436" t="s">
        <v>965</v>
      </c>
      <c r="C24" s="180" t="s">
        <v>966</v>
      </c>
      <c r="D24" s="437">
        <v>45986</v>
      </c>
      <c r="E24" s="437" t="s">
        <v>961</v>
      </c>
      <c r="F24" s="438" t="s">
        <v>964</v>
      </c>
      <c r="G24" s="291"/>
      <c r="H24" s="97"/>
    </row>
    <row r="25" spans="1:8" ht="15.75" customHeight="1" x14ac:dyDescent="0.25">
      <c r="A25" s="429">
        <v>11</v>
      </c>
      <c r="B25" s="436" t="s">
        <v>967</v>
      </c>
      <c r="C25" s="109" t="s">
        <v>968</v>
      </c>
      <c r="D25" s="109" t="s">
        <v>969</v>
      </c>
      <c r="E25" s="109" t="s">
        <v>819</v>
      </c>
      <c r="F25" s="8" t="s">
        <v>970</v>
      </c>
      <c r="G25" s="431"/>
      <c r="H25" s="97"/>
    </row>
    <row r="26" spans="1:8" ht="15.75" customHeight="1" x14ac:dyDescent="0.25">
      <c r="A26" s="726" t="s">
        <v>971</v>
      </c>
      <c r="B26" s="614"/>
      <c r="C26" s="614"/>
      <c r="D26" s="614"/>
      <c r="E26" s="614"/>
      <c r="F26" s="614"/>
      <c r="G26" s="624"/>
      <c r="H26" s="97"/>
    </row>
    <row r="27" spans="1:8" ht="15.75" customHeight="1" x14ac:dyDescent="0.25">
      <c r="A27" s="423" t="s">
        <v>780</v>
      </c>
      <c r="B27" s="70" t="s">
        <v>972</v>
      </c>
      <c r="C27" s="62" t="s">
        <v>916</v>
      </c>
      <c r="D27" s="70" t="s">
        <v>917</v>
      </c>
      <c r="E27" s="70" t="s">
        <v>918</v>
      </c>
      <c r="F27" s="62" t="s">
        <v>919</v>
      </c>
      <c r="G27" s="424" t="s">
        <v>920</v>
      </c>
      <c r="H27" s="97"/>
    </row>
    <row r="28" spans="1:8" ht="15.75" customHeight="1" x14ac:dyDescent="0.25">
      <c r="A28" s="142">
        <v>1</v>
      </c>
      <c r="B28" s="88" t="s">
        <v>973</v>
      </c>
      <c r="C28" s="109" t="s">
        <v>974</v>
      </c>
      <c r="D28" s="121">
        <v>45819</v>
      </c>
      <c r="E28" s="121" t="s">
        <v>975</v>
      </c>
      <c r="F28" s="8" t="s">
        <v>976</v>
      </c>
      <c r="G28" s="426"/>
      <c r="H28" s="97"/>
    </row>
    <row r="29" spans="1:8" ht="16.5" customHeight="1" x14ac:dyDescent="0.25">
      <c r="A29" s="429"/>
      <c r="B29" s="118"/>
      <c r="C29" s="118"/>
      <c r="D29" s="118"/>
      <c r="E29" s="118"/>
      <c r="F29" s="430"/>
      <c r="G29" s="431"/>
      <c r="H29" s="97"/>
    </row>
    <row r="30" spans="1:8" ht="15.75" customHeight="1" x14ac:dyDescent="0.25">
      <c r="A30" s="726" t="s">
        <v>977</v>
      </c>
      <c r="B30" s="614"/>
      <c r="C30" s="614"/>
      <c r="D30" s="614"/>
      <c r="E30" s="614"/>
      <c r="F30" s="614"/>
      <c r="G30" s="624"/>
      <c r="H30" s="97"/>
    </row>
    <row r="31" spans="1:8" ht="15.75" customHeight="1" x14ac:dyDescent="0.25">
      <c r="A31" s="423" t="s">
        <v>780</v>
      </c>
      <c r="B31" s="70" t="s">
        <v>978</v>
      </c>
      <c r="C31" s="62" t="s">
        <v>916</v>
      </c>
      <c r="D31" s="70" t="s">
        <v>917</v>
      </c>
      <c r="E31" s="70" t="s">
        <v>918</v>
      </c>
      <c r="F31" s="62" t="s">
        <v>919</v>
      </c>
      <c r="G31" s="424" t="s">
        <v>920</v>
      </c>
      <c r="H31" s="97"/>
    </row>
    <row r="32" spans="1:8" ht="15.75" customHeight="1" x14ac:dyDescent="0.25">
      <c r="A32" s="142">
        <v>1</v>
      </c>
      <c r="B32" s="88" t="s">
        <v>979</v>
      </c>
      <c r="C32" s="177" t="s">
        <v>980</v>
      </c>
      <c r="D32" s="121">
        <v>45819</v>
      </c>
      <c r="E32" s="121" t="s">
        <v>981</v>
      </c>
      <c r="F32" s="407" t="s">
        <v>982</v>
      </c>
      <c r="G32" s="426"/>
      <c r="H32" s="97"/>
    </row>
    <row r="33" spans="1:8" ht="15.75" customHeight="1" x14ac:dyDescent="0.25">
      <c r="A33" s="118"/>
      <c r="C33" s="118"/>
      <c r="D33" s="118"/>
      <c r="E33" s="118"/>
      <c r="F33" s="118"/>
      <c r="G33" s="440"/>
      <c r="H33" s="97"/>
    </row>
    <row r="34" spans="1:8" ht="15.75" customHeight="1" x14ac:dyDescent="0.25">
      <c r="A34" s="726" t="s">
        <v>983</v>
      </c>
      <c r="B34" s="614"/>
      <c r="C34" s="614"/>
      <c r="D34" s="614"/>
      <c r="E34" s="614"/>
      <c r="F34" s="614"/>
      <c r="G34" s="624"/>
      <c r="H34" s="97"/>
    </row>
    <row r="35" spans="1:8" ht="15.75" customHeight="1" x14ac:dyDescent="0.25">
      <c r="A35" s="423" t="s">
        <v>780</v>
      </c>
      <c r="B35" s="70" t="s">
        <v>984</v>
      </c>
      <c r="C35" s="62" t="s">
        <v>916</v>
      </c>
      <c r="D35" s="70" t="s">
        <v>917</v>
      </c>
      <c r="E35" s="70" t="s">
        <v>918</v>
      </c>
      <c r="F35" s="62" t="s">
        <v>919</v>
      </c>
      <c r="G35" s="424" t="s">
        <v>920</v>
      </c>
      <c r="H35" s="97"/>
    </row>
    <row r="36" spans="1:8" ht="30" x14ac:dyDescent="0.25">
      <c r="A36" s="142">
        <v>1</v>
      </c>
      <c r="B36" s="88" t="s">
        <v>985</v>
      </c>
      <c r="C36" s="177" t="s">
        <v>986</v>
      </c>
      <c r="D36" s="121" t="s">
        <v>987</v>
      </c>
      <c r="E36" s="121" t="s">
        <v>983</v>
      </c>
      <c r="F36" s="407" t="s">
        <v>988</v>
      </c>
      <c r="G36" s="426"/>
      <c r="H36" s="97"/>
    </row>
    <row r="37" spans="1:8" ht="15.75" customHeight="1" x14ac:dyDescent="0.25">
      <c r="A37" s="118"/>
      <c r="C37" s="118"/>
      <c r="D37" s="118"/>
      <c r="E37" s="118"/>
      <c r="F37" s="118"/>
      <c r="G37" s="440"/>
      <c r="H37" s="97"/>
    </row>
    <row r="38" spans="1:8" ht="15.75" customHeight="1" x14ac:dyDescent="0.25">
      <c r="A38" s="726" t="s">
        <v>989</v>
      </c>
      <c r="B38" s="614"/>
      <c r="C38" s="614"/>
      <c r="D38" s="614"/>
      <c r="E38" s="614"/>
      <c r="F38" s="614"/>
      <c r="G38" s="624"/>
      <c r="H38" s="97"/>
    </row>
    <row r="39" spans="1:8" ht="45" x14ac:dyDescent="0.25">
      <c r="A39" s="423" t="s">
        <v>780</v>
      </c>
      <c r="B39" s="70" t="s">
        <v>984</v>
      </c>
      <c r="C39" s="62" t="s">
        <v>916</v>
      </c>
      <c r="D39" s="70" t="s">
        <v>917</v>
      </c>
      <c r="E39" s="70" t="s">
        <v>918</v>
      </c>
      <c r="F39" s="62" t="s">
        <v>919</v>
      </c>
      <c r="G39" s="424" t="s">
        <v>920</v>
      </c>
      <c r="H39" s="97"/>
    </row>
    <row r="40" spans="1:8" ht="60" x14ac:dyDescent="0.25">
      <c r="A40" s="142">
        <v>1</v>
      </c>
      <c r="B40" s="88" t="s">
        <v>990</v>
      </c>
      <c r="C40" s="177" t="s">
        <v>986</v>
      </c>
      <c r="D40" s="121"/>
      <c r="E40" s="121" t="s">
        <v>991</v>
      </c>
      <c r="F40" s="407" t="s">
        <v>1791</v>
      </c>
      <c r="G40" s="426"/>
      <c r="H40" s="97"/>
    </row>
    <row r="41" spans="1:8" ht="15.75" customHeight="1" x14ac:dyDescent="0.25">
      <c r="A41" s="118"/>
      <c r="C41" s="118"/>
      <c r="D41" s="118"/>
      <c r="E41" s="118"/>
      <c r="F41" s="118"/>
      <c r="G41" s="440"/>
      <c r="H41" s="97"/>
    </row>
    <row r="42" spans="1:8" ht="15.75" customHeight="1" x14ac:dyDescent="0.25">
      <c r="A42" s="118"/>
      <c r="C42" s="118"/>
      <c r="D42" s="118"/>
      <c r="E42" s="118"/>
      <c r="F42" s="118"/>
      <c r="G42" s="440"/>
      <c r="H42" s="97"/>
    </row>
    <row r="43" spans="1:8" ht="15.75" customHeight="1" x14ac:dyDescent="0.25">
      <c r="A43" s="118"/>
      <c r="C43" s="118"/>
      <c r="D43" s="118"/>
      <c r="E43" s="118"/>
      <c r="F43" s="118"/>
      <c r="G43" s="440"/>
      <c r="H43" s="97"/>
    </row>
    <row r="44" spans="1:8" ht="15.75" customHeight="1" x14ac:dyDescent="0.25">
      <c r="A44" s="118"/>
      <c r="C44" s="118"/>
      <c r="D44" s="118"/>
      <c r="E44" s="118"/>
      <c r="F44" s="118"/>
      <c r="G44" s="440"/>
      <c r="H44" s="97"/>
    </row>
    <row r="45" spans="1:8" ht="15.75" customHeight="1" x14ac:dyDescent="0.25">
      <c r="A45" s="118"/>
      <c r="C45" s="118"/>
      <c r="D45" s="118"/>
      <c r="E45" s="118"/>
      <c r="F45" s="118"/>
      <c r="G45" s="440"/>
      <c r="H45" s="97"/>
    </row>
    <row r="46" spans="1:8" ht="15.75" customHeight="1" x14ac:dyDescent="0.25">
      <c r="A46" s="118"/>
      <c r="C46" s="118"/>
      <c r="D46" s="118"/>
      <c r="E46" s="118"/>
      <c r="F46" s="118"/>
      <c r="G46" s="440"/>
      <c r="H46" s="97"/>
    </row>
    <row r="47" spans="1:8" ht="15.75" customHeight="1" x14ac:dyDescent="0.25">
      <c r="A47" s="118"/>
      <c r="C47" s="118"/>
      <c r="D47" s="118"/>
      <c r="E47" s="118"/>
      <c r="F47" s="118"/>
      <c r="G47" s="440"/>
      <c r="H47" s="97"/>
    </row>
    <row r="48" spans="1:8" ht="15.75" customHeight="1" x14ac:dyDescent="0.25">
      <c r="A48" s="118"/>
      <c r="C48" s="118"/>
      <c r="D48" s="118"/>
      <c r="E48" s="118"/>
      <c r="F48" s="118"/>
      <c r="G48" s="440"/>
      <c r="H48" s="97"/>
    </row>
    <row r="49" spans="1:8" ht="15.75" customHeight="1" x14ac:dyDescent="0.25">
      <c r="A49" s="118"/>
      <c r="C49" s="118"/>
      <c r="D49" s="118"/>
      <c r="E49" s="118"/>
      <c r="F49" s="118"/>
      <c r="G49" s="440"/>
      <c r="H49" s="97"/>
    </row>
    <row r="50" spans="1:8" ht="15.75" customHeight="1" x14ac:dyDescent="0.25">
      <c r="A50" s="118"/>
      <c r="C50" s="118"/>
      <c r="D50" s="118"/>
      <c r="E50" s="118"/>
      <c r="F50" s="118"/>
      <c r="G50" s="440"/>
      <c r="H50" s="97"/>
    </row>
    <row r="51" spans="1:8" ht="15.75" customHeight="1" x14ac:dyDescent="0.25">
      <c r="A51" s="118"/>
      <c r="C51" s="118"/>
      <c r="D51" s="118"/>
      <c r="E51" s="118"/>
      <c r="F51" s="118"/>
      <c r="G51" s="440"/>
      <c r="H51" s="97"/>
    </row>
    <row r="52" spans="1:8" ht="15.75" customHeight="1" x14ac:dyDescent="0.25">
      <c r="A52" s="118"/>
      <c r="C52" s="118"/>
      <c r="D52" s="118"/>
      <c r="E52" s="118"/>
      <c r="F52" s="118"/>
      <c r="G52" s="440"/>
      <c r="H52" s="97"/>
    </row>
    <row r="53" spans="1:8" ht="15.75" customHeight="1" x14ac:dyDescent="0.25">
      <c r="A53" s="118"/>
      <c r="C53" s="118"/>
      <c r="D53" s="118"/>
      <c r="E53" s="118"/>
      <c r="F53" s="118"/>
      <c r="G53" s="440"/>
      <c r="H53" s="97"/>
    </row>
    <row r="54" spans="1:8" ht="15.75" customHeight="1" x14ac:dyDescent="0.25">
      <c r="A54" s="118"/>
      <c r="C54" s="118"/>
      <c r="D54" s="118"/>
      <c r="E54" s="118"/>
      <c r="F54" s="118"/>
      <c r="G54" s="440"/>
      <c r="H54" s="97"/>
    </row>
    <row r="55" spans="1:8" ht="15.75" customHeight="1" x14ac:dyDescent="0.25">
      <c r="A55" s="118"/>
      <c r="C55" s="118"/>
      <c r="D55" s="118"/>
      <c r="E55" s="118"/>
      <c r="F55" s="118"/>
      <c r="G55" s="440"/>
      <c r="H55" s="97"/>
    </row>
    <row r="56" spans="1:8" ht="15.75" customHeight="1" x14ac:dyDescent="0.25">
      <c r="A56" s="118"/>
      <c r="C56" s="118"/>
      <c r="D56" s="118"/>
      <c r="E56" s="118"/>
      <c r="F56" s="118"/>
      <c r="G56" s="440"/>
      <c r="H56" s="97"/>
    </row>
    <row r="57" spans="1:8" ht="15.75" customHeight="1" x14ac:dyDescent="0.25">
      <c r="A57" s="118"/>
      <c r="C57" s="118"/>
      <c r="D57" s="118"/>
      <c r="E57" s="118"/>
      <c r="F57" s="118"/>
      <c r="G57" s="440"/>
      <c r="H57" s="97"/>
    </row>
    <row r="58" spans="1:8" ht="15.75" customHeight="1" x14ac:dyDescent="0.25">
      <c r="A58" s="118"/>
      <c r="C58" s="118"/>
      <c r="D58" s="118"/>
      <c r="E58" s="118"/>
      <c r="F58" s="118"/>
      <c r="G58" s="440"/>
      <c r="H58" s="97"/>
    </row>
    <row r="59" spans="1:8" ht="15.75" customHeight="1" x14ac:dyDescent="0.25">
      <c r="A59" s="118"/>
      <c r="C59" s="118"/>
      <c r="D59" s="118"/>
      <c r="E59" s="118"/>
      <c r="F59" s="118"/>
      <c r="G59" s="440"/>
      <c r="H59" s="97"/>
    </row>
    <row r="60" spans="1:8" ht="15.75" customHeight="1" x14ac:dyDescent="0.25">
      <c r="A60" s="118"/>
      <c r="C60" s="118"/>
      <c r="D60" s="118"/>
      <c r="E60" s="118"/>
      <c r="F60" s="118"/>
      <c r="G60" s="440"/>
      <c r="H60" s="97"/>
    </row>
    <row r="61" spans="1:8" ht="15.75" customHeight="1" x14ac:dyDescent="0.25">
      <c r="A61" s="118"/>
      <c r="C61" s="118"/>
      <c r="D61" s="118"/>
      <c r="E61" s="118"/>
      <c r="F61" s="118"/>
      <c r="G61" s="440"/>
      <c r="H61" s="97"/>
    </row>
    <row r="62" spans="1:8" ht="15.75" customHeight="1" x14ac:dyDescent="0.25">
      <c r="A62" s="118"/>
      <c r="C62" s="118"/>
      <c r="D62" s="118"/>
      <c r="E62" s="118"/>
      <c r="F62" s="118"/>
      <c r="G62" s="440"/>
      <c r="H62" s="97"/>
    </row>
    <row r="63" spans="1:8" ht="15.75" customHeight="1" x14ac:dyDescent="0.25">
      <c r="A63" s="118"/>
      <c r="C63" s="118"/>
      <c r="D63" s="118"/>
      <c r="E63" s="118"/>
      <c r="F63" s="118"/>
      <c r="G63" s="440"/>
      <c r="H63" s="97"/>
    </row>
    <row r="64" spans="1:8" ht="15.75" customHeight="1" x14ac:dyDescent="0.25">
      <c r="A64" s="118"/>
      <c r="C64" s="118"/>
      <c r="D64" s="118"/>
      <c r="E64" s="118"/>
      <c r="F64" s="118"/>
      <c r="G64" s="440"/>
      <c r="H64" s="97"/>
    </row>
    <row r="65" spans="1:8" ht="15.75" customHeight="1" x14ac:dyDescent="0.25">
      <c r="A65" s="118"/>
      <c r="C65" s="118"/>
      <c r="D65" s="118"/>
      <c r="E65" s="118"/>
      <c r="F65" s="118"/>
      <c r="G65" s="440"/>
      <c r="H65" s="97"/>
    </row>
    <row r="66" spans="1:8" ht="15.75" customHeight="1" x14ac:dyDescent="0.25">
      <c r="A66" s="118"/>
      <c r="C66" s="118"/>
      <c r="D66" s="118"/>
      <c r="E66" s="118"/>
      <c r="F66" s="118"/>
      <c r="G66" s="440"/>
      <c r="H66" s="97"/>
    </row>
    <row r="67" spans="1:8" ht="15.75" customHeight="1" x14ac:dyDescent="0.25">
      <c r="A67" s="118"/>
      <c r="C67" s="118"/>
      <c r="D67" s="118"/>
      <c r="E67" s="118"/>
      <c r="F67" s="118"/>
      <c r="G67" s="440"/>
      <c r="H67" s="97"/>
    </row>
    <row r="68" spans="1:8" ht="15.75" customHeight="1" x14ac:dyDescent="0.25">
      <c r="A68" s="118"/>
      <c r="C68" s="118"/>
      <c r="D68" s="118"/>
      <c r="E68" s="118"/>
      <c r="F68" s="118"/>
      <c r="G68" s="440"/>
      <c r="H68" s="97"/>
    </row>
    <row r="69" spans="1:8" ht="15.75" customHeight="1" x14ac:dyDescent="0.25">
      <c r="A69" s="118"/>
      <c r="C69" s="118"/>
      <c r="D69" s="118"/>
      <c r="E69" s="118"/>
      <c r="F69" s="118"/>
      <c r="G69" s="440"/>
      <c r="H69" s="97"/>
    </row>
    <row r="70" spans="1:8" ht="15.75" customHeight="1" x14ac:dyDescent="0.25">
      <c r="A70" s="118"/>
      <c r="C70" s="118"/>
      <c r="D70" s="118"/>
      <c r="E70" s="118"/>
      <c r="F70" s="118"/>
      <c r="G70" s="440"/>
      <c r="H70" s="97"/>
    </row>
    <row r="71" spans="1:8" ht="15.75" customHeight="1" x14ac:dyDescent="0.25">
      <c r="A71" s="118"/>
      <c r="C71" s="118"/>
      <c r="D71" s="118"/>
      <c r="E71" s="118"/>
      <c r="F71" s="118"/>
      <c r="G71" s="440"/>
      <c r="H71" s="97"/>
    </row>
    <row r="72" spans="1:8" ht="15.75" customHeight="1" x14ac:dyDescent="0.25">
      <c r="A72" s="118"/>
      <c r="C72" s="118"/>
      <c r="D72" s="118"/>
      <c r="E72" s="118"/>
      <c r="F72" s="118"/>
      <c r="G72" s="440"/>
      <c r="H72" s="97"/>
    </row>
    <row r="73" spans="1:8" ht="15.75" customHeight="1" x14ac:dyDescent="0.25">
      <c r="A73" s="118"/>
      <c r="C73" s="118"/>
      <c r="D73" s="118"/>
      <c r="E73" s="118"/>
      <c r="F73" s="118"/>
      <c r="G73" s="440"/>
      <c r="H73" s="97"/>
    </row>
    <row r="74" spans="1:8" ht="15.75" customHeight="1" x14ac:dyDescent="0.25">
      <c r="A74" s="118"/>
      <c r="C74" s="118"/>
      <c r="D74" s="118"/>
      <c r="E74" s="118"/>
      <c r="F74" s="118"/>
      <c r="G74" s="440"/>
      <c r="H74" s="97"/>
    </row>
    <row r="75" spans="1:8" ht="15.75" customHeight="1" x14ac:dyDescent="0.25">
      <c r="A75" s="118"/>
      <c r="C75" s="118"/>
      <c r="D75" s="118"/>
      <c r="E75" s="118"/>
      <c r="F75" s="118"/>
      <c r="G75" s="440"/>
      <c r="H75" s="97"/>
    </row>
    <row r="76" spans="1:8" ht="15.75" customHeight="1" x14ac:dyDescent="0.25">
      <c r="A76" s="118"/>
      <c r="C76" s="118"/>
      <c r="D76" s="118"/>
      <c r="E76" s="118"/>
      <c r="F76" s="118"/>
      <c r="G76" s="440"/>
      <c r="H76" s="97"/>
    </row>
    <row r="77" spans="1:8" ht="15.75" customHeight="1" x14ac:dyDescent="0.25">
      <c r="A77" s="118"/>
      <c r="C77" s="118"/>
      <c r="D77" s="118"/>
      <c r="E77" s="118"/>
      <c r="F77" s="118"/>
      <c r="G77" s="440"/>
      <c r="H77" s="97"/>
    </row>
    <row r="78" spans="1:8" ht="15.75" customHeight="1" x14ac:dyDescent="0.25">
      <c r="A78" s="118"/>
      <c r="C78" s="118"/>
      <c r="D78" s="118"/>
      <c r="E78" s="118"/>
      <c r="F78" s="118"/>
      <c r="G78" s="440"/>
      <c r="H78" s="97"/>
    </row>
    <row r="79" spans="1:8" ht="15.75" customHeight="1" x14ac:dyDescent="0.25">
      <c r="A79" s="118"/>
      <c r="C79" s="118"/>
      <c r="D79" s="118"/>
      <c r="E79" s="118"/>
      <c r="F79" s="118"/>
      <c r="G79" s="440"/>
      <c r="H79" s="97"/>
    </row>
    <row r="80" spans="1:8" ht="15.75" customHeight="1" x14ac:dyDescent="0.25">
      <c r="A80" s="118"/>
      <c r="C80" s="118"/>
      <c r="D80" s="118"/>
      <c r="E80" s="118"/>
      <c r="F80" s="118"/>
      <c r="G80" s="440"/>
      <c r="H80" s="97"/>
    </row>
    <row r="81" spans="1:8" ht="15.75" customHeight="1" x14ac:dyDescent="0.25">
      <c r="A81" s="118"/>
      <c r="C81" s="118"/>
      <c r="D81" s="118"/>
      <c r="E81" s="118"/>
      <c r="F81" s="118"/>
      <c r="G81" s="440"/>
      <c r="H81" s="97"/>
    </row>
    <row r="82" spans="1:8" ht="15.75" customHeight="1" x14ac:dyDescent="0.25">
      <c r="A82" s="118"/>
      <c r="C82" s="118"/>
      <c r="D82" s="118"/>
      <c r="E82" s="118"/>
      <c r="F82" s="118"/>
      <c r="G82" s="440"/>
      <c r="H82" s="97"/>
    </row>
    <row r="83" spans="1:8" ht="15.75" customHeight="1" x14ac:dyDescent="0.25">
      <c r="A83" s="118"/>
      <c r="C83" s="118"/>
      <c r="D83" s="118"/>
      <c r="E83" s="118"/>
      <c r="F83" s="118"/>
      <c r="G83" s="440"/>
      <c r="H83" s="97"/>
    </row>
    <row r="84" spans="1:8" ht="15.75" customHeight="1" x14ac:dyDescent="0.25">
      <c r="A84" s="118"/>
      <c r="C84" s="118"/>
      <c r="D84" s="118"/>
      <c r="E84" s="118"/>
      <c r="F84" s="118"/>
      <c r="G84" s="440"/>
      <c r="H84" s="97"/>
    </row>
    <row r="85" spans="1:8" ht="15.75" customHeight="1" x14ac:dyDescent="0.25">
      <c r="A85" s="118"/>
      <c r="C85" s="118"/>
      <c r="D85" s="118"/>
      <c r="E85" s="118"/>
      <c r="F85" s="118"/>
      <c r="G85" s="440"/>
      <c r="H85" s="97"/>
    </row>
    <row r="86" spans="1:8" ht="15.75" customHeight="1" x14ac:dyDescent="0.25">
      <c r="A86" s="118"/>
      <c r="C86" s="118"/>
      <c r="D86" s="118"/>
      <c r="E86" s="118"/>
      <c r="F86" s="118"/>
      <c r="G86" s="440"/>
      <c r="H86" s="97"/>
    </row>
    <row r="87" spans="1:8" ht="15.75" customHeight="1" x14ac:dyDescent="0.25">
      <c r="A87" s="118"/>
      <c r="C87" s="118"/>
      <c r="D87" s="118"/>
      <c r="E87" s="118"/>
      <c r="F87" s="118"/>
      <c r="G87" s="440"/>
      <c r="H87" s="97"/>
    </row>
    <row r="88" spans="1:8" ht="15.75" customHeight="1" x14ac:dyDescent="0.25">
      <c r="A88" s="118"/>
      <c r="C88" s="118"/>
      <c r="D88" s="118"/>
      <c r="E88" s="118"/>
      <c r="F88" s="118"/>
      <c r="G88" s="440"/>
      <c r="H88" s="97"/>
    </row>
    <row r="89" spans="1:8" ht="15.75" customHeight="1" x14ac:dyDescent="0.25">
      <c r="A89" s="118"/>
      <c r="C89" s="118"/>
      <c r="D89" s="118"/>
      <c r="E89" s="118"/>
      <c r="F89" s="118"/>
      <c r="G89" s="440"/>
      <c r="H89" s="97"/>
    </row>
    <row r="90" spans="1:8" ht="15.75" customHeight="1" x14ac:dyDescent="0.25">
      <c r="A90" s="118"/>
      <c r="C90" s="118"/>
      <c r="D90" s="118"/>
      <c r="E90" s="118"/>
      <c r="F90" s="118"/>
      <c r="G90" s="440"/>
      <c r="H90" s="97"/>
    </row>
    <row r="91" spans="1:8" ht="15.75" customHeight="1" x14ac:dyDescent="0.25">
      <c r="A91" s="118"/>
      <c r="C91" s="118"/>
      <c r="D91" s="118"/>
      <c r="E91" s="118"/>
      <c r="F91" s="118"/>
      <c r="G91" s="440"/>
      <c r="H91" s="97"/>
    </row>
    <row r="92" spans="1:8" ht="15.75" customHeight="1" x14ac:dyDescent="0.25">
      <c r="A92" s="118"/>
      <c r="C92" s="118"/>
      <c r="D92" s="118"/>
      <c r="E92" s="118"/>
      <c r="F92" s="118"/>
      <c r="G92" s="440"/>
      <c r="H92" s="97"/>
    </row>
    <row r="93" spans="1:8" ht="15.75" customHeight="1" x14ac:dyDescent="0.25">
      <c r="A93" s="118"/>
      <c r="C93" s="118"/>
      <c r="D93" s="118"/>
      <c r="E93" s="118"/>
      <c r="F93" s="118"/>
      <c r="G93" s="440"/>
      <c r="H93" s="97"/>
    </row>
    <row r="94" spans="1:8" ht="15.75" customHeight="1" x14ac:dyDescent="0.25">
      <c r="A94" s="118"/>
      <c r="C94" s="118"/>
      <c r="D94" s="118"/>
      <c r="E94" s="118"/>
      <c r="F94" s="118"/>
      <c r="G94" s="440"/>
      <c r="H94" s="97"/>
    </row>
    <row r="95" spans="1:8" ht="15.75" customHeight="1" x14ac:dyDescent="0.25">
      <c r="A95" s="118"/>
      <c r="C95" s="118"/>
      <c r="D95" s="118"/>
      <c r="E95" s="118"/>
      <c r="F95" s="118"/>
      <c r="G95" s="440"/>
      <c r="H95" s="97"/>
    </row>
    <row r="96" spans="1:8" ht="15.75" customHeight="1" x14ac:dyDescent="0.25">
      <c r="A96" s="118"/>
      <c r="C96" s="118"/>
      <c r="D96" s="118"/>
      <c r="E96" s="118"/>
      <c r="F96" s="118"/>
      <c r="G96" s="440"/>
      <c r="H96" s="97"/>
    </row>
    <row r="97" spans="1:8" ht="15.75" customHeight="1" x14ac:dyDescent="0.25">
      <c r="A97" s="118"/>
      <c r="C97" s="118"/>
      <c r="D97" s="118"/>
      <c r="E97" s="118"/>
      <c r="F97" s="118"/>
      <c r="G97" s="440"/>
      <c r="H97" s="97"/>
    </row>
    <row r="98" spans="1:8" ht="15.75" customHeight="1" x14ac:dyDescent="0.25">
      <c r="A98" s="118"/>
      <c r="C98" s="118"/>
      <c r="D98" s="118"/>
      <c r="E98" s="118"/>
      <c r="F98" s="118"/>
      <c r="G98" s="440"/>
      <c r="H98" s="97"/>
    </row>
    <row r="99" spans="1:8" ht="15.75" customHeight="1" x14ac:dyDescent="0.25">
      <c r="A99" s="118"/>
      <c r="C99" s="118"/>
      <c r="D99" s="118"/>
      <c r="E99" s="118"/>
      <c r="F99" s="118"/>
      <c r="G99" s="440"/>
      <c r="H99" s="97"/>
    </row>
    <row r="100" spans="1:8" ht="15.75" customHeight="1" x14ac:dyDescent="0.25">
      <c r="A100" s="118"/>
      <c r="C100" s="118"/>
      <c r="D100" s="118"/>
      <c r="E100" s="118"/>
      <c r="F100" s="118"/>
      <c r="G100" s="440"/>
      <c r="H100" s="97"/>
    </row>
    <row r="101" spans="1:8" ht="15.75" customHeight="1" x14ac:dyDescent="0.25">
      <c r="A101" s="118"/>
      <c r="C101" s="118"/>
      <c r="D101" s="118"/>
      <c r="E101" s="118"/>
      <c r="F101" s="118"/>
      <c r="G101" s="440"/>
      <c r="H101" s="97"/>
    </row>
    <row r="102" spans="1:8" ht="15.75" customHeight="1" x14ac:dyDescent="0.25">
      <c r="A102" s="118"/>
      <c r="C102" s="118"/>
      <c r="D102" s="118"/>
      <c r="E102" s="118"/>
      <c r="F102" s="118"/>
      <c r="G102" s="440"/>
      <c r="H102" s="97"/>
    </row>
    <row r="103" spans="1:8" ht="15.75" customHeight="1" x14ac:dyDescent="0.25">
      <c r="A103" s="118"/>
      <c r="C103" s="118"/>
      <c r="D103" s="118"/>
      <c r="E103" s="118"/>
      <c r="F103" s="118"/>
      <c r="G103" s="440"/>
      <c r="H103" s="97"/>
    </row>
    <row r="104" spans="1:8" ht="15.75" customHeight="1" x14ac:dyDescent="0.25">
      <c r="A104" s="118"/>
      <c r="C104" s="118"/>
      <c r="D104" s="118"/>
      <c r="E104" s="118"/>
      <c r="F104" s="118"/>
      <c r="G104" s="440"/>
      <c r="H104" s="97"/>
    </row>
    <row r="105" spans="1:8" ht="15.75" customHeight="1" x14ac:dyDescent="0.25">
      <c r="A105" s="118"/>
      <c r="C105" s="118"/>
      <c r="D105" s="118"/>
      <c r="E105" s="118"/>
      <c r="F105" s="118"/>
      <c r="G105" s="440"/>
      <c r="H105" s="97"/>
    </row>
    <row r="106" spans="1:8" ht="15.75" customHeight="1" x14ac:dyDescent="0.25">
      <c r="A106" s="118"/>
      <c r="C106" s="118"/>
      <c r="D106" s="118"/>
      <c r="E106" s="118"/>
      <c r="F106" s="118"/>
      <c r="G106" s="440"/>
      <c r="H106" s="97"/>
    </row>
    <row r="107" spans="1:8" ht="15.75" customHeight="1" x14ac:dyDescent="0.25">
      <c r="A107" s="118"/>
      <c r="C107" s="118"/>
      <c r="D107" s="118"/>
      <c r="E107" s="118"/>
      <c r="F107" s="118"/>
      <c r="G107" s="440"/>
      <c r="H107" s="97"/>
    </row>
    <row r="108" spans="1:8" ht="15.75" customHeight="1" x14ac:dyDescent="0.25">
      <c r="A108" s="118"/>
      <c r="C108" s="118"/>
      <c r="D108" s="118"/>
      <c r="E108" s="118"/>
      <c r="F108" s="118"/>
      <c r="G108" s="440"/>
      <c r="H108" s="97"/>
    </row>
    <row r="109" spans="1:8" ht="15.75" customHeight="1" x14ac:dyDescent="0.25">
      <c r="A109" s="118"/>
      <c r="C109" s="118"/>
      <c r="D109" s="118"/>
      <c r="E109" s="118"/>
      <c r="F109" s="118"/>
      <c r="G109" s="440"/>
      <c r="H109" s="97"/>
    </row>
    <row r="110" spans="1:8" ht="15.75" customHeight="1" x14ac:dyDescent="0.25">
      <c r="A110" s="118"/>
      <c r="C110" s="118"/>
      <c r="D110" s="118"/>
      <c r="E110" s="118"/>
      <c r="F110" s="118"/>
      <c r="G110" s="440"/>
      <c r="H110" s="97"/>
    </row>
    <row r="111" spans="1:8" ht="15.75" customHeight="1" x14ac:dyDescent="0.25">
      <c r="A111" s="118"/>
      <c r="C111" s="118"/>
      <c r="D111" s="118"/>
      <c r="E111" s="118"/>
      <c r="F111" s="118"/>
      <c r="G111" s="440"/>
      <c r="H111" s="97"/>
    </row>
    <row r="112" spans="1:8" ht="15.75" customHeight="1" x14ac:dyDescent="0.25">
      <c r="A112" s="118"/>
      <c r="C112" s="118"/>
      <c r="D112" s="118"/>
      <c r="E112" s="118"/>
      <c r="F112" s="118"/>
      <c r="G112" s="440"/>
      <c r="H112" s="97"/>
    </row>
    <row r="113" spans="1:8" ht="15.75" customHeight="1" x14ac:dyDescent="0.25">
      <c r="A113" s="118"/>
      <c r="C113" s="118"/>
      <c r="D113" s="118"/>
      <c r="E113" s="118"/>
      <c r="F113" s="118"/>
      <c r="G113" s="440"/>
      <c r="H113" s="97"/>
    </row>
    <row r="114" spans="1:8" ht="15.75" customHeight="1" x14ac:dyDescent="0.25">
      <c r="A114" s="118"/>
      <c r="C114" s="118"/>
      <c r="D114" s="118"/>
      <c r="E114" s="118"/>
      <c r="F114" s="118"/>
      <c r="G114" s="440"/>
      <c r="H114" s="97"/>
    </row>
    <row r="115" spans="1:8" ht="15.75" customHeight="1" x14ac:dyDescent="0.25">
      <c r="A115" s="118"/>
      <c r="C115" s="118"/>
      <c r="D115" s="118"/>
      <c r="E115" s="118"/>
      <c r="F115" s="118"/>
      <c r="G115" s="440"/>
      <c r="H115" s="97"/>
    </row>
    <row r="116" spans="1:8" ht="15.75" customHeight="1" x14ac:dyDescent="0.25">
      <c r="A116" s="118"/>
      <c r="C116" s="118"/>
      <c r="D116" s="118"/>
      <c r="E116" s="118"/>
      <c r="F116" s="118"/>
      <c r="G116" s="440"/>
      <c r="H116" s="97"/>
    </row>
    <row r="117" spans="1:8" ht="15.75" customHeight="1" x14ac:dyDescent="0.25">
      <c r="A117" s="118"/>
      <c r="C117" s="118"/>
      <c r="D117" s="118"/>
      <c r="E117" s="118"/>
      <c r="F117" s="118"/>
      <c r="G117" s="440"/>
      <c r="H117" s="97"/>
    </row>
    <row r="118" spans="1:8" ht="15.75" customHeight="1" x14ac:dyDescent="0.25">
      <c r="A118" s="118"/>
      <c r="C118" s="118"/>
      <c r="D118" s="118"/>
      <c r="E118" s="118"/>
      <c r="F118" s="118"/>
      <c r="G118" s="440"/>
      <c r="H118" s="97"/>
    </row>
    <row r="119" spans="1:8" ht="15.75" customHeight="1" x14ac:dyDescent="0.25">
      <c r="A119" s="118"/>
      <c r="C119" s="118"/>
      <c r="D119" s="118"/>
      <c r="E119" s="118"/>
      <c r="F119" s="118"/>
      <c r="G119" s="440"/>
      <c r="H119" s="97"/>
    </row>
    <row r="120" spans="1:8" ht="15.75" customHeight="1" x14ac:dyDescent="0.25">
      <c r="A120" s="118"/>
      <c r="C120" s="118"/>
      <c r="D120" s="118"/>
      <c r="E120" s="118"/>
      <c r="F120" s="118"/>
      <c r="G120" s="440"/>
      <c r="H120" s="97"/>
    </row>
    <row r="121" spans="1:8" ht="15.75" customHeight="1" x14ac:dyDescent="0.25">
      <c r="A121" s="118"/>
      <c r="C121" s="118"/>
      <c r="D121" s="118"/>
      <c r="E121" s="118"/>
      <c r="F121" s="118"/>
      <c r="G121" s="440"/>
      <c r="H121" s="97"/>
    </row>
    <row r="122" spans="1:8" ht="15.75" customHeight="1" x14ac:dyDescent="0.25">
      <c r="A122" s="118"/>
      <c r="C122" s="118"/>
      <c r="D122" s="118"/>
      <c r="E122" s="118"/>
      <c r="F122" s="118"/>
      <c r="G122" s="440"/>
      <c r="H122" s="97"/>
    </row>
    <row r="123" spans="1:8" ht="15.75" customHeight="1" x14ac:dyDescent="0.25">
      <c r="A123" s="118"/>
      <c r="C123" s="118"/>
      <c r="D123" s="118"/>
      <c r="E123" s="118"/>
      <c r="F123" s="118"/>
      <c r="G123" s="440"/>
      <c r="H123" s="97"/>
    </row>
    <row r="124" spans="1:8" ht="15.75" customHeight="1" x14ac:dyDescent="0.25">
      <c r="A124" s="118"/>
      <c r="C124" s="118"/>
      <c r="D124" s="118"/>
      <c r="E124" s="118"/>
      <c r="F124" s="118"/>
      <c r="G124" s="440"/>
      <c r="H124" s="97"/>
    </row>
    <row r="125" spans="1:8" ht="15.75" customHeight="1" x14ac:dyDescent="0.25">
      <c r="A125" s="118"/>
      <c r="C125" s="118"/>
      <c r="D125" s="118"/>
      <c r="E125" s="118"/>
      <c r="F125" s="118"/>
      <c r="G125" s="440"/>
      <c r="H125" s="97"/>
    </row>
    <row r="126" spans="1:8" ht="15.75" customHeight="1" x14ac:dyDescent="0.25">
      <c r="A126" s="118"/>
      <c r="C126" s="118"/>
      <c r="D126" s="118"/>
      <c r="E126" s="118"/>
      <c r="F126" s="118"/>
      <c r="G126" s="440"/>
      <c r="H126" s="97"/>
    </row>
    <row r="127" spans="1:8" ht="15.75" customHeight="1" x14ac:dyDescent="0.25">
      <c r="A127" s="118"/>
      <c r="C127" s="118"/>
      <c r="D127" s="118"/>
      <c r="E127" s="118"/>
      <c r="F127" s="118"/>
      <c r="G127" s="440"/>
      <c r="H127" s="97"/>
    </row>
    <row r="128" spans="1:8" ht="15.75" customHeight="1" x14ac:dyDescent="0.25">
      <c r="A128" s="118"/>
      <c r="C128" s="118"/>
      <c r="D128" s="118"/>
      <c r="E128" s="118"/>
      <c r="F128" s="118"/>
      <c r="G128" s="440"/>
      <c r="H128" s="97"/>
    </row>
    <row r="129" spans="1:8" ht="15.75" customHeight="1" x14ac:dyDescent="0.25">
      <c r="A129" s="118"/>
      <c r="C129" s="118"/>
      <c r="D129" s="118"/>
      <c r="E129" s="118"/>
      <c r="F129" s="118"/>
      <c r="G129" s="440"/>
      <c r="H129" s="97"/>
    </row>
    <row r="130" spans="1:8" ht="15.75" customHeight="1" x14ac:dyDescent="0.25">
      <c r="A130" s="118"/>
      <c r="C130" s="118"/>
      <c r="D130" s="118"/>
      <c r="E130" s="118"/>
      <c r="F130" s="118"/>
      <c r="G130" s="440"/>
      <c r="H130" s="97"/>
    </row>
    <row r="131" spans="1:8" ht="15.75" customHeight="1" x14ac:dyDescent="0.25">
      <c r="A131" s="118"/>
      <c r="C131" s="118"/>
      <c r="D131" s="118"/>
      <c r="E131" s="118"/>
      <c r="F131" s="118"/>
      <c r="G131" s="440"/>
      <c r="H131" s="97"/>
    </row>
    <row r="132" spans="1:8" ht="15.75" customHeight="1" x14ac:dyDescent="0.25">
      <c r="A132" s="118"/>
      <c r="C132" s="118"/>
      <c r="D132" s="118"/>
      <c r="E132" s="118"/>
      <c r="F132" s="118"/>
      <c r="G132" s="440"/>
      <c r="H132" s="97"/>
    </row>
    <row r="133" spans="1:8" ht="15.75" customHeight="1" x14ac:dyDescent="0.25">
      <c r="A133" s="118"/>
      <c r="C133" s="118"/>
      <c r="D133" s="118"/>
      <c r="E133" s="118"/>
      <c r="F133" s="118"/>
      <c r="G133" s="440"/>
      <c r="H133" s="97"/>
    </row>
    <row r="134" spans="1:8" ht="15.75" customHeight="1" x14ac:dyDescent="0.25">
      <c r="A134" s="118"/>
      <c r="C134" s="118"/>
      <c r="D134" s="118"/>
      <c r="E134" s="118"/>
      <c r="F134" s="118"/>
      <c r="G134" s="440"/>
      <c r="H134" s="97"/>
    </row>
    <row r="135" spans="1:8" ht="15.75" customHeight="1" x14ac:dyDescent="0.25">
      <c r="A135" s="118"/>
      <c r="C135" s="118"/>
      <c r="D135" s="118"/>
      <c r="E135" s="118"/>
      <c r="F135" s="118"/>
      <c r="G135" s="440"/>
      <c r="H135" s="97"/>
    </row>
    <row r="136" spans="1:8" ht="15.75" customHeight="1" x14ac:dyDescent="0.25">
      <c r="A136" s="118"/>
      <c r="C136" s="118"/>
      <c r="D136" s="118"/>
      <c r="E136" s="118"/>
      <c r="F136" s="118"/>
      <c r="G136" s="440"/>
      <c r="H136" s="97"/>
    </row>
    <row r="137" spans="1:8" ht="15.75" customHeight="1" x14ac:dyDescent="0.25">
      <c r="A137" s="118"/>
      <c r="C137" s="118"/>
      <c r="D137" s="118"/>
      <c r="E137" s="118"/>
      <c r="F137" s="118"/>
      <c r="G137" s="440"/>
      <c r="H137" s="97"/>
    </row>
    <row r="138" spans="1:8" ht="15.75" customHeight="1" x14ac:dyDescent="0.25">
      <c r="A138" s="118"/>
      <c r="C138" s="118"/>
      <c r="D138" s="118"/>
      <c r="E138" s="118"/>
      <c r="F138" s="118"/>
      <c r="G138" s="440"/>
      <c r="H138" s="97"/>
    </row>
    <row r="139" spans="1:8" ht="15.75" customHeight="1" x14ac:dyDescent="0.25">
      <c r="A139" s="118"/>
      <c r="C139" s="118"/>
      <c r="D139" s="118"/>
      <c r="E139" s="118"/>
      <c r="F139" s="118"/>
      <c r="G139" s="440"/>
      <c r="H139" s="97"/>
    </row>
    <row r="140" spans="1:8" ht="15.75" customHeight="1" x14ac:dyDescent="0.25">
      <c r="A140" s="118"/>
      <c r="C140" s="118"/>
      <c r="D140" s="118"/>
      <c r="E140" s="118"/>
      <c r="F140" s="118"/>
      <c r="G140" s="440"/>
      <c r="H140" s="97"/>
    </row>
    <row r="141" spans="1:8" ht="15.75" customHeight="1" x14ac:dyDescent="0.25">
      <c r="A141" s="118"/>
      <c r="C141" s="118"/>
      <c r="D141" s="118"/>
      <c r="E141" s="118"/>
      <c r="F141" s="118"/>
      <c r="G141" s="440"/>
      <c r="H141" s="97"/>
    </row>
    <row r="142" spans="1:8" ht="15.75" customHeight="1" x14ac:dyDescent="0.25">
      <c r="A142" s="118"/>
      <c r="C142" s="118"/>
      <c r="D142" s="118"/>
      <c r="E142" s="118"/>
      <c r="F142" s="118"/>
      <c r="G142" s="440"/>
      <c r="H142" s="97"/>
    </row>
    <row r="143" spans="1:8" ht="15.75" customHeight="1" x14ac:dyDescent="0.25">
      <c r="A143" s="118"/>
      <c r="C143" s="118"/>
      <c r="D143" s="118"/>
      <c r="E143" s="118"/>
      <c r="F143" s="118"/>
      <c r="G143" s="440"/>
      <c r="H143" s="97"/>
    </row>
    <row r="144" spans="1:8" ht="15.75" customHeight="1" x14ac:dyDescent="0.25">
      <c r="A144" s="118"/>
      <c r="C144" s="118"/>
      <c r="D144" s="118"/>
      <c r="E144" s="118"/>
      <c r="F144" s="118"/>
      <c r="G144" s="440"/>
      <c r="H144" s="97"/>
    </row>
    <row r="145" spans="1:8" ht="15.75" customHeight="1" x14ac:dyDescent="0.25">
      <c r="A145" s="118"/>
      <c r="C145" s="118"/>
      <c r="D145" s="118"/>
      <c r="E145" s="118"/>
      <c r="F145" s="118"/>
      <c r="G145" s="440"/>
      <c r="H145" s="97"/>
    </row>
    <row r="146" spans="1:8" ht="15.75" customHeight="1" x14ac:dyDescent="0.25">
      <c r="A146" s="118"/>
      <c r="C146" s="118"/>
      <c r="D146" s="118"/>
      <c r="E146" s="118"/>
      <c r="F146" s="118"/>
      <c r="G146" s="440"/>
      <c r="H146" s="97"/>
    </row>
    <row r="147" spans="1:8" ht="15.75" customHeight="1" x14ac:dyDescent="0.25">
      <c r="A147" s="118"/>
      <c r="C147" s="118"/>
      <c r="D147" s="118"/>
      <c r="E147" s="118"/>
      <c r="F147" s="118"/>
      <c r="G147" s="440"/>
      <c r="H147" s="97"/>
    </row>
    <row r="148" spans="1:8" ht="15.75" customHeight="1" x14ac:dyDescent="0.25">
      <c r="A148" s="118"/>
      <c r="C148" s="118"/>
      <c r="D148" s="118"/>
      <c r="E148" s="118"/>
      <c r="F148" s="118"/>
      <c r="G148" s="440"/>
      <c r="H148" s="97"/>
    </row>
    <row r="149" spans="1:8" ht="15.75" customHeight="1" x14ac:dyDescent="0.25">
      <c r="A149" s="118"/>
      <c r="C149" s="118"/>
      <c r="D149" s="118"/>
      <c r="E149" s="118"/>
      <c r="F149" s="118"/>
      <c r="G149" s="440"/>
      <c r="H149" s="97"/>
    </row>
    <row r="150" spans="1:8" ht="15.75" customHeight="1" x14ac:dyDescent="0.25">
      <c r="A150" s="118"/>
      <c r="C150" s="118"/>
      <c r="D150" s="118"/>
      <c r="E150" s="118"/>
      <c r="F150" s="118"/>
      <c r="G150" s="440"/>
      <c r="H150" s="97"/>
    </row>
    <row r="151" spans="1:8" ht="15.75" customHeight="1" x14ac:dyDescent="0.25">
      <c r="A151" s="118"/>
      <c r="C151" s="118"/>
      <c r="D151" s="118"/>
      <c r="E151" s="118"/>
      <c r="F151" s="118"/>
      <c r="G151" s="440"/>
      <c r="H151" s="97"/>
    </row>
    <row r="152" spans="1:8" ht="15.75" customHeight="1" x14ac:dyDescent="0.25">
      <c r="A152" s="118"/>
      <c r="C152" s="118"/>
      <c r="D152" s="118"/>
      <c r="E152" s="118"/>
      <c r="F152" s="118"/>
      <c r="G152" s="440"/>
      <c r="H152" s="97"/>
    </row>
    <row r="153" spans="1:8" ht="15.75" customHeight="1" x14ac:dyDescent="0.25">
      <c r="A153" s="118"/>
      <c r="C153" s="118"/>
      <c r="D153" s="118"/>
      <c r="E153" s="118"/>
      <c r="F153" s="118"/>
      <c r="G153" s="440"/>
      <c r="H153" s="97"/>
    </row>
    <row r="154" spans="1:8" ht="15.75" customHeight="1" x14ac:dyDescent="0.25">
      <c r="A154" s="118"/>
      <c r="C154" s="118"/>
      <c r="D154" s="118"/>
      <c r="E154" s="118"/>
      <c r="F154" s="118"/>
      <c r="G154" s="440"/>
      <c r="H154" s="97"/>
    </row>
    <row r="155" spans="1:8" ht="15.75" customHeight="1" x14ac:dyDescent="0.25">
      <c r="A155" s="118"/>
      <c r="C155" s="118"/>
      <c r="D155" s="118"/>
      <c r="E155" s="118"/>
      <c r="F155" s="118"/>
      <c r="G155" s="440"/>
      <c r="H155" s="97"/>
    </row>
    <row r="156" spans="1:8" ht="15.75" customHeight="1" x14ac:dyDescent="0.25">
      <c r="A156" s="118"/>
      <c r="C156" s="118"/>
      <c r="D156" s="118"/>
      <c r="E156" s="118"/>
      <c r="F156" s="118"/>
      <c r="G156" s="440"/>
      <c r="H156" s="97"/>
    </row>
    <row r="157" spans="1:8" ht="15.75" customHeight="1" x14ac:dyDescent="0.25">
      <c r="A157" s="118"/>
      <c r="C157" s="118"/>
      <c r="D157" s="118"/>
      <c r="E157" s="118"/>
      <c r="F157" s="118"/>
      <c r="G157" s="440"/>
      <c r="H157" s="97"/>
    </row>
    <row r="158" spans="1:8" ht="15.75" customHeight="1" x14ac:dyDescent="0.25">
      <c r="A158" s="118"/>
      <c r="C158" s="118"/>
      <c r="D158" s="118"/>
      <c r="E158" s="118"/>
      <c r="F158" s="118"/>
      <c r="G158" s="440"/>
      <c r="H158" s="97"/>
    </row>
    <row r="159" spans="1:8" ht="15.75" customHeight="1" x14ac:dyDescent="0.25">
      <c r="A159" s="118"/>
      <c r="C159" s="118"/>
      <c r="D159" s="118"/>
      <c r="E159" s="118"/>
      <c r="F159" s="118"/>
      <c r="G159" s="440"/>
      <c r="H159" s="97"/>
    </row>
    <row r="160" spans="1:8" ht="15.75" customHeight="1" x14ac:dyDescent="0.25">
      <c r="A160" s="118"/>
      <c r="C160" s="118"/>
      <c r="D160" s="118"/>
      <c r="E160" s="118"/>
      <c r="F160" s="118"/>
      <c r="G160" s="440"/>
      <c r="H160" s="97"/>
    </row>
    <row r="161" spans="1:8" ht="15.75" customHeight="1" x14ac:dyDescent="0.25">
      <c r="A161" s="118"/>
      <c r="C161" s="118"/>
      <c r="D161" s="118"/>
      <c r="E161" s="118"/>
      <c r="F161" s="118"/>
      <c r="G161" s="440"/>
      <c r="H161" s="97"/>
    </row>
    <row r="162" spans="1:8" ht="15.75" customHeight="1" x14ac:dyDescent="0.25">
      <c r="A162" s="118"/>
      <c r="C162" s="118"/>
      <c r="D162" s="118"/>
      <c r="E162" s="118"/>
      <c r="F162" s="118"/>
      <c r="G162" s="440"/>
      <c r="H162" s="97"/>
    </row>
    <row r="163" spans="1:8" ht="15.75" customHeight="1" x14ac:dyDescent="0.25">
      <c r="A163" s="118"/>
      <c r="C163" s="118"/>
      <c r="D163" s="118"/>
      <c r="E163" s="118"/>
      <c r="F163" s="118"/>
      <c r="G163" s="440"/>
      <c r="H163" s="97"/>
    </row>
    <row r="164" spans="1:8" ht="15.75" customHeight="1" x14ac:dyDescent="0.25">
      <c r="A164" s="118"/>
      <c r="C164" s="118"/>
      <c r="D164" s="118"/>
      <c r="E164" s="118"/>
      <c r="F164" s="118"/>
      <c r="G164" s="440"/>
      <c r="H164" s="97"/>
    </row>
    <row r="165" spans="1:8" ht="15.75" customHeight="1" x14ac:dyDescent="0.25">
      <c r="A165" s="118"/>
      <c r="C165" s="118"/>
      <c r="D165" s="118"/>
      <c r="E165" s="118"/>
      <c r="F165" s="118"/>
      <c r="G165" s="440"/>
      <c r="H165" s="97"/>
    </row>
    <row r="166" spans="1:8" ht="15.75" customHeight="1" x14ac:dyDescent="0.25">
      <c r="A166" s="118"/>
      <c r="C166" s="118"/>
      <c r="D166" s="118"/>
      <c r="E166" s="118"/>
      <c r="F166" s="118"/>
      <c r="G166" s="440"/>
      <c r="H166" s="97"/>
    </row>
    <row r="167" spans="1:8" ht="15.75" customHeight="1" x14ac:dyDescent="0.25">
      <c r="A167" s="118"/>
      <c r="C167" s="118"/>
      <c r="D167" s="118"/>
      <c r="E167" s="118"/>
      <c r="F167" s="118"/>
      <c r="G167" s="440"/>
      <c r="H167" s="97"/>
    </row>
    <row r="168" spans="1:8" ht="15.75" customHeight="1" x14ac:dyDescent="0.25">
      <c r="A168" s="118"/>
      <c r="C168" s="118"/>
      <c r="D168" s="118"/>
      <c r="E168" s="118"/>
      <c r="F168" s="118"/>
      <c r="G168" s="440"/>
      <c r="H168" s="97"/>
    </row>
    <row r="169" spans="1:8" ht="15.75" customHeight="1" x14ac:dyDescent="0.25">
      <c r="A169" s="118"/>
      <c r="C169" s="118"/>
      <c r="D169" s="118"/>
      <c r="E169" s="118"/>
      <c r="F169" s="118"/>
      <c r="G169" s="440"/>
      <c r="H169" s="97"/>
    </row>
    <row r="170" spans="1:8" ht="15.75" customHeight="1" x14ac:dyDescent="0.25">
      <c r="A170" s="118"/>
      <c r="C170" s="118"/>
      <c r="D170" s="118"/>
      <c r="E170" s="118"/>
      <c r="F170" s="118"/>
      <c r="G170" s="440"/>
      <c r="H170" s="97"/>
    </row>
    <row r="171" spans="1:8" ht="15.75" customHeight="1" x14ac:dyDescent="0.25">
      <c r="A171" s="118"/>
      <c r="C171" s="118"/>
      <c r="D171" s="118"/>
      <c r="E171" s="118"/>
      <c r="F171" s="118"/>
      <c r="G171" s="440"/>
      <c r="H171" s="97"/>
    </row>
    <row r="172" spans="1:8" ht="15.75" customHeight="1" x14ac:dyDescent="0.25">
      <c r="A172" s="118"/>
      <c r="C172" s="118"/>
      <c r="D172" s="118"/>
      <c r="E172" s="118"/>
      <c r="F172" s="118"/>
      <c r="G172" s="440"/>
      <c r="H172" s="97"/>
    </row>
    <row r="173" spans="1:8" ht="15.75" customHeight="1" x14ac:dyDescent="0.25">
      <c r="A173" s="118"/>
      <c r="C173" s="118"/>
      <c r="D173" s="118"/>
      <c r="E173" s="118"/>
      <c r="F173" s="118"/>
      <c r="G173" s="440"/>
      <c r="H173" s="97"/>
    </row>
    <row r="174" spans="1:8" ht="15.75" customHeight="1" x14ac:dyDescent="0.25">
      <c r="A174" s="118"/>
      <c r="C174" s="118"/>
      <c r="D174" s="118"/>
      <c r="E174" s="118"/>
      <c r="F174" s="118"/>
      <c r="G174" s="440"/>
      <c r="H174" s="97"/>
    </row>
    <row r="175" spans="1:8" ht="15.75" customHeight="1" x14ac:dyDescent="0.25">
      <c r="A175" s="118"/>
      <c r="C175" s="118"/>
      <c r="D175" s="118"/>
      <c r="E175" s="118"/>
      <c r="F175" s="118"/>
      <c r="G175" s="440"/>
      <c r="H175" s="97"/>
    </row>
    <row r="176" spans="1:8" ht="15.75" customHeight="1" x14ac:dyDescent="0.25">
      <c r="A176" s="118"/>
      <c r="C176" s="118"/>
      <c r="D176" s="118"/>
      <c r="E176" s="118"/>
      <c r="F176" s="118"/>
      <c r="G176" s="440"/>
      <c r="H176" s="97"/>
    </row>
    <row r="177" spans="1:8" ht="15.75" customHeight="1" x14ac:dyDescent="0.25">
      <c r="A177" s="118"/>
      <c r="C177" s="118"/>
      <c r="D177" s="118"/>
      <c r="E177" s="118"/>
      <c r="F177" s="118"/>
      <c r="G177" s="440"/>
      <c r="H177" s="97"/>
    </row>
    <row r="178" spans="1:8" ht="15.75" customHeight="1" x14ac:dyDescent="0.25">
      <c r="A178" s="118"/>
      <c r="C178" s="118"/>
      <c r="D178" s="118"/>
      <c r="E178" s="118"/>
      <c r="F178" s="118"/>
      <c r="G178" s="440"/>
      <c r="H178" s="97"/>
    </row>
    <row r="179" spans="1:8" ht="15.75" customHeight="1" x14ac:dyDescent="0.25">
      <c r="A179" s="118"/>
      <c r="C179" s="118"/>
      <c r="D179" s="118"/>
      <c r="E179" s="118"/>
      <c r="F179" s="118"/>
      <c r="G179" s="440"/>
      <c r="H179" s="97"/>
    </row>
    <row r="180" spans="1:8" ht="15.75" customHeight="1" x14ac:dyDescent="0.25">
      <c r="A180" s="118"/>
      <c r="C180" s="118"/>
      <c r="D180" s="118"/>
      <c r="E180" s="118"/>
      <c r="F180" s="118"/>
      <c r="G180" s="440"/>
      <c r="H180" s="97"/>
    </row>
    <row r="181" spans="1:8" ht="15.75" customHeight="1" x14ac:dyDescent="0.25">
      <c r="A181" s="118"/>
      <c r="C181" s="118"/>
      <c r="D181" s="118"/>
      <c r="E181" s="118"/>
      <c r="F181" s="118"/>
      <c r="G181" s="440"/>
      <c r="H181" s="97"/>
    </row>
    <row r="182" spans="1:8" ht="15.75" customHeight="1" x14ac:dyDescent="0.25">
      <c r="A182" s="118"/>
      <c r="C182" s="118"/>
      <c r="D182" s="118"/>
      <c r="E182" s="118"/>
      <c r="F182" s="118"/>
      <c r="G182" s="440"/>
      <c r="H182" s="97"/>
    </row>
    <row r="183" spans="1:8" ht="15.75" customHeight="1" x14ac:dyDescent="0.25">
      <c r="A183" s="118"/>
      <c r="C183" s="118"/>
      <c r="D183" s="118"/>
      <c r="E183" s="118"/>
      <c r="F183" s="118"/>
      <c r="G183" s="440"/>
      <c r="H183" s="97"/>
    </row>
    <row r="184" spans="1:8" ht="15.75" customHeight="1" x14ac:dyDescent="0.25">
      <c r="A184" s="118"/>
      <c r="C184" s="118"/>
      <c r="D184" s="118"/>
      <c r="E184" s="118"/>
      <c r="F184" s="118"/>
      <c r="G184" s="440"/>
      <c r="H184" s="97"/>
    </row>
    <row r="185" spans="1:8" ht="15.75" customHeight="1" x14ac:dyDescent="0.25">
      <c r="A185" s="118"/>
      <c r="C185" s="118"/>
      <c r="D185" s="118"/>
      <c r="E185" s="118"/>
      <c r="F185" s="118"/>
      <c r="G185" s="440"/>
      <c r="H185" s="97"/>
    </row>
    <row r="186" spans="1:8" ht="15.75" customHeight="1" x14ac:dyDescent="0.25">
      <c r="A186" s="118"/>
      <c r="C186" s="118"/>
      <c r="D186" s="118"/>
      <c r="E186" s="118"/>
      <c r="F186" s="118"/>
      <c r="G186" s="440"/>
      <c r="H186" s="97"/>
    </row>
    <row r="187" spans="1:8" ht="15.75" customHeight="1" x14ac:dyDescent="0.25">
      <c r="A187" s="118"/>
      <c r="C187" s="118"/>
      <c r="D187" s="118"/>
      <c r="E187" s="118"/>
      <c r="F187" s="118"/>
      <c r="G187" s="440"/>
      <c r="H187" s="97"/>
    </row>
    <row r="188" spans="1:8" ht="15.75" customHeight="1" x14ac:dyDescent="0.25">
      <c r="A188" s="118"/>
      <c r="C188" s="118"/>
      <c r="D188" s="118"/>
      <c r="E188" s="118"/>
      <c r="F188" s="118"/>
      <c r="G188" s="440"/>
      <c r="H188" s="97"/>
    </row>
    <row r="189" spans="1:8" ht="15.75" customHeight="1" x14ac:dyDescent="0.25">
      <c r="A189" s="118"/>
      <c r="C189" s="118"/>
      <c r="D189" s="118"/>
      <c r="E189" s="118"/>
      <c r="F189" s="118"/>
      <c r="G189" s="440"/>
      <c r="H189" s="97"/>
    </row>
    <row r="190" spans="1:8" ht="15.75" customHeight="1" x14ac:dyDescent="0.25">
      <c r="A190" s="118"/>
      <c r="C190" s="118"/>
      <c r="D190" s="118"/>
      <c r="E190" s="118"/>
      <c r="F190" s="118"/>
      <c r="G190" s="440"/>
      <c r="H190" s="97"/>
    </row>
    <row r="191" spans="1:8" ht="15.75" customHeight="1" x14ac:dyDescent="0.25">
      <c r="A191" s="118"/>
      <c r="C191" s="118"/>
      <c r="D191" s="118"/>
      <c r="E191" s="118"/>
      <c r="F191" s="118"/>
      <c r="G191" s="440"/>
      <c r="H191" s="97"/>
    </row>
    <row r="192" spans="1:8" ht="15.75" customHeight="1" x14ac:dyDescent="0.25">
      <c r="A192" s="118"/>
      <c r="C192" s="118"/>
      <c r="D192" s="118"/>
      <c r="E192" s="118"/>
      <c r="F192" s="118"/>
      <c r="G192" s="440"/>
      <c r="H192" s="97"/>
    </row>
    <row r="193" spans="1:8" ht="15.75" customHeight="1" x14ac:dyDescent="0.25">
      <c r="A193" s="118"/>
      <c r="C193" s="118"/>
      <c r="D193" s="118"/>
      <c r="E193" s="118"/>
      <c r="F193" s="118"/>
      <c r="G193" s="440"/>
      <c r="H193" s="97"/>
    </row>
    <row r="194" spans="1:8" ht="15.75" customHeight="1" x14ac:dyDescent="0.25">
      <c r="A194" s="118"/>
      <c r="C194" s="118"/>
      <c r="D194" s="118"/>
      <c r="E194" s="118"/>
      <c r="F194" s="118"/>
      <c r="G194" s="440"/>
      <c r="H194" s="97"/>
    </row>
    <row r="195" spans="1:8" ht="15.75" customHeight="1" x14ac:dyDescent="0.25">
      <c r="A195" s="118"/>
      <c r="C195" s="118"/>
      <c r="D195" s="118"/>
      <c r="E195" s="118"/>
      <c r="F195" s="118"/>
      <c r="G195" s="440"/>
      <c r="H195" s="97"/>
    </row>
    <row r="196" spans="1:8" ht="15.75" customHeight="1" x14ac:dyDescent="0.25">
      <c r="A196" s="118"/>
      <c r="C196" s="118"/>
      <c r="D196" s="118"/>
      <c r="E196" s="118"/>
      <c r="F196" s="118"/>
      <c r="G196" s="440"/>
      <c r="H196" s="97"/>
    </row>
    <row r="197" spans="1:8" ht="15.75" customHeight="1" x14ac:dyDescent="0.25">
      <c r="A197" s="118"/>
      <c r="C197" s="118"/>
      <c r="D197" s="118"/>
      <c r="E197" s="118"/>
      <c r="F197" s="118"/>
      <c r="G197" s="440"/>
      <c r="H197" s="97"/>
    </row>
    <row r="198" spans="1:8" ht="15.75" customHeight="1" x14ac:dyDescent="0.25">
      <c r="A198" s="118"/>
      <c r="C198" s="118"/>
      <c r="D198" s="118"/>
      <c r="E198" s="118"/>
      <c r="F198" s="118"/>
      <c r="G198" s="440"/>
      <c r="H198" s="97"/>
    </row>
    <row r="199" spans="1:8" ht="15.75" customHeight="1" x14ac:dyDescent="0.25">
      <c r="A199" s="118"/>
      <c r="C199" s="118"/>
      <c r="D199" s="118"/>
      <c r="E199" s="118"/>
      <c r="F199" s="118"/>
      <c r="G199" s="440"/>
      <c r="H199" s="97"/>
    </row>
    <row r="200" spans="1:8" ht="15.75" customHeight="1" x14ac:dyDescent="0.25">
      <c r="A200" s="118"/>
      <c r="C200" s="118"/>
      <c r="D200" s="118"/>
      <c r="E200" s="118"/>
      <c r="F200" s="118"/>
      <c r="G200" s="440"/>
      <c r="H200" s="97"/>
    </row>
    <row r="201" spans="1:8" ht="15.75" customHeight="1" x14ac:dyDescent="0.25">
      <c r="A201" s="118"/>
      <c r="C201" s="118"/>
      <c r="D201" s="118"/>
      <c r="E201" s="118"/>
      <c r="F201" s="118"/>
      <c r="G201" s="440"/>
      <c r="H201" s="97"/>
    </row>
    <row r="202" spans="1:8" ht="15.75" customHeight="1" x14ac:dyDescent="0.25">
      <c r="A202" s="118"/>
      <c r="C202" s="118"/>
      <c r="D202" s="118"/>
      <c r="E202" s="118"/>
      <c r="F202" s="118"/>
      <c r="G202" s="440"/>
      <c r="H202" s="97"/>
    </row>
    <row r="203" spans="1:8" ht="15.75" customHeight="1" x14ac:dyDescent="0.25">
      <c r="A203" s="118"/>
      <c r="C203" s="118"/>
      <c r="D203" s="118"/>
      <c r="E203" s="118"/>
      <c r="F203" s="118"/>
      <c r="G203" s="440"/>
      <c r="H203" s="97"/>
    </row>
    <row r="204" spans="1:8" ht="15.75" customHeight="1" x14ac:dyDescent="0.25">
      <c r="A204" s="118"/>
      <c r="C204" s="118"/>
      <c r="D204" s="118"/>
      <c r="E204" s="118"/>
      <c r="F204" s="118"/>
      <c r="G204" s="440"/>
      <c r="H204" s="97"/>
    </row>
    <row r="205" spans="1:8" ht="15.75" customHeight="1" x14ac:dyDescent="0.25">
      <c r="A205" s="118"/>
      <c r="C205" s="118"/>
      <c r="D205" s="118"/>
      <c r="E205" s="118"/>
      <c r="F205" s="118"/>
      <c r="G205" s="440"/>
      <c r="H205" s="97"/>
    </row>
    <row r="206" spans="1:8" ht="15.75" customHeight="1" x14ac:dyDescent="0.25">
      <c r="A206" s="118"/>
      <c r="C206" s="118"/>
      <c r="D206" s="118"/>
      <c r="E206" s="118"/>
      <c r="F206" s="118"/>
      <c r="G206" s="440"/>
      <c r="H206" s="97"/>
    </row>
    <row r="207" spans="1:8" ht="15.75" customHeight="1" x14ac:dyDescent="0.25">
      <c r="A207" s="118"/>
      <c r="C207" s="118"/>
      <c r="D207" s="118"/>
      <c r="E207" s="118"/>
      <c r="F207" s="118"/>
      <c r="G207" s="440"/>
      <c r="H207" s="97"/>
    </row>
    <row r="208" spans="1:8" ht="15.75" customHeight="1" x14ac:dyDescent="0.25">
      <c r="A208" s="118"/>
      <c r="C208" s="118"/>
      <c r="D208" s="118"/>
      <c r="E208" s="118"/>
      <c r="F208" s="118"/>
      <c r="G208" s="440"/>
      <c r="H208" s="97"/>
    </row>
    <row r="209" spans="1:8" ht="15.75" customHeight="1" x14ac:dyDescent="0.25">
      <c r="A209" s="118"/>
      <c r="C209" s="118"/>
      <c r="D209" s="118"/>
      <c r="E209" s="118"/>
      <c r="F209" s="118"/>
      <c r="G209" s="440"/>
      <c r="H209" s="97"/>
    </row>
    <row r="210" spans="1:8" ht="15.75" customHeight="1" x14ac:dyDescent="0.25">
      <c r="A210" s="118"/>
      <c r="C210" s="118"/>
      <c r="D210" s="118"/>
      <c r="E210" s="118"/>
      <c r="F210" s="118"/>
      <c r="G210" s="440"/>
      <c r="H210" s="97"/>
    </row>
    <row r="211" spans="1:8" ht="15.75" customHeight="1" x14ac:dyDescent="0.25">
      <c r="A211" s="118"/>
      <c r="C211" s="118"/>
      <c r="D211" s="118"/>
      <c r="E211" s="118"/>
      <c r="F211" s="118"/>
      <c r="G211" s="440"/>
      <c r="H211" s="97"/>
    </row>
    <row r="212" spans="1:8" ht="15.75" customHeight="1" x14ac:dyDescent="0.25">
      <c r="A212" s="118"/>
      <c r="C212" s="118"/>
      <c r="D212" s="118"/>
      <c r="E212" s="118"/>
      <c r="F212" s="118"/>
      <c r="G212" s="440"/>
      <c r="H212" s="97"/>
    </row>
    <row r="213" spans="1:8" ht="15.75" customHeight="1" x14ac:dyDescent="0.25">
      <c r="A213" s="118"/>
      <c r="C213" s="118"/>
      <c r="D213" s="118"/>
      <c r="E213" s="118"/>
      <c r="F213" s="118"/>
      <c r="G213" s="440"/>
      <c r="H213" s="97"/>
    </row>
    <row r="214" spans="1:8" ht="15.75" customHeight="1" x14ac:dyDescent="0.25">
      <c r="A214" s="118"/>
      <c r="C214" s="118"/>
      <c r="D214" s="118"/>
      <c r="E214" s="118"/>
      <c r="F214" s="118"/>
      <c r="G214" s="440"/>
      <c r="H214" s="97"/>
    </row>
    <row r="215" spans="1:8" ht="15.75" customHeight="1" x14ac:dyDescent="0.25">
      <c r="A215" s="118"/>
      <c r="C215" s="118"/>
      <c r="D215" s="118"/>
      <c r="E215" s="118"/>
      <c r="F215" s="118"/>
      <c r="G215" s="440"/>
      <c r="H215" s="97"/>
    </row>
    <row r="216" spans="1:8" ht="15.75" customHeight="1" x14ac:dyDescent="0.25">
      <c r="A216" s="118"/>
      <c r="C216" s="118"/>
      <c r="D216" s="118"/>
      <c r="E216" s="118"/>
      <c r="F216" s="118"/>
      <c r="G216" s="440"/>
      <c r="H216" s="97"/>
    </row>
    <row r="217" spans="1:8" ht="15.75" customHeight="1" x14ac:dyDescent="0.25">
      <c r="A217" s="118"/>
      <c r="C217" s="118"/>
      <c r="D217" s="118"/>
      <c r="E217" s="118"/>
      <c r="F217" s="118"/>
      <c r="G217" s="440"/>
      <c r="H217" s="97"/>
    </row>
    <row r="218" spans="1:8" ht="15.75" customHeight="1" x14ac:dyDescent="0.25">
      <c r="A218" s="118"/>
      <c r="C218" s="118"/>
      <c r="D218" s="118"/>
      <c r="E218" s="118"/>
      <c r="F218" s="118"/>
      <c r="G218" s="440"/>
      <c r="H218" s="97"/>
    </row>
    <row r="219" spans="1:8" ht="15.75" customHeight="1" x14ac:dyDescent="0.25">
      <c r="A219" s="118"/>
      <c r="C219" s="118"/>
      <c r="D219" s="118"/>
      <c r="E219" s="118"/>
      <c r="F219" s="118"/>
      <c r="G219" s="440"/>
      <c r="H219" s="97"/>
    </row>
    <row r="220" spans="1:8" ht="15.75" customHeight="1" x14ac:dyDescent="0.25">
      <c r="A220" s="118"/>
      <c r="C220" s="118"/>
      <c r="D220" s="118"/>
      <c r="E220" s="118"/>
      <c r="F220" s="118"/>
      <c r="G220" s="440"/>
      <c r="H220" s="97"/>
    </row>
    <row r="221" spans="1:8" ht="15.75" customHeight="1" x14ac:dyDescent="0.25">
      <c r="A221" s="118"/>
      <c r="C221" s="118"/>
      <c r="D221" s="118"/>
      <c r="E221" s="118"/>
      <c r="F221" s="118"/>
      <c r="G221" s="440"/>
      <c r="H221" s="97"/>
    </row>
    <row r="222" spans="1:8" ht="15.75" customHeight="1" x14ac:dyDescent="0.25">
      <c r="A222" s="118"/>
      <c r="C222" s="118"/>
      <c r="D222" s="118"/>
      <c r="E222" s="118"/>
      <c r="F222" s="118"/>
      <c r="G222" s="440"/>
      <c r="H222" s="97"/>
    </row>
    <row r="223" spans="1:8" ht="15.75" customHeight="1" x14ac:dyDescent="0.25">
      <c r="A223" s="118"/>
      <c r="C223" s="118"/>
      <c r="D223" s="118"/>
      <c r="E223" s="118"/>
      <c r="F223" s="118"/>
      <c r="G223" s="440"/>
      <c r="H223" s="97"/>
    </row>
    <row r="224" spans="1:8" ht="15.75" customHeight="1" x14ac:dyDescent="0.25">
      <c r="A224" s="118"/>
      <c r="C224" s="118"/>
      <c r="D224" s="118"/>
      <c r="E224" s="118"/>
      <c r="F224" s="118"/>
      <c r="G224" s="440"/>
      <c r="H224" s="97"/>
    </row>
    <row r="225" spans="1:8" ht="15.75" customHeight="1" x14ac:dyDescent="0.25">
      <c r="A225" s="118"/>
      <c r="C225" s="118"/>
      <c r="D225" s="118"/>
      <c r="E225" s="118"/>
      <c r="F225" s="118"/>
      <c r="G225" s="440"/>
      <c r="H225" s="97"/>
    </row>
    <row r="226" spans="1:8" ht="15.75" customHeight="1" x14ac:dyDescent="0.25">
      <c r="A226" s="118"/>
      <c r="C226" s="118"/>
      <c r="D226" s="118"/>
      <c r="E226" s="118"/>
      <c r="F226" s="118"/>
      <c r="G226" s="440"/>
      <c r="H226" s="97"/>
    </row>
    <row r="227" spans="1:8" ht="15.75" customHeight="1" x14ac:dyDescent="0.25">
      <c r="A227" s="118"/>
      <c r="C227" s="118"/>
      <c r="D227" s="118"/>
      <c r="E227" s="118"/>
      <c r="F227" s="118"/>
      <c r="G227" s="440"/>
      <c r="H227" s="97"/>
    </row>
    <row r="228" spans="1:8" ht="15.75" customHeight="1" x14ac:dyDescent="0.25">
      <c r="A228" s="118"/>
      <c r="C228" s="118"/>
      <c r="D228" s="118"/>
      <c r="E228" s="118"/>
      <c r="F228" s="118"/>
      <c r="G228" s="440"/>
      <c r="H228" s="97"/>
    </row>
    <row r="229" spans="1:8" ht="15.75" customHeight="1" x14ac:dyDescent="0.25">
      <c r="A229" s="118"/>
      <c r="C229" s="118"/>
      <c r="D229" s="118"/>
      <c r="E229" s="118"/>
      <c r="F229" s="118"/>
      <c r="G229" s="440"/>
      <c r="H229" s="97"/>
    </row>
    <row r="230" spans="1:8" ht="15.75" customHeight="1" x14ac:dyDescent="0.25">
      <c r="A230" s="118"/>
      <c r="C230" s="118"/>
      <c r="D230" s="118"/>
      <c r="E230" s="118"/>
      <c r="F230" s="118"/>
      <c r="G230" s="440"/>
      <c r="H230" s="97"/>
    </row>
    <row r="231" spans="1:8" ht="15.75" customHeight="1" x14ac:dyDescent="0.25">
      <c r="A231" s="118"/>
      <c r="C231" s="118"/>
      <c r="D231" s="118"/>
      <c r="E231" s="118"/>
      <c r="F231" s="118"/>
      <c r="G231" s="440"/>
      <c r="H231" s="97"/>
    </row>
    <row r="232" spans="1:8" ht="15.75" customHeight="1" x14ac:dyDescent="0.25">
      <c r="A232" s="118"/>
      <c r="C232" s="118"/>
      <c r="D232" s="118"/>
      <c r="E232" s="118"/>
      <c r="F232" s="118"/>
      <c r="G232" s="440"/>
      <c r="H232" s="97"/>
    </row>
    <row r="233" spans="1:8" ht="15.75" customHeight="1" x14ac:dyDescent="0.25">
      <c r="A233" s="118"/>
      <c r="C233" s="118"/>
      <c r="D233" s="118"/>
      <c r="E233" s="118"/>
      <c r="F233" s="118"/>
      <c r="G233" s="440"/>
      <c r="H233" s="97"/>
    </row>
    <row r="234" spans="1:8" ht="15.75" customHeight="1" x14ac:dyDescent="0.25">
      <c r="A234" s="118"/>
      <c r="C234" s="118"/>
      <c r="D234" s="118"/>
      <c r="E234" s="118"/>
      <c r="F234" s="118"/>
      <c r="G234" s="440"/>
      <c r="H234" s="97"/>
    </row>
    <row r="235" spans="1:8" ht="15.75" customHeight="1" x14ac:dyDescent="0.25">
      <c r="A235" s="118"/>
      <c r="C235" s="118"/>
      <c r="D235" s="118"/>
      <c r="E235" s="118"/>
      <c r="F235" s="118"/>
      <c r="G235" s="440"/>
      <c r="H235" s="97"/>
    </row>
    <row r="236" spans="1:8" ht="15.75" customHeight="1" x14ac:dyDescent="0.25">
      <c r="A236" s="118"/>
      <c r="C236" s="118"/>
      <c r="D236" s="118"/>
      <c r="E236" s="118"/>
      <c r="F236" s="118"/>
      <c r="G236" s="440"/>
      <c r="H236" s="97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G30"/>
    <mergeCell ref="A34:G34"/>
    <mergeCell ref="A38:G38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 x14ac:dyDescent="0.25">
      <c r="A1" s="727" t="str">
        <f>Foundation!A1</f>
        <v>KEC International Limited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7"/>
      <c r="M1" s="118"/>
      <c r="N1" s="11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47" t="str">
        <f>Foundation!A2</f>
        <v>765 kV D/C Bikaner IV PS to Siwani II (Part-01) TL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36"/>
      <c r="M2" s="118"/>
      <c r="N2" s="11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28" t="s">
        <v>992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41">
        <f ca="1">+'Summary E'!M1</f>
        <v>46189</v>
      </c>
      <c r="M3" s="118"/>
      <c r="N3" s="116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442" t="s">
        <v>771</v>
      </c>
      <c r="B4" s="239" t="s">
        <v>772</v>
      </c>
      <c r="C4" s="729" t="s">
        <v>993</v>
      </c>
      <c r="D4" s="607"/>
      <c r="E4" s="608"/>
      <c r="F4" s="443"/>
      <c r="G4" s="443"/>
      <c r="H4" s="443"/>
      <c r="I4" s="443"/>
      <c r="J4" s="443"/>
      <c r="K4" s="443"/>
      <c r="L4" s="444"/>
      <c r="M4" s="118"/>
      <c r="N4" s="116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58"/>
      <c r="B5" s="69"/>
      <c r="C5" s="69" t="s">
        <v>994</v>
      </c>
      <c r="D5" s="404" t="s">
        <v>995</v>
      </c>
      <c r="E5" s="69" t="s">
        <v>996</v>
      </c>
      <c r="F5" s="69" t="s">
        <v>997</v>
      </c>
      <c r="G5" s="69" t="s">
        <v>998</v>
      </c>
      <c r="H5" s="69" t="s">
        <v>999</v>
      </c>
      <c r="I5" s="69" t="s">
        <v>1000</v>
      </c>
      <c r="J5" s="69" t="s">
        <v>1001</v>
      </c>
      <c r="K5" s="445" t="s">
        <v>626</v>
      </c>
      <c r="L5" s="99" t="s">
        <v>12</v>
      </c>
      <c r="M5" s="118"/>
      <c r="N5" s="116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1</v>
      </c>
      <c r="B6" s="109"/>
      <c r="C6" s="109"/>
      <c r="D6" s="109"/>
      <c r="E6" s="109"/>
      <c r="F6" s="103"/>
      <c r="G6" s="104"/>
      <c r="H6" s="104"/>
      <c r="I6" s="104"/>
      <c r="J6" s="104"/>
      <c r="K6" s="108"/>
      <c r="L6" s="446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2</v>
      </c>
      <c r="B7" s="109"/>
      <c r="C7" s="109"/>
      <c r="D7" s="109"/>
      <c r="E7" s="109"/>
      <c r="F7" s="103"/>
      <c r="G7" s="104"/>
      <c r="H7" s="104"/>
      <c r="I7" s="104"/>
      <c r="J7" s="104"/>
      <c r="K7" s="108"/>
      <c r="L7" s="446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3</v>
      </c>
      <c r="B8" s="109"/>
      <c r="C8" s="109"/>
      <c r="D8" s="109"/>
      <c r="E8" s="109"/>
      <c r="F8" s="103"/>
      <c r="G8" s="104"/>
      <c r="H8" s="104"/>
      <c r="I8" s="104"/>
      <c r="J8" s="104"/>
      <c r="K8" s="108"/>
      <c r="L8" s="44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4</v>
      </c>
      <c r="B9" s="109"/>
      <c r="C9" s="109"/>
      <c r="D9" s="109"/>
      <c r="E9" s="109"/>
      <c r="F9" s="103"/>
      <c r="G9" s="104"/>
      <c r="H9" s="104"/>
      <c r="I9" s="104"/>
      <c r="J9" s="104"/>
      <c r="K9" s="109"/>
      <c r="L9" s="446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5</v>
      </c>
      <c r="B10" s="109"/>
      <c r="C10" s="109"/>
      <c r="D10" s="109"/>
      <c r="E10" s="109"/>
      <c r="F10" s="103"/>
      <c r="G10" s="104"/>
      <c r="H10" s="104"/>
      <c r="I10" s="104"/>
      <c r="J10" s="104"/>
      <c r="K10" s="109"/>
      <c r="L10" s="44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.75" customHeight="1" x14ac:dyDescent="0.25">
      <c r="A11" s="109">
        <v>6</v>
      </c>
      <c r="B11" s="109"/>
      <c r="C11" s="108"/>
      <c r="D11" s="109"/>
      <c r="E11" s="418"/>
      <c r="F11" s="103"/>
      <c r="G11" s="104"/>
      <c r="H11" s="104"/>
      <c r="I11" s="104"/>
      <c r="J11" s="104"/>
      <c r="K11" s="109"/>
      <c r="L11" s="44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7</v>
      </c>
      <c r="B12" s="109"/>
      <c r="C12" s="109"/>
      <c r="D12" s="109"/>
      <c r="E12" s="109"/>
      <c r="F12" s="103"/>
      <c r="G12" s="104"/>
      <c r="H12" s="104"/>
      <c r="I12" s="104"/>
      <c r="J12" s="104"/>
      <c r="K12" s="109"/>
      <c r="L12" s="446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8</v>
      </c>
      <c r="B13" s="109"/>
      <c r="C13" s="109"/>
      <c r="D13" s="109"/>
      <c r="E13" s="109"/>
      <c r="F13" s="103"/>
      <c r="G13" s="104"/>
      <c r="H13" s="104"/>
      <c r="I13" s="104"/>
      <c r="J13" s="104"/>
      <c r="K13" s="109"/>
      <c r="L13" s="446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9</v>
      </c>
      <c r="B14" s="109"/>
      <c r="C14" s="109"/>
      <c r="D14" s="109"/>
      <c r="E14" s="109"/>
      <c r="F14" s="103"/>
      <c r="G14" s="104"/>
      <c r="H14" s="104"/>
      <c r="I14" s="104"/>
      <c r="J14" s="104"/>
      <c r="K14" s="109"/>
      <c r="L14" s="44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10</v>
      </c>
      <c r="B15" s="109"/>
      <c r="C15" s="109"/>
      <c r="D15" s="109"/>
      <c r="E15" s="109"/>
      <c r="F15" s="103"/>
      <c r="G15" s="104"/>
      <c r="H15" s="104"/>
      <c r="I15" s="104"/>
      <c r="J15" s="104"/>
      <c r="K15" s="109"/>
      <c r="L15" s="446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11</v>
      </c>
      <c r="B16" s="109"/>
      <c r="C16" s="109"/>
      <c r="D16" s="109"/>
      <c r="E16" s="109"/>
      <c r="F16" s="103"/>
      <c r="G16" s="104"/>
      <c r="H16" s="104"/>
      <c r="I16" s="104"/>
      <c r="J16" s="104"/>
      <c r="K16" s="109"/>
      <c r="L16" s="44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12</v>
      </c>
      <c r="B17" s="109"/>
      <c r="C17" s="109"/>
      <c r="D17" s="109"/>
      <c r="E17" s="109"/>
      <c r="F17" s="103"/>
      <c r="G17" s="104"/>
      <c r="H17" s="104"/>
      <c r="I17" s="104"/>
      <c r="J17" s="104"/>
      <c r="K17" s="109"/>
      <c r="L17" s="446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13</v>
      </c>
      <c r="B18" s="109"/>
      <c r="C18" s="109"/>
      <c r="D18" s="108"/>
      <c r="E18" s="418"/>
      <c r="F18" s="103"/>
      <c r="G18" s="104"/>
      <c r="H18" s="124"/>
      <c r="I18" s="124"/>
      <c r="J18" s="104"/>
      <c r="K18" s="108"/>
      <c r="L18" s="446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14</v>
      </c>
      <c r="B19" s="109"/>
      <c r="C19" s="109"/>
      <c r="D19" s="108"/>
      <c r="E19" s="418"/>
      <c r="F19" s="103"/>
      <c r="G19" s="104"/>
      <c r="H19" s="124"/>
      <c r="I19" s="124"/>
      <c r="J19" s="104"/>
      <c r="K19" s="108"/>
      <c r="L19" s="446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15</v>
      </c>
      <c r="B20" s="109"/>
      <c r="C20" s="108"/>
      <c r="D20" s="109"/>
      <c r="E20" s="103"/>
      <c r="F20" s="103"/>
      <c r="G20" s="104"/>
      <c r="H20" s="104"/>
      <c r="I20" s="104"/>
      <c r="J20" s="104"/>
      <c r="K20" s="109"/>
      <c r="L20" s="44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16</v>
      </c>
      <c r="B21" s="109"/>
      <c r="C21" s="109"/>
      <c r="D21" s="109"/>
      <c r="E21" s="103"/>
      <c r="F21" s="103"/>
      <c r="G21" s="104"/>
      <c r="H21" s="104"/>
      <c r="I21" s="104"/>
      <c r="J21" s="104"/>
      <c r="K21" s="109"/>
      <c r="L21" s="4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17</v>
      </c>
      <c r="B22" s="109"/>
      <c r="C22" s="109"/>
      <c r="D22" s="109"/>
      <c r="E22" s="103"/>
      <c r="F22" s="103"/>
      <c r="G22" s="104"/>
      <c r="H22" s="104"/>
      <c r="I22" s="104"/>
      <c r="J22" s="104"/>
      <c r="K22" s="109"/>
      <c r="L22" s="446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18</v>
      </c>
      <c r="B23" s="109"/>
      <c r="C23" s="109"/>
      <c r="D23" s="109"/>
      <c r="E23" s="103"/>
      <c r="F23" s="103"/>
      <c r="G23" s="104"/>
      <c r="H23" s="104"/>
      <c r="I23" s="104"/>
      <c r="J23" s="104"/>
      <c r="K23" s="109"/>
      <c r="L23" s="446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19</v>
      </c>
      <c r="B24" s="109"/>
      <c r="C24" s="109"/>
      <c r="D24" s="109"/>
      <c r="E24" s="416"/>
      <c r="F24" s="109"/>
      <c r="G24" s="104"/>
      <c r="H24" s="104"/>
      <c r="I24" s="104"/>
      <c r="J24" s="104"/>
      <c r="K24" s="109"/>
      <c r="L24" s="446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20</v>
      </c>
      <c r="B25" s="109"/>
      <c r="C25" s="109"/>
      <c r="D25" s="109"/>
      <c r="E25" s="109"/>
      <c r="F25" s="103"/>
      <c r="G25" s="104"/>
      <c r="H25" s="104"/>
      <c r="I25" s="104"/>
      <c r="J25" s="104"/>
      <c r="K25" s="109"/>
      <c r="L25" s="446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21</v>
      </c>
      <c r="B26" s="109"/>
      <c r="C26" s="109"/>
      <c r="D26" s="109"/>
      <c r="E26" s="109"/>
      <c r="F26" s="103"/>
      <c r="G26" s="104"/>
      <c r="H26" s="104"/>
      <c r="I26" s="104"/>
      <c r="J26" s="104"/>
      <c r="K26" s="109"/>
      <c r="L26" s="44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22</v>
      </c>
      <c r="B27" s="109"/>
      <c r="C27" s="109"/>
      <c r="D27" s="109"/>
      <c r="E27" s="109"/>
      <c r="F27" s="103"/>
      <c r="G27" s="104"/>
      <c r="H27" s="104"/>
      <c r="I27" s="104"/>
      <c r="J27" s="104"/>
      <c r="K27" s="109"/>
      <c r="L27" s="44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23</v>
      </c>
      <c r="B28" s="109"/>
      <c r="C28" s="109"/>
      <c r="D28" s="109"/>
      <c r="E28" s="109"/>
      <c r="F28" s="103"/>
      <c r="G28" s="104"/>
      <c r="H28" s="104"/>
      <c r="I28" s="104"/>
      <c r="J28" s="104"/>
      <c r="K28" s="109"/>
      <c r="L28" s="44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24</v>
      </c>
      <c r="B29" s="109"/>
      <c r="C29" s="109"/>
      <c r="D29" s="109"/>
      <c r="E29" s="109"/>
      <c r="F29" s="103"/>
      <c r="G29" s="104"/>
      <c r="H29" s="104"/>
      <c r="I29" s="104"/>
      <c r="J29" s="104"/>
      <c r="K29" s="109"/>
      <c r="L29" s="44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25</v>
      </c>
      <c r="B30" s="109"/>
      <c r="C30" s="109"/>
      <c r="D30" s="109"/>
      <c r="E30" s="109"/>
      <c r="F30" s="103"/>
      <c r="G30" s="104"/>
      <c r="H30" s="104"/>
      <c r="I30" s="104"/>
      <c r="J30" s="104"/>
      <c r="K30" s="109"/>
      <c r="L30" s="44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26</v>
      </c>
      <c r="B31" s="109"/>
      <c r="C31" s="109"/>
      <c r="D31" s="109"/>
      <c r="E31" s="103"/>
      <c r="F31" s="103"/>
      <c r="G31" s="104"/>
      <c r="H31" s="104"/>
      <c r="I31" s="104"/>
      <c r="J31" s="104"/>
      <c r="K31" s="109"/>
      <c r="L31" s="44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27</v>
      </c>
      <c r="B32" s="109"/>
      <c r="C32" s="109"/>
      <c r="D32" s="109"/>
      <c r="E32" s="109"/>
      <c r="F32" s="103"/>
      <c r="G32" s="104"/>
      <c r="H32" s="104"/>
      <c r="I32" s="104"/>
      <c r="J32" s="104"/>
      <c r="K32" s="109"/>
      <c r="L32" s="44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28</v>
      </c>
      <c r="B33" s="109"/>
      <c r="C33" s="109"/>
      <c r="D33" s="109"/>
      <c r="E33" s="103"/>
      <c r="F33" s="103"/>
      <c r="G33" s="104"/>
      <c r="H33" s="104"/>
      <c r="I33" s="104"/>
      <c r="J33" s="104"/>
      <c r="K33" s="109"/>
      <c r="L33" s="44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29</v>
      </c>
      <c r="B34" s="109"/>
      <c r="C34" s="109"/>
      <c r="D34" s="109"/>
      <c r="E34" s="109"/>
      <c r="F34" s="103"/>
      <c r="G34" s="104"/>
      <c r="H34" s="104"/>
      <c r="I34" s="104"/>
      <c r="J34" s="104"/>
      <c r="K34" s="109"/>
      <c r="L34" s="4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30</v>
      </c>
      <c r="B35" s="109"/>
      <c r="C35" s="109"/>
      <c r="D35" s="109"/>
      <c r="E35" s="109"/>
      <c r="F35" s="103"/>
      <c r="G35" s="104"/>
      <c r="H35" s="104"/>
      <c r="I35" s="104"/>
      <c r="J35" s="104"/>
      <c r="K35" s="109"/>
      <c r="L35" s="44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31</v>
      </c>
      <c r="B36" s="109"/>
      <c r="C36" s="109"/>
      <c r="D36" s="109"/>
      <c r="E36" s="103"/>
      <c r="F36" s="103"/>
      <c r="G36" s="104"/>
      <c r="H36" s="104"/>
      <c r="I36" s="104"/>
      <c r="J36" s="104"/>
      <c r="K36" s="109"/>
      <c r="L36" s="44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32</v>
      </c>
      <c r="B37" s="109"/>
      <c r="C37" s="109"/>
      <c r="D37" s="109"/>
      <c r="E37" s="109"/>
      <c r="F37" s="103"/>
      <c r="G37" s="104"/>
      <c r="H37" s="104"/>
      <c r="I37" s="104"/>
      <c r="J37" s="104"/>
      <c r="K37" s="109"/>
      <c r="L37" s="44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33</v>
      </c>
      <c r="B38" s="109"/>
      <c r="C38" s="109"/>
      <c r="D38" s="109"/>
      <c r="E38" s="109"/>
      <c r="F38" s="103"/>
      <c r="G38" s="104"/>
      <c r="H38" s="104"/>
      <c r="I38" s="104"/>
      <c r="J38" s="104"/>
      <c r="K38" s="109"/>
      <c r="L38" s="44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34</v>
      </c>
      <c r="B39" s="109"/>
      <c r="C39" s="109"/>
      <c r="D39" s="109"/>
      <c r="E39" s="109"/>
      <c r="F39" s="103"/>
      <c r="G39" s="104"/>
      <c r="H39" s="104"/>
      <c r="I39" s="104"/>
      <c r="J39" s="104"/>
      <c r="K39" s="109"/>
      <c r="L39" s="44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35</v>
      </c>
      <c r="B40" s="109"/>
      <c r="C40" s="109"/>
      <c r="D40" s="249"/>
      <c r="E40" s="109"/>
      <c r="F40" s="103"/>
      <c r="G40" s="104"/>
      <c r="H40" s="104"/>
      <c r="I40" s="104"/>
      <c r="J40" s="104"/>
      <c r="K40" s="109"/>
      <c r="L40" s="44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36</v>
      </c>
      <c r="B41" s="109"/>
      <c r="C41" s="108"/>
      <c r="D41" s="249"/>
      <c r="E41" s="109"/>
      <c r="F41" s="103"/>
      <c r="G41" s="104"/>
      <c r="H41" s="104"/>
      <c r="I41" s="104"/>
      <c r="J41" s="104"/>
      <c r="K41" s="109"/>
      <c r="L41" s="44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37</v>
      </c>
      <c r="B42" s="109"/>
      <c r="C42" s="109"/>
      <c r="D42" s="109"/>
      <c r="E42" s="103"/>
      <c r="F42" s="103"/>
      <c r="G42" s="104"/>
      <c r="H42" s="104"/>
      <c r="I42" s="104"/>
      <c r="J42" s="104"/>
      <c r="K42" s="109"/>
      <c r="L42" s="44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38</v>
      </c>
      <c r="B43" s="109"/>
      <c r="C43" s="109"/>
      <c r="D43" s="109"/>
      <c r="E43" s="109"/>
      <c r="F43" s="103"/>
      <c r="G43" s="104"/>
      <c r="H43" s="104"/>
      <c r="I43" s="104"/>
      <c r="J43" s="104"/>
      <c r="K43" s="109"/>
      <c r="L43" s="44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39</v>
      </c>
      <c r="B44" s="109"/>
      <c r="C44" s="109"/>
      <c r="D44" s="109"/>
      <c r="E44" s="109"/>
      <c r="F44" s="103"/>
      <c r="G44" s="104"/>
      <c r="H44" s="104"/>
      <c r="I44" s="104"/>
      <c r="J44" s="104"/>
      <c r="K44" s="109"/>
      <c r="L44" s="44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40</v>
      </c>
      <c r="B45" s="109"/>
      <c r="C45" s="109"/>
      <c r="D45" s="109"/>
      <c r="E45" s="109"/>
      <c r="F45" s="103"/>
      <c r="G45" s="104"/>
      <c r="H45" s="104"/>
      <c r="I45" s="104"/>
      <c r="J45" s="104"/>
      <c r="K45" s="109"/>
      <c r="L45" s="44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41</v>
      </c>
      <c r="B46" s="109"/>
      <c r="C46" s="109"/>
      <c r="D46" s="109"/>
      <c r="E46" s="109"/>
      <c r="F46" s="103"/>
      <c r="G46" s="104"/>
      <c r="H46" s="104"/>
      <c r="I46" s="104"/>
      <c r="J46" s="104"/>
      <c r="K46" s="109"/>
      <c r="L46" s="44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42</v>
      </c>
      <c r="B47" s="109"/>
      <c r="C47" s="109"/>
      <c r="D47" s="109"/>
      <c r="E47" s="103"/>
      <c r="F47" s="103"/>
      <c r="G47" s="104"/>
      <c r="H47" s="104"/>
      <c r="I47" s="104"/>
      <c r="J47" s="104"/>
      <c r="K47" s="109"/>
      <c r="L47" s="4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43</v>
      </c>
      <c r="B48" s="109"/>
      <c r="C48" s="109"/>
      <c r="D48" s="109"/>
      <c r="E48" s="103"/>
      <c r="F48" s="103"/>
      <c r="G48" s="104"/>
      <c r="H48" s="104"/>
      <c r="I48" s="104"/>
      <c r="J48" s="104"/>
      <c r="K48" s="109"/>
      <c r="L48" s="44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44</v>
      </c>
      <c r="B49" s="109"/>
      <c r="C49" s="109"/>
      <c r="D49" s="109"/>
      <c r="E49" s="109"/>
      <c r="F49" s="103"/>
      <c r="G49" s="104"/>
      <c r="H49" s="104"/>
      <c r="I49" s="104"/>
      <c r="J49" s="104"/>
      <c r="K49" s="109"/>
      <c r="L49" s="44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45</v>
      </c>
      <c r="B50" s="109"/>
      <c r="C50" s="109"/>
      <c r="D50" s="109"/>
      <c r="E50" s="109"/>
      <c r="F50" s="103"/>
      <c r="G50" s="104"/>
      <c r="H50" s="104"/>
      <c r="I50" s="104"/>
      <c r="J50" s="104"/>
      <c r="K50" s="109"/>
      <c r="L50" s="44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46</v>
      </c>
      <c r="B51" s="109"/>
      <c r="C51" s="109"/>
      <c r="D51" s="109"/>
      <c r="E51" s="109"/>
      <c r="F51" s="103"/>
      <c r="G51" s="104"/>
      <c r="H51" s="104"/>
      <c r="I51" s="104"/>
      <c r="J51" s="104"/>
      <c r="K51" s="109"/>
      <c r="L51" s="44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47</v>
      </c>
      <c r="B52" s="109"/>
      <c r="C52" s="109"/>
      <c r="D52" s="109"/>
      <c r="E52" s="109"/>
      <c r="F52" s="103"/>
      <c r="G52" s="104"/>
      <c r="H52" s="104"/>
      <c r="I52" s="104"/>
      <c r="J52" s="104"/>
      <c r="K52" s="109"/>
      <c r="L52" s="44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48</v>
      </c>
      <c r="B53" s="109"/>
      <c r="C53" s="109"/>
      <c r="D53" s="109"/>
      <c r="E53" s="103"/>
      <c r="F53" s="103"/>
      <c r="G53" s="104"/>
      <c r="H53" s="104"/>
      <c r="I53" s="104"/>
      <c r="J53" s="104"/>
      <c r="K53" s="109"/>
      <c r="L53" s="44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49</v>
      </c>
      <c r="B54" s="109"/>
      <c r="C54" s="109"/>
      <c r="D54" s="109"/>
      <c r="E54" s="109"/>
      <c r="F54" s="103"/>
      <c r="G54" s="104"/>
      <c r="H54" s="104"/>
      <c r="I54" s="104"/>
      <c r="J54" s="104"/>
      <c r="K54" s="109"/>
      <c r="L54" s="44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50</v>
      </c>
      <c r="B55" s="109"/>
      <c r="C55" s="109"/>
      <c r="D55" s="109"/>
      <c r="E55" s="109"/>
      <c r="F55" s="103"/>
      <c r="G55" s="104"/>
      <c r="H55" s="104"/>
      <c r="I55" s="104"/>
      <c r="J55" s="104"/>
      <c r="K55" s="109"/>
      <c r="L55" s="44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51</v>
      </c>
      <c r="B56" s="109"/>
      <c r="C56" s="109"/>
      <c r="D56" s="109"/>
      <c r="E56" s="103"/>
      <c r="F56" s="103"/>
      <c r="G56" s="104"/>
      <c r="H56" s="104"/>
      <c r="I56" s="104"/>
      <c r="J56" s="104"/>
      <c r="K56" s="109"/>
      <c r="L56" s="44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52</v>
      </c>
      <c r="B57" s="109"/>
      <c r="C57" s="109"/>
      <c r="D57" s="109"/>
      <c r="E57" s="109"/>
      <c r="F57" s="103"/>
      <c r="G57" s="104"/>
      <c r="H57" s="104"/>
      <c r="I57" s="104"/>
      <c r="J57" s="104"/>
      <c r="K57" s="109"/>
      <c r="L57" s="44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53</v>
      </c>
      <c r="B58" s="109"/>
      <c r="C58" s="109"/>
      <c r="D58" s="109"/>
      <c r="E58" s="109"/>
      <c r="F58" s="103"/>
      <c r="G58" s="104"/>
      <c r="H58" s="104"/>
      <c r="I58" s="104"/>
      <c r="J58" s="104"/>
      <c r="K58" s="109"/>
      <c r="L58" s="44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54</v>
      </c>
      <c r="B59" s="109"/>
      <c r="C59" s="109"/>
      <c r="D59" s="109"/>
      <c r="E59" s="109"/>
      <c r="F59" s="103"/>
      <c r="G59" s="104"/>
      <c r="H59" s="104"/>
      <c r="I59" s="104"/>
      <c r="J59" s="104"/>
      <c r="K59" s="109"/>
      <c r="L59" s="44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55</v>
      </c>
      <c r="B60" s="109"/>
      <c r="C60" s="109"/>
      <c r="D60" s="109"/>
      <c r="E60" s="109"/>
      <c r="F60" s="103"/>
      <c r="G60" s="104"/>
      <c r="H60" s="104"/>
      <c r="I60" s="104"/>
      <c r="J60" s="104"/>
      <c r="K60" s="109"/>
      <c r="L60" s="4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56</v>
      </c>
      <c r="B61" s="109"/>
      <c r="C61" s="109"/>
      <c r="D61" s="109"/>
      <c r="E61" s="109"/>
      <c r="F61" s="103"/>
      <c r="G61" s="104"/>
      <c r="H61" s="104"/>
      <c r="I61" s="104"/>
      <c r="J61" s="104"/>
      <c r="K61" s="109"/>
      <c r="L61" s="44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57</v>
      </c>
      <c r="B62" s="109"/>
      <c r="C62" s="109"/>
      <c r="D62" s="109"/>
      <c r="E62" s="109"/>
      <c r="F62" s="103"/>
      <c r="G62" s="104"/>
      <c r="H62" s="104"/>
      <c r="I62" s="104"/>
      <c r="J62" s="104"/>
      <c r="K62" s="109"/>
      <c r="L62" s="44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58</v>
      </c>
      <c r="B63" s="109"/>
      <c r="C63" s="109"/>
      <c r="D63" s="109"/>
      <c r="E63" s="103"/>
      <c r="F63" s="103"/>
      <c r="G63" s="104"/>
      <c r="H63" s="104"/>
      <c r="I63" s="104"/>
      <c r="J63" s="104"/>
      <c r="K63" s="109"/>
      <c r="L63" s="44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59</v>
      </c>
      <c r="B64" s="109"/>
      <c r="C64" s="109"/>
      <c r="D64" s="109"/>
      <c r="E64" s="103"/>
      <c r="F64" s="103"/>
      <c r="G64" s="104"/>
      <c r="H64" s="104"/>
      <c r="I64" s="104"/>
      <c r="J64" s="104"/>
      <c r="K64" s="109"/>
      <c r="L64" s="44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60</v>
      </c>
      <c r="B65" s="109"/>
      <c r="C65" s="109"/>
      <c r="D65" s="109"/>
      <c r="E65" s="103"/>
      <c r="F65" s="103"/>
      <c r="G65" s="104"/>
      <c r="H65" s="104"/>
      <c r="I65" s="104"/>
      <c r="J65" s="104"/>
      <c r="K65" s="109"/>
      <c r="L65" s="44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61</v>
      </c>
      <c r="B66" s="109"/>
      <c r="C66" s="109"/>
      <c r="D66" s="109"/>
      <c r="E66" s="103"/>
      <c r="F66" s="103"/>
      <c r="G66" s="104"/>
      <c r="H66" s="104"/>
      <c r="I66" s="104"/>
      <c r="J66" s="104"/>
      <c r="K66" s="109"/>
      <c r="L66" s="44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62</v>
      </c>
      <c r="B67" s="109"/>
      <c r="C67" s="109"/>
      <c r="D67" s="109"/>
      <c r="E67" s="416"/>
      <c r="F67" s="103"/>
      <c r="G67" s="104"/>
      <c r="H67" s="104"/>
      <c r="I67" s="104"/>
      <c r="J67" s="104"/>
      <c r="K67" s="109"/>
      <c r="L67" s="44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63</v>
      </c>
      <c r="B68" s="109"/>
      <c r="C68" s="109"/>
      <c r="D68" s="109"/>
      <c r="E68" s="416"/>
      <c r="F68" s="103"/>
      <c r="G68" s="104"/>
      <c r="H68" s="104"/>
      <c r="I68" s="104"/>
      <c r="J68" s="104"/>
      <c r="K68" s="109"/>
      <c r="L68" s="44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64</v>
      </c>
      <c r="B69" s="109"/>
      <c r="C69" s="109"/>
      <c r="D69" s="109"/>
      <c r="E69" s="109"/>
      <c r="F69" s="103"/>
      <c r="G69" s="104"/>
      <c r="H69" s="104"/>
      <c r="I69" s="104"/>
      <c r="J69" s="104"/>
      <c r="K69" s="109"/>
      <c r="L69" s="447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65</v>
      </c>
      <c r="B70" s="109"/>
      <c r="C70" s="109"/>
      <c r="D70" s="109"/>
      <c r="E70" s="103"/>
      <c r="F70" s="103"/>
      <c r="G70" s="104"/>
      <c r="H70" s="104"/>
      <c r="I70" s="104"/>
      <c r="J70" s="104"/>
      <c r="K70" s="109"/>
      <c r="L70" s="447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66</v>
      </c>
      <c r="B71" s="109"/>
      <c r="C71" s="109"/>
      <c r="D71" s="109"/>
      <c r="E71" s="103"/>
      <c r="F71" s="103"/>
      <c r="G71" s="104"/>
      <c r="H71" s="104"/>
      <c r="I71" s="104"/>
      <c r="J71" s="104"/>
      <c r="K71" s="109"/>
      <c r="L71" s="447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67</v>
      </c>
      <c r="B72" s="109"/>
      <c r="C72" s="109"/>
      <c r="D72" s="109"/>
      <c r="E72" s="103"/>
      <c r="F72" s="103"/>
      <c r="G72" s="104"/>
      <c r="H72" s="104"/>
      <c r="I72" s="104"/>
      <c r="J72" s="104"/>
      <c r="K72" s="109"/>
      <c r="L72" s="447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68</v>
      </c>
      <c r="B73" s="109"/>
      <c r="C73" s="109"/>
      <c r="D73" s="109"/>
      <c r="E73" s="103"/>
      <c r="F73" s="103"/>
      <c r="G73" s="104"/>
      <c r="H73" s="104"/>
      <c r="I73" s="104"/>
      <c r="J73" s="104"/>
      <c r="K73" s="109"/>
      <c r="L73" s="12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69</v>
      </c>
      <c r="B74" s="109"/>
      <c r="C74" s="109"/>
      <c r="D74" s="109"/>
      <c r="E74" s="103"/>
      <c r="F74" s="103"/>
      <c r="G74" s="104"/>
      <c r="H74" s="104"/>
      <c r="I74" s="104"/>
      <c r="J74" s="104"/>
      <c r="K74" s="109"/>
      <c r="L74" s="12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70</v>
      </c>
      <c r="B75" s="109"/>
      <c r="C75" s="109"/>
      <c r="D75" s="109"/>
      <c r="E75" s="103"/>
      <c r="F75" s="103"/>
      <c r="G75" s="104"/>
      <c r="H75" s="104"/>
      <c r="I75" s="104"/>
      <c r="J75" s="104"/>
      <c r="K75" s="109"/>
      <c r="L75" s="447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71</v>
      </c>
      <c r="B76" s="109"/>
      <c r="C76" s="109"/>
      <c r="D76" s="109"/>
      <c r="E76" s="109"/>
      <c r="F76" s="103"/>
      <c r="G76" s="104"/>
      <c r="H76" s="104"/>
      <c r="I76" s="104"/>
      <c r="J76" s="104"/>
      <c r="K76" s="109"/>
      <c r="L76" s="447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72</v>
      </c>
      <c r="B77" s="109"/>
      <c r="C77" s="109"/>
      <c r="D77" s="109"/>
      <c r="E77" s="109"/>
      <c r="F77" s="103"/>
      <c r="G77" s="104"/>
      <c r="H77" s="104"/>
      <c r="I77" s="104"/>
      <c r="J77" s="104"/>
      <c r="K77" s="109"/>
      <c r="L77" s="447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73</v>
      </c>
      <c r="B78" s="109"/>
      <c r="C78" s="109"/>
      <c r="D78" s="109"/>
      <c r="E78" s="103"/>
      <c r="F78" s="103"/>
      <c r="G78" s="104"/>
      <c r="H78" s="104"/>
      <c r="I78" s="104"/>
      <c r="J78" s="104"/>
      <c r="K78" s="109"/>
      <c r="L78" s="447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74</v>
      </c>
      <c r="B79" s="109"/>
      <c r="C79" s="109"/>
      <c r="D79" s="109"/>
      <c r="E79" s="103"/>
      <c r="F79" s="103"/>
      <c r="G79" s="109"/>
      <c r="H79" s="109"/>
      <c r="I79" s="109"/>
      <c r="J79" s="109"/>
      <c r="K79" s="109"/>
      <c r="L79" s="109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75</v>
      </c>
      <c r="B80" s="109"/>
      <c r="C80" s="109"/>
      <c r="D80" s="109"/>
      <c r="E80" s="109"/>
      <c r="F80" s="103"/>
      <c r="G80" s="109"/>
      <c r="H80" s="109"/>
      <c r="I80" s="109"/>
      <c r="J80" s="109"/>
      <c r="K80" s="109"/>
      <c r="L80" s="109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76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44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 x14ac:dyDescent="0.25">
      <c r="A1" s="735" t="str">
        <f>Stringing!A1</f>
        <v>KEC International Limited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21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47" t="str">
        <f>Stringing!A2</f>
        <v>765 kV D/C Bikaner IV PS to Siwani II (Part-01) TL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3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28" t="s">
        <v>1002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41">
        <f ca="1">+'Summary E'!M1</f>
        <v>46189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737" t="s">
        <v>1003</v>
      </c>
      <c r="B4" s="730" t="s">
        <v>1004</v>
      </c>
      <c r="C4" s="729" t="s">
        <v>993</v>
      </c>
      <c r="D4" s="607"/>
      <c r="E4" s="607"/>
      <c r="F4" s="607"/>
      <c r="G4" s="608"/>
      <c r="H4" s="730" t="s">
        <v>999</v>
      </c>
      <c r="I4" s="730" t="s">
        <v>1000</v>
      </c>
      <c r="J4" s="730" t="s">
        <v>1001</v>
      </c>
      <c r="K4" s="732" t="s">
        <v>626</v>
      </c>
      <c r="L4" s="733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738"/>
      <c r="B5" s="644"/>
      <c r="C5" s="69" t="s">
        <v>994</v>
      </c>
      <c r="D5" s="404" t="s">
        <v>995</v>
      </c>
      <c r="E5" s="69" t="s">
        <v>1005</v>
      </c>
      <c r="F5" s="69" t="s">
        <v>1006</v>
      </c>
      <c r="G5" s="69" t="s">
        <v>1007</v>
      </c>
      <c r="H5" s="731"/>
      <c r="I5" s="731"/>
      <c r="J5" s="731"/>
      <c r="K5" s="731"/>
      <c r="L5" s="734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36">
        <v>1</v>
      </c>
      <c r="B6" s="109"/>
      <c r="C6" s="109"/>
      <c r="D6" s="219"/>
      <c r="E6" s="109"/>
      <c r="F6" s="109"/>
      <c r="G6" s="109"/>
      <c r="H6" s="104"/>
      <c r="I6" s="104"/>
      <c r="J6" s="104"/>
      <c r="K6" s="109"/>
      <c r="L6" s="144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6">
        <v>2</v>
      </c>
      <c r="B7" s="109"/>
      <c r="C7" s="109"/>
      <c r="D7" s="108"/>
      <c r="E7" s="109"/>
      <c r="F7" s="109"/>
      <c r="G7" s="109"/>
      <c r="H7" s="417"/>
      <c r="I7" s="417"/>
      <c r="J7" s="417"/>
      <c r="K7" s="109"/>
      <c r="L7" s="144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452">
        <v>3</v>
      </c>
      <c r="B8" s="109"/>
      <c r="C8" s="109"/>
      <c r="D8" s="109"/>
      <c r="E8" s="109"/>
      <c r="F8" s="109"/>
      <c r="G8" s="109"/>
      <c r="H8" s="104"/>
      <c r="I8" s="104"/>
      <c r="J8" s="104"/>
      <c r="K8" s="109"/>
      <c r="L8" s="144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36">
        <v>4</v>
      </c>
      <c r="B9" s="109"/>
      <c r="C9" s="219"/>
      <c r="D9" s="219"/>
      <c r="E9" s="109"/>
      <c r="F9" s="103"/>
      <c r="G9" s="109"/>
      <c r="H9" s="104"/>
      <c r="I9" s="104"/>
      <c r="J9" s="104"/>
      <c r="K9" s="109"/>
      <c r="L9" s="144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5</v>
      </c>
      <c r="B10" s="109"/>
      <c r="C10" s="219"/>
      <c r="D10" s="219"/>
      <c r="E10" s="109"/>
      <c r="F10" s="109"/>
      <c r="G10" s="109"/>
      <c r="H10" s="104"/>
      <c r="I10" s="104"/>
      <c r="J10" s="104"/>
      <c r="K10" s="109"/>
      <c r="L10" s="144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6</v>
      </c>
      <c r="B11" s="109"/>
      <c r="C11" s="109"/>
      <c r="D11" s="109"/>
      <c r="E11" s="109"/>
      <c r="F11" s="109"/>
      <c r="G11" s="109"/>
      <c r="H11" s="104"/>
      <c r="I11" s="104"/>
      <c r="J11" s="104"/>
      <c r="K11" s="109"/>
      <c r="L11" s="144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6">
        <v>7</v>
      </c>
      <c r="B12" s="109"/>
      <c r="C12" s="109"/>
      <c r="D12" s="109"/>
      <c r="E12" s="109"/>
      <c r="F12" s="109"/>
      <c r="G12" s="109"/>
      <c r="H12" s="104"/>
      <c r="I12" s="104"/>
      <c r="J12" s="104"/>
      <c r="K12" s="109"/>
      <c r="L12" s="144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452">
        <v>8</v>
      </c>
      <c r="B13" s="109"/>
      <c r="C13" s="109"/>
      <c r="D13" s="109"/>
      <c r="E13" s="109"/>
      <c r="F13" s="109"/>
      <c r="G13" s="109"/>
      <c r="H13" s="104"/>
      <c r="I13" s="104"/>
      <c r="J13" s="104"/>
      <c r="K13" s="109"/>
      <c r="L13" s="144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36">
        <v>9</v>
      </c>
      <c r="B14" s="109"/>
      <c r="C14" s="109"/>
      <c r="D14" s="109"/>
      <c r="E14" s="109"/>
      <c r="F14" s="109"/>
      <c r="G14" s="109"/>
      <c r="H14" s="104"/>
      <c r="I14" s="104"/>
      <c r="J14" s="104"/>
      <c r="K14" s="109"/>
      <c r="L14" s="144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0">
        <v>10</v>
      </c>
      <c r="B15" s="109"/>
      <c r="C15" s="109"/>
      <c r="D15" s="109"/>
      <c r="E15" s="109"/>
      <c r="F15" s="109"/>
      <c r="G15" s="109"/>
      <c r="H15" s="104"/>
      <c r="I15" s="104"/>
      <c r="J15" s="104"/>
      <c r="K15" s="109"/>
      <c r="L15" s="144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11</v>
      </c>
      <c r="B16" s="109"/>
      <c r="C16" s="109"/>
      <c r="D16" s="109"/>
      <c r="E16" s="109"/>
      <c r="F16" s="103"/>
      <c r="G16" s="109"/>
      <c r="H16" s="104"/>
      <c r="I16" s="104"/>
      <c r="J16" s="104"/>
      <c r="K16" s="109"/>
      <c r="L16" s="144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453">
        <v>12</v>
      </c>
      <c r="B17" s="109"/>
      <c r="C17" s="109"/>
      <c r="D17" s="109"/>
      <c r="E17" s="109"/>
      <c r="F17" s="109"/>
      <c r="G17" s="109"/>
      <c r="H17" s="104"/>
      <c r="I17" s="104"/>
      <c r="J17" s="104"/>
      <c r="K17" s="109"/>
      <c r="L17" s="10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36">
        <v>13</v>
      </c>
      <c r="B18" s="109"/>
      <c r="C18" s="109"/>
      <c r="D18" s="109"/>
      <c r="E18" s="109"/>
      <c r="F18" s="109"/>
      <c r="G18" s="109"/>
      <c r="H18" s="104"/>
      <c r="I18" s="104"/>
      <c r="J18" s="104"/>
      <c r="K18" s="109"/>
      <c r="L18" s="144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6">
        <v>14</v>
      </c>
      <c r="B19" s="109"/>
      <c r="C19" s="109"/>
      <c r="D19" s="109"/>
      <c r="E19" s="109"/>
      <c r="F19" s="109"/>
      <c r="G19" s="109"/>
      <c r="H19" s="104"/>
      <c r="I19" s="104"/>
      <c r="J19" s="104"/>
      <c r="K19" s="109"/>
      <c r="L19" s="144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0">
        <v>15</v>
      </c>
      <c r="B20" s="109"/>
      <c r="C20" s="109"/>
      <c r="D20" s="109"/>
      <c r="E20" s="109"/>
      <c r="F20" s="109"/>
      <c r="G20" s="109"/>
      <c r="H20" s="104"/>
      <c r="I20" s="104"/>
      <c r="J20" s="104"/>
      <c r="K20" s="109"/>
      <c r="L20" s="144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6">
        <v>16</v>
      </c>
      <c r="B21" s="109"/>
      <c r="C21" s="109"/>
      <c r="D21" s="109"/>
      <c r="E21" s="109"/>
      <c r="F21" s="109"/>
      <c r="G21" s="109"/>
      <c r="H21" s="104"/>
      <c r="I21" s="104"/>
      <c r="J21" s="104"/>
      <c r="K21" s="109"/>
      <c r="L21" s="144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57" t="str">
        <f>'Tack Welding'!A1:I1</f>
        <v>KEC International Limited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3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48" t="s">
        <v>156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24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28" t="s">
        <v>1008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441">
        <f ca="1">'Summary E'!M1</f>
        <v>46189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45" x14ac:dyDescent="0.25">
      <c r="A4" s="442" t="s">
        <v>771</v>
      </c>
      <c r="B4" s="449" t="s">
        <v>772</v>
      </c>
      <c r="C4" s="454" t="s">
        <v>621</v>
      </c>
      <c r="D4" s="449" t="s">
        <v>622</v>
      </c>
      <c r="E4" s="449" t="s">
        <v>1009</v>
      </c>
      <c r="F4" s="449" t="s">
        <v>1010</v>
      </c>
      <c r="G4" s="449" t="s">
        <v>1011</v>
      </c>
      <c r="H4" s="449" t="s">
        <v>1012</v>
      </c>
      <c r="I4" s="449" t="s">
        <v>1013</v>
      </c>
      <c r="J4" s="449" t="s">
        <v>218</v>
      </c>
      <c r="K4" s="449" t="s">
        <v>219</v>
      </c>
      <c r="L4" s="450" t="s">
        <v>626</v>
      </c>
      <c r="M4" s="449" t="s">
        <v>627</v>
      </c>
      <c r="N4" s="451" t="s">
        <v>12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455"/>
      <c r="D5" s="455"/>
      <c r="E5" s="109"/>
      <c r="F5" s="109"/>
      <c r="G5" s="109"/>
      <c r="H5" s="109"/>
      <c r="I5" s="109"/>
      <c r="J5" s="456"/>
      <c r="K5" s="456"/>
      <c r="L5" s="109"/>
      <c r="M5" s="109"/>
      <c r="N5" s="144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455"/>
      <c r="D6" s="455"/>
      <c r="E6" s="109"/>
      <c r="F6" s="109"/>
      <c r="G6" s="109"/>
      <c r="H6" s="109"/>
      <c r="I6" s="109"/>
      <c r="J6" s="456"/>
      <c r="K6" s="456"/>
      <c r="L6" s="109"/>
      <c r="M6" s="109"/>
      <c r="N6" s="144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455"/>
      <c r="D7" s="455"/>
      <c r="E7" s="109"/>
      <c r="F7" s="109"/>
      <c r="G7" s="109"/>
      <c r="H7" s="109"/>
      <c r="I7" s="109"/>
      <c r="J7" s="456"/>
      <c r="K7" s="456"/>
      <c r="L7" s="109"/>
      <c r="M7" s="109"/>
      <c r="N7" s="144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455"/>
      <c r="D8" s="455"/>
      <c r="E8" s="109"/>
      <c r="F8" s="109"/>
      <c r="G8" s="109"/>
      <c r="H8" s="109"/>
      <c r="I8" s="109"/>
      <c r="J8" s="456"/>
      <c r="K8" s="456"/>
      <c r="L8" s="109"/>
      <c r="M8" s="109"/>
      <c r="N8" s="144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455"/>
      <c r="D9" s="455"/>
      <c r="E9" s="109"/>
      <c r="F9" s="109"/>
      <c r="G9" s="109"/>
      <c r="H9" s="109"/>
      <c r="I9" s="109"/>
      <c r="J9" s="456"/>
      <c r="K9" s="456"/>
      <c r="L9" s="109"/>
      <c r="M9" s="109"/>
      <c r="N9" s="144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455"/>
      <c r="D10" s="455"/>
      <c r="E10" s="109"/>
      <c r="F10" s="109"/>
      <c r="G10" s="109"/>
      <c r="H10" s="109"/>
      <c r="I10" s="109"/>
      <c r="J10" s="456"/>
      <c r="K10" s="456"/>
      <c r="L10" s="109"/>
      <c r="M10" s="109"/>
      <c r="N10" s="144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455"/>
      <c r="D11" s="455"/>
      <c r="E11" s="109"/>
      <c r="F11" s="109"/>
      <c r="G11" s="109"/>
      <c r="H11" s="109"/>
      <c r="I11" s="109"/>
      <c r="J11" s="456"/>
      <c r="K11" s="456"/>
      <c r="L11" s="109"/>
      <c r="M11" s="109"/>
      <c r="N11" s="144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455"/>
      <c r="D12" s="455"/>
      <c r="E12" s="109"/>
      <c r="F12" s="109"/>
      <c r="G12" s="109"/>
      <c r="H12" s="109"/>
      <c r="I12" s="109"/>
      <c r="J12" s="456"/>
      <c r="K12" s="456"/>
      <c r="L12" s="109"/>
      <c r="M12" s="109"/>
      <c r="N12" s="14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455"/>
      <c r="D13" s="455"/>
      <c r="E13" s="109"/>
      <c r="F13" s="109"/>
      <c r="G13" s="109"/>
      <c r="H13" s="109"/>
      <c r="I13" s="109"/>
      <c r="J13" s="456"/>
      <c r="K13" s="456"/>
      <c r="L13" s="109"/>
      <c r="M13" s="109"/>
      <c r="N13" s="144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455"/>
      <c r="D14" s="455"/>
      <c r="E14" s="109"/>
      <c r="F14" s="109"/>
      <c r="G14" s="109"/>
      <c r="H14" s="109"/>
      <c r="I14" s="109"/>
      <c r="J14" s="457"/>
      <c r="K14" s="457"/>
      <c r="L14" s="109"/>
      <c r="M14" s="109"/>
      <c r="N14" s="144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455"/>
      <c r="D15" s="455"/>
      <c r="E15" s="109"/>
      <c r="F15" s="109"/>
      <c r="G15" s="109"/>
      <c r="H15" s="109"/>
      <c r="I15" s="109"/>
      <c r="J15" s="457"/>
      <c r="K15" s="457"/>
      <c r="L15" s="109"/>
      <c r="M15" s="109"/>
      <c r="N15" s="144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455"/>
      <c r="D16" s="455"/>
      <c r="E16" s="109"/>
      <c r="F16" s="109"/>
      <c r="G16" s="109"/>
      <c r="H16" s="109"/>
      <c r="I16" s="109"/>
      <c r="J16" s="457"/>
      <c r="K16" s="457"/>
      <c r="L16" s="109"/>
      <c r="M16" s="109"/>
      <c r="N16" s="144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455"/>
      <c r="D17" s="455"/>
      <c r="E17" s="109"/>
      <c r="F17" s="109"/>
      <c r="G17" s="109"/>
      <c r="H17" s="109"/>
      <c r="I17" s="109"/>
      <c r="J17" s="457"/>
      <c r="K17" s="457"/>
      <c r="L17" s="109"/>
      <c r="M17" s="109"/>
      <c r="N17" s="144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455"/>
      <c r="D18" s="455"/>
      <c r="E18" s="109"/>
      <c r="F18" s="109"/>
      <c r="G18" s="109"/>
      <c r="H18" s="109"/>
      <c r="I18" s="109"/>
      <c r="J18" s="457"/>
      <c r="K18" s="457"/>
      <c r="L18" s="109"/>
      <c r="M18" s="109"/>
      <c r="N18" s="14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455"/>
      <c r="D19" s="455"/>
      <c r="E19" s="109"/>
      <c r="F19" s="109"/>
      <c r="G19" s="109"/>
      <c r="H19" s="109"/>
      <c r="I19" s="109"/>
      <c r="J19" s="457"/>
      <c r="K19" s="457"/>
      <c r="L19" s="109"/>
      <c r="M19" s="109"/>
      <c r="N19" s="144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455"/>
      <c r="D20" s="455"/>
      <c r="E20" s="109"/>
      <c r="F20" s="109"/>
      <c r="G20" s="109"/>
      <c r="H20" s="109"/>
      <c r="I20" s="109"/>
      <c r="J20" s="456"/>
      <c r="K20" s="456"/>
      <c r="L20" s="109"/>
      <c r="M20" s="109"/>
      <c r="N20" s="144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/>
      <c r="C21" s="455"/>
      <c r="D21" s="455"/>
      <c r="E21" s="109"/>
      <c r="F21" s="109"/>
      <c r="G21" s="109"/>
      <c r="H21" s="109"/>
      <c r="I21" s="109"/>
      <c r="J21" s="456"/>
      <c r="K21" s="456"/>
      <c r="L21" s="109"/>
      <c r="M21" s="109"/>
      <c r="N21" s="144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/>
      <c r="C22" s="455"/>
      <c r="D22" s="455"/>
      <c r="E22" s="109"/>
      <c r="F22" s="109"/>
      <c r="G22" s="109"/>
      <c r="H22" s="109"/>
      <c r="I22" s="109"/>
      <c r="J22" s="456"/>
      <c r="K22" s="456"/>
      <c r="L22" s="109"/>
      <c r="M22" s="109"/>
      <c r="N22" s="14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/>
      <c r="C23" s="455"/>
      <c r="D23" s="455"/>
      <c r="E23" s="109"/>
      <c r="F23" s="109"/>
      <c r="G23" s="109"/>
      <c r="H23" s="109"/>
      <c r="I23" s="109"/>
      <c r="J23" s="456"/>
      <c r="K23" s="456"/>
      <c r="L23" s="109"/>
      <c r="M23" s="109"/>
      <c r="N23" s="144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/>
      <c r="C24" s="455"/>
      <c r="D24" s="455"/>
      <c r="E24" s="109"/>
      <c r="F24" s="109"/>
      <c r="G24" s="109"/>
      <c r="H24" s="109"/>
      <c r="I24" s="109"/>
      <c r="J24" s="456"/>
      <c r="K24" s="456"/>
      <c r="L24" s="109"/>
      <c r="M24" s="109"/>
      <c r="N24" s="144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/>
      <c r="C25" s="455"/>
      <c r="D25" s="455"/>
      <c r="E25" s="109"/>
      <c r="F25" s="109"/>
      <c r="G25" s="109"/>
      <c r="H25" s="109"/>
      <c r="I25" s="109"/>
      <c r="J25" s="456"/>
      <c r="K25" s="456"/>
      <c r="L25" s="109"/>
      <c r="M25" s="109"/>
      <c r="N25" s="144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/>
      <c r="C26" s="455"/>
      <c r="D26" s="455"/>
      <c r="E26" s="109"/>
      <c r="F26" s="109"/>
      <c r="G26" s="109"/>
      <c r="H26" s="109"/>
      <c r="I26" s="109"/>
      <c r="J26" s="456"/>
      <c r="K26" s="456"/>
      <c r="L26" s="109"/>
      <c r="M26" s="109"/>
      <c r="N26" s="144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/>
      <c r="C27" s="109"/>
      <c r="D27" s="455"/>
      <c r="E27" s="109"/>
      <c r="F27" s="109"/>
      <c r="G27" s="109"/>
      <c r="H27" s="109"/>
      <c r="I27" s="109"/>
      <c r="J27" s="456"/>
      <c r="K27" s="456"/>
      <c r="L27" s="109"/>
      <c r="M27" s="109"/>
      <c r="N27" s="144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/>
      <c r="C28" s="455"/>
      <c r="D28" s="455"/>
      <c r="E28" s="109"/>
      <c r="F28" s="109"/>
      <c r="G28" s="109"/>
      <c r="H28" s="109"/>
      <c r="I28" s="109"/>
      <c r="J28" s="456"/>
      <c r="K28" s="456"/>
      <c r="L28" s="109"/>
      <c r="M28" s="109"/>
      <c r="N28" s="144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/>
      <c r="C29" s="455"/>
      <c r="D29" s="455"/>
      <c r="E29" s="109"/>
      <c r="F29" s="109"/>
      <c r="G29" s="109"/>
      <c r="H29" s="109"/>
      <c r="I29" s="109"/>
      <c r="J29" s="456"/>
      <c r="K29" s="456"/>
      <c r="L29" s="109"/>
      <c r="M29" s="109"/>
      <c r="N29" s="144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/>
      <c r="C30" s="455"/>
      <c r="D30" s="455"/>
      <c r="E30" s="109"/>
      <c r="F30" s="109"/>
      <c r="G30" s="109"/>
      <c r="H30" s="109"/>
      <c r="I30" s="109"/>
      <c r="J30" s="456"/>
      <c r="K30" s="456"/>
      <c r="L30" s="109"/>
      <c r="M30" s="109"/>
      <c r="N30" s="144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/>
      <c r="C31" s="455"/>
      <c r="D31" s="455"/>
      <c r="E31" s="109"/>
      <c r="F31" s="109"/>
      <c r="G31" s="109"/>
      <c r="H31" s="109"/>
      <c r="I31" s="109"/>
      <c r="J31" s="456"/>
      <c r="K31" s="456"/>
      <c r="L31" s="109"/>
      <c r="M31" s="109"/>
      <c r="N31" s="144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/>
      <c r="C32" s="455"/>
      <c r="D32" s="455"/>
      <c r="E32" s="109"/>
      <c r="F32" s="109"/>
      <c r="G32" s="109"/>
      <c r="H32" s="109"/>
      <c r="I32" s="109"/>
      <c r="J32" s="456"/>
      <c r="K32" s="456"/>
      <c r="L32" s="109"/>
      <c r="M32" s="109"/>
      <c r="N32" s="144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/>
      <c r="C33" s="458"/>
      <c r="D33" s="458"/>
      <c r="E33" s="109"/>
      <c r="F33" s="109"/>
      <c r="G33" s="109"/>
      <c r="H33" s="109"/>
      <c r="I33" s="109"/>
      <c r="J33" s="456"/>
      <c r="K33" s="456"/>
      <c r="L33" s="109"/>
      <c r="M33" s="109"/>
      <c r="N33" s="144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/>
      <c r="C34" s="455"/>
      <c r="D34" s="455"/>
      <c r="E34" s="109"/>
      <c r="F34" s="109"/>
      <c r="G34" s="109"/>
      <c r="H34" s="109"/>
      <c r="I34" s="109"/>
      <c r="J34" s="456"/>
      <c r="K34" s="456"/>
      <c r="L34" s="109"/>
      <c r="M34" s="109"/>
      <c r="N34" s="144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/>
      <c r="C35" s="455"/>
      <c r="D35" s="455"/>
      <c r="E35" s="109"/>
      <c r="F35" s="109"/>
      <c r="G35" s="109"/>
      <c r="H35" s="109"/>
      <c r="I35" s="109"/>
      <c r="J35" s="456"/>
      <c r="K35" s="456"/>
      <c r="L35" s="109"/>
      <c r="M35" s="109"/>
      <c r="N35" s="144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/>
      <c r="C36" s="455"/>
      <c r="D36" s="455"/>
      <c r="E36" s="109"/>
      <c r="F36" s="109"/>
      <c r="G36" s="109"/>
      <c r="H36" s="109"/>
      <c r="I36" s="109"/>
      <c r="J36" s="456"/>
      <c r="K36" s="456"/>
      <c r="L36" s="109"/>
      <c r="M36" s="109"/>
      <c r="N36" s="144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/>
      <c r="C37" s="455"/>
      <c r="D37" s="455"/>
      <c r="E37" s="109"/>
      <c r="F37" s="109"/>
      <c r="G37" s="109"/>
      <c r="H37" s="109"/>
      <c r="I37" s="109"/>
      <c r="J37" s="456"/>
      <c r="K37" s="456"/>
      <c r="L37" s="109"/>
      <c r="M37" s="109"/>
      <c r="N37" s="14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/>
      <c r="C38" s="455"/>
      <c r="D38" s="455"/>
      <c r="E38" s="109"/>
      <c r="F38" s="109"/>
      <c r="G38" s="109"/>
      <c r="H38" s="109"/>
      <c r="I38" s="109"/>
      <c r="J38" s="456"/>
      <c r="K38" s="456"/>
      <c r="L38" s="109"/>
      <c r="M38" s="109"/>
      <c r="N38" s="144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/>
      <c r="C39" s="458"/>
      <c r="D39" s="458"/>
      <c r="E39" s="109"/>
      <c r="F39" s="109"/>
      <c r="G39" s="109"/>
      <c r="H39" s="109"/>
      <c r="I39" s="109"/>
      <c r="J39" s="456"/>
      <c r="K39" s="456"/>
      <c r="L39" s="109"/>
      <c r="M39" s="109"/>
      <c r="N39" s="144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/>
      <c r="C40" s="458"/>
      <c r="D40" s="458"/>
      <c r="E40" s="109"/>
      <c r="F40" s="109"/>
      <c r="G40" s="109"/>
      <c r="H40" s="109"/>
      <c r="I40" s="109"/>
      <c r="J40" s="456"/>
      <c r="K40" s="456"/>
      <c r="L40" s="109"/>
      <c r="M40" s="109"/>
      <c r="N40" s="144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/>
      <c r="C41" s="458"/>
      <c r="D41" s="458"/>
      <c r="E41" s="109"/>
      <c r="F41" s="109"/>
      <c r="G41" s="109"/>
      <c r="H41" s="109"/>
      <c r="I41" s="109"/>
      <c r="J41" s="456"/>
      <c r="K41" s="456"/>
      <c r="L41" s="109"/>
      <c r="M41" s="109"/>
      <c r="N41" s="144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/>
      <c r="C42" s="455"/>
      <c r="D42" s="455"/>
      <c r="E42" s="109"/>
      <c r="F42" s="109"/>
      <c r="G42" s="109"/>
      <c r="H42" s="109"/>
      <c r="I42" s="109"/>
      <c r="J42" s="456"/>
      <c r="K42" s="456"/>
      <c r="L42" s="109"/>
      <c r="M42" s="109"/>
      <c r="N42" s="144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/>
      <c r="C43" s="455"/>
      <c r="D43" s="455"/>
      <c r="E43" s="109"/>
      <c r="F43" s="109"/>
      <c r="G43" s="109"/>
      <c r="H43" s="109"/>
      <c r="I43" s="109"/>
      <c r="J43" s="456"/>
      <c r="K43" s="456"/>
      <c r="L43" s="109"/>
      <c r="M43" s="109"/>
      <c r="N43" s="144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/>
      <c r="C44" s="455"/>
      <c r="D44" s="455"/>
      <c r="E44" s="109"/>
      <c r="F44" s="109"/>
      <c r="G44" s="109"/>
      <c r="H44" s="109"/>
      <c r="I44" s="109"/>
      <c r="J44" s="456"/>
      <c r="K44" s="456"/>
      <c r="L44" s="109"/>
      <c r="M44" s="109"/>
      <c r="N44" s="144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/>
      <c r="C45" s="455"/>
      <c r="D45" s="455"/>
      <c r="E45" s="109"/>
      <c r="F45" s="109"/>
      <c r="G45" s="109"/>
      <c r="H45" s="109"/>
      <c r="I45" s="109"/>
      <c r="J45" s="456"/>
      <c r="K45" s="456"/>
      <c r="L45" s="109"/>
      <c r="M45" s="109"/>
      <c r="N45" s="144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/>
      <c r="C46" s="455"/>
      <c r="D46" s="455"/>
      <c r="E46" s="109"/>
      <c r="F46" s="109"/>
      <c r="G46" s="109"/>
      <c r="H46" s="109"/>
      <c r="I46" s="109"/>
      <c r="J46" s="456"/>
      <c r="K46" s="456"/>
      <c r="L46" s="109"/>
      <c r="M46" s="109"/>
      <c r="N46" s="144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/>
      <c r="C47" s="455"/>
      <c r="D47" s="455"/>
      <c r="E47" s="109"/>
      <c r="F47" s="109"/>
      <c r="G47" s="109"/>
      <c r="H47" s="109"/>
      <c r="I47" s="109"/>
      <c r="J47" s="456"/>
      <c r="K47" s="456"/>
      <c r="L47" s="109"/>
      <c r="M47" s="109"/>
      <c r="N47" s="144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/>
      <c r="C48" s="455"/>
      <c r="D48" s="455"/>
      <c r="E48" s="109"/>
      <c r="F48" s="109"/>
      <c r="G48" s="109"/>
      <c r="H48" s="109"/>
      <c r="I48" s="109"/>
      <c r="J48" s="456"/>
      <c r="K48" s="456"/>
      <c r="L48" s="109"/>
      <c r="M48" s="109"/>
      <c r="N48" s="144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59" t="s">
        <v>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459" t="s">
        <v>156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461" t="s">
        <v>1014</v>
      </c>
      <c r="B3" s="462"/>
      <c r="C3" s="462"/>
      <c r="D3" s="462"/>
      <c r="E3" s="462"/>
      <c r="F3" s="462"/>
      <c r="G3" s="462"/>
      <c r="H3" s="462"/>
      <c r="I3" s="462"/>
      <c r="J3" s="462"/>
      <c r="K3" s="463">
        <f ca="1">'Summary E'!M1</f>
        <v>46189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771</v>
      </c>
      <c r="B4" s="70" t="s">
        <v>772</v>
      </c>
      <c r="C4" s="62" t="s">
        <v>621</v>
      </c>
      <c r="D4" s="70" t="s">
        <v>622</v>
      </c>
      <c r="E4" s="70" t="s">
        <v>623</v>
      </c>
      <c r="F4" s="287" t="s">
        <v>624</v>
      </c>
      <c r="G4" s="287" t="s">
        <v>625</v>
      </c>
      <c r="H4" s="288" t="s">
        <v>626</v>
      </c>
      <c r="I4" s="70" t="s">
        <v>627</v>
      </c>
      <c r="J4" s="70" t="s">
        <v>628</v>
      </c>
      <c r="K4" s="70" t="s">
        <v>12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177" t="s">
        <v>260</v>
      </c>
      <c r="D5" s="109" t="s">
        <v>261</v>
      </c>
      <c r="E5" s="109" t="s">
        <v>1015</v>
      </c>
      <c r="F5" s="109"/>
      <c r="G5" s="109"/>
      <c r="H5" s="109"/>
      <c r="I5" s="109"/>
      <c r="J5" s="109"/>
      <c r="K5" s="144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219" t="s">
        <v>282</v>
      </c>
      <c r="D6" s="109" t="s">
        <v>283</v>
      </c>
      <c r="E6" s="109" t="s">
        <v>1015</v>
      </c>
      <c r="F6" s="109"/>
      <c r="G6" s="109"/>
      <c r="H6" s="109"/>
      <c r="I6" s="109"/>
      <c r="J6" s="144"/>
      <c r="K6" s="144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109" t="s">
        <v>298</v>
      </c>
      <c r="D7" s="109" t="s">
        <v>299</v>
      </c>
      <c r="E7" s="109" t="s">
        <v>1015</v>
      </c>
      <c r="F7" s="109"/>
      <c r="G7" s="109"/>
      <c r="H7" s="109"/>
      <c r="I7" s="109"/>
      <c r="J7" s="144"/>
      <c r="K7" s="144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109" t="s">
        <v>317</v>
      </c>
      <c r="D8" s="109" t="s">
        <v>299</v>
      </c>
      <c r="E8" s="109" t="s">
        <v>1015</v>
      </c>
      <c r="F8" s="109"/>
      <c r="G8" s="109"/>
      <c r="H8" s="109"/>
      <c r="I8" s="109"/>
      <c r="J8" s="144"/>
      <c r="K8" s="144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109" t="s">
        <v>339</v>
      </c>
      <c r="D9" s="259" t="s">
        <v>283</v>
      </c>
      <c r="E9" s="259" t="s">
        <v>1015</v>
      </c>
      <c r="F9" s="109"/>
      <c r="G9" s="109"/>
      <c r="H9" s="109"/>
      <c r="I9" s="109"/>
      <c r="J9" s="144"/>
      <c r="K9" s="144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109" t="s">
        <v>375</v>
      </c>
      <c r="D10" s="109" t="s">
        <v>376</v>
      </c>
      <c r="E10" s="109" t="s">
        <v>1015</v>
      </c>
      <c r="F10" s="109"/>
      <c r="G10" s="109"/>
      <c r="H10" s="109"/>
      <c r="I10" s="109"/>
      <c r="J10" s="144"/>
      <c r="K10" s="144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109" t="s">
        <v>401</v>
      </c>
      <c r="D11" s="259" t="s">
        <v>402</v>
      </c>
      <c r="E11" s="259" t="s">
        <v>1015</v>
      </c>
      <c r="F11" s="109"/>
      <c r="G11" s="109"/>
      <c r="H11" s="109"/>
      <c r="I11" s="109"/>
      <c r="J11" s="144"/>
      <c r="K11" s="144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109" t="s">
        <v>428</v>
      </c>
      <c r="D12" s="109" t="s">
        <v>263</v>
      </c>
      <c r="E12" s="109" t="s">
        <v>1015</v>
      </c>
      <c r="F12" s="109"/>
      <c r="G12" s="109"/>
      <c r="H12" s="109"/>
      <c r="I12" s="109"/>
      <c r="J12" s="144"/>
      <c r="K12" s="144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109" t="s">
        <v>464</v>
      </c>
      <c r="D13" s="109" t="s">
        <v>283</v>
      </c>
      <c r="E13" s="109" t="s">
        <v>1015</v>
      </c>
      <c r="F13" s="109"/>
      <c r="G13" s="109"/>
      <c r="H13" s="109"/>
      <c r="I13" s="109"/>
      <c r="J13" s="144"/>
      <c r="K13" s="144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109" t="s">
        <v>485</v>
      </c>
      <c r="D14" s="109" t="s">
        <v>283</v>
      </c>
      <c r="E14" s="109" t="s">
        <v>1015</v>
      </c>
      <c r="F14" s="109"/>
      <c r="G14" s="109"/>
      <c r="H14" s="109"/>
      <c r="I14" s="109"/>
      <c r="J14" s="144"/>
      <c r="K14" s="144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109" t="s">
        <v>511</v>
      </c>
      <c r="D15" s="109" t="s">
        <v>283</v>
      </c>
      <c r="E15" s="109" t="s">
        <v>1015</v>
      </c>
      <c r="F15" s="109"/>
      <c r="G15" s="109"/>
      <c r="H15" s="109"/>
      <c r="I15" s="109"/>
      <c r="J15" s="144"/>
      <c r="K15" s="144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232" t="s">
        <v>532</v>
      </c>
      <c r="D16" s="232" t="s">
        <v>253</v>
      </c>
      <c r="E16" s="109" t="s">
        <v>1015</v>
      </c>
      <c r="F16" s="109"/>
      <c r="G16" s="109"/>
      <c r="H16" s="109"/>
      <c r="I16" s="109"/>
      <c r="J16" s="144"/>
      <c r="K16" s="144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109" t="s">
        <v>549</v>
      </c>
      <c r="D17" s="109" t="s">
        <v>411</v>
      </c>
      <c r="E17" s="109" t="s">
        <v>1015</v>
      </c>
      <c r="F17" s="109"/>
      <c r="G17" s="109"/>
      <c r="H17" s="109"/>
      <c r="I17" s="109"/>
      <c r="J17" s="109"/>
      <c r="K17" s="109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109" t="s">
        <v>570</v>
      </c>
      <c r="D18" s="109" t="s">
        <v>571</v>
      </c>
      <c r="E18" s="109" t="s">
        <v>1015</v>
      </c>
      <c r="F18" s="109"/>
      <c r="G18" s="109"/>
      <c r="H18" s="109"/>
      <c r="I18" s="109"/>
      <c r="J18" s="109"/>
      <c r="K18" s="109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109" t="s">
        <v>592</v>
      </c>
      <c r="D19" s="109" t="s">
        <v>275</v>
      </c>
      <c r="E19" s="109" t="s">
        <v>1015</v>
      </c>
      <c r="F19" s="109"/>
      <c r="G19" s="109"/>
      <c r="H19" s="109"/>
      <c r="I19" s="109"/>
      <c r="J19" s="109"/>
      <c r="K19" s="109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109" t="s">
        <v>617</v>
      </c>
      <c r="D20" s="109" t="s">
        <v>349</v>
      </c>
      <c r="E20" s="109" t="s">
        <v>1015</v>
      </c>
      <c r="F20" s="109"/>
      <c r="G20" s="109"/>
      <c r="H20" s="109"/>
      <c r="I20" s="109"/>
      <c r="J20" s="109"/>
      <c r="K20" s="109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40" t="s">
        <v>1016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5"/>
    </row>
    <row r="2" spans="1:29" ht="18" customHeight="1" x14ac:dyDescent="0.25">
      <c r="A2" s="741" t="s">
        <v>1017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Z2" s="614"/>
      <c r="AA2" s="615"/>
    </row>
    <row r="3" spans="1:29" ht="25.5" customHeight="1" x14ac:dyDescent="0.25">
      <c r="A3" s="741" t="s">
        <v>1018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4"/>
      <c r="X3" s="614"/>
      <c r="Y3" s="614"/>
      <c r="Z3" s="614"/>
      <c r="AA3" s="615"/>
    </row>
    <row r="4" spans="1:29" ht="19.5" customHeight="1" x14ac:dyDescent="0.25">
      <c r="A4" s="741" t="s">
        <v>1019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615"/>
    </row>
    <row r="5" spans="1:29" ht="18" customHeight="1" x14ac:dyDescent="0.25">
      <c r="A5" s="742" t="s">
        <v>1020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4"/>
      <c r="X5" s="614"/>
      <c r="Y5" s="614"/>
      <c r="Z5" s="614"/>
      <c r="AA5" s="615"/>
    </row>
    <row r="6" spans="1:29" ht="42.75" x14ac:dyDescent="0.25">
      <c r="A6" s="464" t="s">
        <v>3</v>
      </c>
      <c r="B6" s="464" t="s">
        <v>1021</v>
      </c>
      <c r="C6" s="464" t="s">
        <v>1022</v>
      </c>
      <c r="D6" s="464" t="s">
        <v>1023</v>
      </c>
      <c r="E6" s="464" t="s">
        <v>1024</v>
      </c>
      <c r="F6" s="464" t="s">
        <v>1025</v>
      </c>
      <c r="G6" s="464" t="s">
        <v>1026</v>
      </c>
      <c r="H6" s="464" t="s">
        <v>1027</v>
      </c>
      <c r="I6" s="464" t="s">
        <v>1028</v>
      </c>
      <c r="J6" s="464" t="s">
        <v>1029</v>
      </c>
      <c r="K6" s="464" t="s">
        <v>1030</v>
      </c>
      <c r="L6" s="465" t="s">
        <v>1031</v>
      </c>
      <c r="M6" s="464" t="s">
        <v>1032</v>
      </c>
      <c r="N6" s="743" t="s">
        <v>1033</v>
      </c>
      <c r="O6" s="614"/>
      <c r="P6" s="615"/>
      <c r="Q6" s="743" t="s">
        <v>1034</v>
      </c>
      <c r="R6" s="614"/>
      <c r="S6" s="615"/>
      <c r="T6" s="744" t="s">
        <v>1035</v>
      </c>
      <c r="U6" s="615"/>
      <c r="V6" s="466" t="s">
        <v>1036</v>
      </c>
      <c r="W6" s="464" t="s">
        <v>1037</v>
      </c>
      <c r="X6" s="464" t="s">
        <v>222</v>
      </c>
      <c r="Y6" s="464" t="s">
        <v>1038</v>
      </c>
      <c r="Z6" s="464" t="s">
        <v>1039</v>
      </c>
      <c r="AA6" s="466" t="s">
        <v>895</v>
      </c>
    </row>
    <row r="7" spans="1:29" x14ac:dyDescent="0.25">
      <c r="A7" s="464"/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5"/>
      <c r="M7" s="464"/>
      <c r="N7" s="464" t="s">
        <v>1040</v>
      </c>
      <c r="O7" s="464" t="s">
        <v>1041</v>
      </c>
      <c r="P7" s="464" t="s">
        <v>202</v>
      </c>
      <c r="Q7" s="464" t="s">
        <v>1040</v>
      </c>
      <c r="R7" s="464" t="s">
        <v>1041</v>
      </c>
      <c r="S7" s="464" t="s">
        <v>202</v>
      </c>
      <c r="T7" s="464" t="s">
        <v>1042</v>
      </c>
      <c r="U7" s="464" t="s">
        <v>1043</v>
      </c>
      <c r="V7" s="466"/>
      <c r="W7" s="464"/>
      <c r="X7" s="464"/>
      <c r="Y7" s="464"/>
      <c r="Z7" s="464"/>
      <c r="AA7" s="466"/>
    </row>
    <row r="8" spans="1:29" ht="19.5" customHeight="1" x14ac:dyDescent="0.25">
      <c r="A8" s="467"/>
      <c r="B8" s="467" t="s">
        <v>1044</v>
      </c>
      <c r="C8" s="467" t="s">
        <v>812</v>
      </c>
      <c r="D8" s="467" t="s">
        <v>812</v>
      </c>
      <c r="E8" s="468">
        <v>146</v>
      </c>
      <c r="F8" s="467"/>
      <c r="G8" s="467"/>
      <c r="H8" s="467"/>
      <c r="I8" s="467"/>
      <c r="J8" s="469"/>
      <c r="K8" s="467"/>
      <c r="L8" s="470"/>
      <c r="M8" s="470"/>
      <c r="N8" s="470"/>
      <c r="O8" s="470"/>
      <c r="P8" s="470"/>
      <c r="Q8" s="470"/>
      <c r="R8" s="470"/>
      <c r="S8" s="470"/>
      <c r="T8" s="471">
        <v>325896.99099999998</v>
      </c>
      <c r="U8" s="471">
        <v>3145660.0040000002</v>
      </c>
      <c r="V8" s="472"/>
      <c r="W8" s="467"/>
      <c r="X8" s="467" t="s">
        <v>1045</v>
      </c>
      <c r="Y8" s="467" t="s">
        <v>758</v>
      </c>
      <c r="Z8" s="467" t="s">
        <v>759</v>
      </c>
      <c r="AA8" s="467"/>
    </row>
    <row r="9" spans="1:29" ht="19.5" customHeight="1" x14ac:dyDescent="0.25">
      <c r="A9" s="467"/>
      <c r="B9" s="467"/>
      <c r="C9" s="467"/>
      <c r="D9" s="467"/>
      <c r="E9" s="468"/>
      <c r="F9" s="467"/>
      <c r="G9" s="470"/>
      <c r="H9" s="470">
        <v>141.91399999999999</v>
      </c>
      <c r="I9" s="468">
        <f>H9</f>
        <v>141.91399999999999</v>
      </c>
      <c r="J9" s="469"/>
      <c r="K9" s="467"/>
      <c r="L9" s="473"/>
      <c r="M9" s="470"/>
      <c r="N9" s="470"/>
      <c r="O9" s="470"/>
      <c r="P9" s="470"/>
      <c r="Q9" s="470"/>
      <c r="R9" s="470"/>
      <c r="S9" s="470"/>
      <c r="T9" s="471"/>
      <c r="U9" s="471"/>
      <c r="V9" s="472"/>
      <c r="W9" s="467"/>
      <c r="X9" s="467" t="s">
        <v>1044</v>
      </c>
      <c r="Y9" s="467" t="s">
        <v>1044</v>
      </c>
      <c r="Z9" s="467" t="s">
        <v>1044</v>
      </c>
      <c r="AA9" s="467"/>
      <c r="AC9" s="474">
        <f t="shared" ref="AC9:AC263" si="0">I9/7000</f>
        <v>2.0273428571428571E-2</v>
      </c>
    </row>
    <row r="10" spans="1:29" ht="19.5" customHeight="1" x14ac:dyDescent="0.25">
      <c r="A10" s="475">
        <v>1</v>
      </c>
      <c r="B10" s="475" t="s">
        <v>1046</v>
      </c>
      <c r="C10" s="475" t="s">
        <v>226</v>
      </c>
      <c r="D10" s="475" t="s">
        <v>227</v>
      </c>
      <c r="E10" s="476">
        <v>289</v>
      </c>
      <c r="F10" s="475"/>
      <c r="G10" s="477">
        <f>SUM(H8:H9)</f>
        <v>141.91399999999999</v>
      </c>
      <c r="H10" s="476"/>
      <c r="I10" s="476"/>
      <c r="J10" s="478">
        <v>218.44</v>
      </c>
      <c r="K10" s="475" t="s">
        <v>1047</v>
      </c>
      <c r="L10" s="479">
        <f>H9+H11</f>
        <v>379.60399999999998</v>
      </c>
      <c r="M10" s="477">
        <v>217.5</v>
      </c>
      <c r="N10" s="477">
        <v>0</v>
      </c>
      <c r="O10" s="477">
        <v>29</v>
      </c>
      <c r="P10" s="477">
        <v>29</v>
      </c>
      <c r="Q10" s="477">
        <v>0</v>
      </c>
      <c r="R10" s="477">
        <v>82</v>
      </c>
      <c r="S10" s="477">
        <v>82</v>
      </c>
      <c r="T10" s="480">
        <v>325951.00099999999</v>
      </c>
      <c r="U10" s="480">
        <v>3145523.99</v>
      </c>
      <c r="V10" s="481"/>
      <c r="W10" s="475"/>
      <c r="X10" s="475" t="s">
        <v>1045</v>
      </c>
      <c r="Y10" s="475" t="s">
        <v>758</v>
      </c>
      <c r="Z10" s="475" t="s">
        <v>759</v>
      </c>
      <c r="AA10" s="475"/>
      <c r="AC10" s="474">
        <f t="shared" si="0"/>
        <v>0</v>
      </c>
    </row>
    <row r="11" spans="1:29" ht="30" customHeight="1" x14ac:dyDescent="0.25">
      <c r="A11" s="475"/>
      <c r="B11" s="475"/>
      <c r="C11" s="475"/>
      <c r="D11" s="475"/>
      <c r="E11" s="476"/>
      <c r="F11" s="475"/>
      <c r="G11" s="477"/>
      <c r="H11" s="477">
        <v>237.69</v>
      </c>
      <c r="I11" s="476">
        <f>H11+I9</f>
        <v>379.60399999999998</v>
      </c>
      <c r="J11" s="478"/>
      <c r="K11" s="475"/>
      <c r="L11" s="477"/>
      <c r="M11" s="477"/>
      <c r="N11" s="477"/>
      <c r="O11" s="477"/>
      <c r="P11" s="477"/>
      <c r="Q11" s="477"/>
      <c r="R11" s="477"/>
      <c r="S11" s="477"/>
      <c r="T11" s="480"/>
      <c r="U11" s="480"/>
      <c r="V11" s="481" t="s">
        <v>1048</v>
      </c>
      <c r="W11" s="475"/>
      <c r="X11" s="475" t="s">
        <v>1044</v>
      </c>
      <c r="Y11" s="475" t="s">
        <v>1044</v>
      </c>
      <c r="Z11" s="475" t="s">
        <v>1044</v>
      </c>
      <c r="AA11" s="475"/>
      <c r="AC11" s="474">
        <f t="shared" si="0"/>
        <v>5.4229142857142858E-2</v>
      </c>
    </row>
    <row r="12" spans="1:29" ht="19.5" customHeight="1" x14ac:dyDescent="0.25">
      <c r="A12" s="475">
        <f>A10+1</f>
        <v>2</v>
      </c>
      <c r="B12" s="475" t="s">
        <v>1044</v>
      </c>
      <c r="C12" s="475" t="s">
        <v>228</v>
      </c>
      <c r="D12" s="475" t="s">
        <v>229</v>
      </c>
      <c r="E12" s="476">
        <v>408</v>
      </c>
      <c r="F12" s="475"/>
      <c r="G12" s="477">
        <f>SUM(H10:H11)</f>
        <v>237.69</v>
      </c>
      <c r="H12" s="476"/>
      <c r="I12" s="476"/>
      <c r="J12" s="478">
        <v>223.41499999999999</v>
      </c>
      <c r="K12" s="475" t="s">
        <v>1044</v>
      </c>
      <c r="L12" s="479">
        <f>H11+H13</f>
        <v>617.69000000000005</v>
      </c>
      <c r="M12" s="477">
        <v>348.5</v>
      </c>
      <c r="N12" s="477">
        <v>261</v>
      </c>
      <c r="O12" s="477">
        <v>262</v>
      </c>
      <c r="P12" s="477">
        <v>523</v>
      </c>
      <c r="Q12" s="477">
        <v>208</v>
      </c>
      <c r="R12" s="477">
        <v>244</v>
      </c>
      <c r="S12" s="477">
        <v>452</v>
      </c>
      <c r="T12" s="480">
        <v>326069.63799999998</v>
      </c>
      <c r="U12" s="480">
        <v>3145260.4640000002</v>
      </c>
      <c r="V12" s="481"/>
      <c r="W12" s="475"/>
      <c r="X12" s="475" t="s">
        <v>1045</v>
      </c>
      <c r="Y12" s="475" t="s">
        <v>758</v>
      </c>
      <c r="Z12" s="475" t="s">
        <v>759</v>
      </c>
      <c r="AA12" s="475"/>
      <c r="AC12" s="474">
        <f t="shared" si="0"/>
        <v>0</v>
      </c>
    </row>
    <row r="13" spans="1:29" ht="19.5" customHeight="1" x14ac:dyDescent="0.25">
      <c r="A13" s="467"/>
      <c r="B13" s="467"/>
      <c r="C13" s="467"/>
      <c r="D13" s="467"/>
      <c r="E13" s="468"/>
      <c r="F13" s="467"/>
      <c r="G13" s="470"/>
      <c r="H13" s="470">
        <v>380</v>
      </c>
      <c r="I13" s="468">
        <f>H13+I11</f>
        <v>759.60400000000004</v>
      </c>
      <c r="J13" s="469"/>
      <c r="K13" s="467"/>
      <c r="L13" s="473"/>
      <c r="M13" s="470"/>
      <c r="N13" s="470"/>
      <c r="O13" s="470"/>
      <c r="P13" s="470"/>
      <c r="Q13" s="470"/>
      <c r="R13" s="470"/>
      <c r="S13" s="470"/>
      <c r="T13" s="471"/>
      <c r="U13" s="471"/>
      <c r="V13" s="472" t="s">
        <v>1049</v>
      </c>
      <c r="W13" s="467"/>
      <c r="X13" s="467" t="s">
        <v>1044</v>
      </c>
      <c r="Y13" s="467" t="s">
        <v>1044</v>
      </c>
      <c r="Z13" s="467" t="s">
        <v>1044</v>
      </c>
      <c r="AA13" s="467"/>
      <c r="AC13" s="474">
        <f t="shared" si="0"/>
        <v>0.10851485714285715</v>
      </c>
    </row>
    <row r="14" spans="1:29" ht="19.5" customHeight="1" x14ac:dyDescent="0.25">
      <c r="A14" s="467">
        <f>A12+1</f>
        <v>3</v>
      </c>
      <c r="B14" s="467" t="s">
        <v>1044</v>
      </c>
      <c r="C14" s="467" t="s">
        <v>230</v>
      </c>
      <c r="D14" s="467" t="s">
        <v>231</v>
      </c>
      <c r="E14" s="468">
        <v>382.11799999999999</v>
      </c>
      <c r="F14" s="467"/>
      <c r="G14" s="470"/>
      <c r="H14" s="468"/>
      <c r="I14" s="468"/>
      <c r="J14" s="469">
        <v>222.95400000000001</v>
      </c>
      <c r="K14" s="467" t="s">
        <v>1044</v>
      </c>
      <c r="L14" s="473">
        <f>H13+H15</f>
        <v>755.72800000000007</v>
      </c>
      <c r="M14" s="470">
        <v>395.05899999999997</v>
      </c>
      <c r="N14" s="470">
        <v>147</v>
      </c>
      <c r="O14" s="470">
        <v>204</v>
      </c>
      <c r="P14" s="470">
        <v>351</v>
      </c>
      <c r="Q14" s="470">
        <v>165</v>
      </c>
      <c r="R14" s="470">
        <v>200</v>
      </c>
      <c r="S14" s="470">
        <v>365</v>
      </c>
      <c r="T14" s="471">
        <v>326237.12699999998</v>
      </c>
      <c r="U14" s="471">
        <v>3144888.426</v>
      </c>
      <c r="V14" s="472"/>
      <c r="W14" s="467"/>
      <c r="X14" s="467" t="s">
        <v>1045</v>
      </c>
      <c r="Y14" s="467" t="s">
        <v>758</v>
      </c>
      <c r="Z14" s="467" t="s">
        <v>759</v>
      </c>
      <c r="AA14" s="467"/>
      <c r="AC14" s="474">
        <f t="shared" si="0"/>
        <v>0</v>
      </c>
    </row>
    <row r="15" spans="1:29" ht="19.5" customHeight="1" x14ac:dyDescent="0.25">
      <c r="A15" s="467"/>
      <c r="B15" s="467"/>
      <c r="C15" s="467"/>
      <c r="D15" s="467"/>
      <c r="E15" s="468"/>
      <c r="F15" s="467"/>
      <c r="G15" s="470"/>
      <c r="H15" s="470">
        <v>375.72800000000001</v>
      </c>
      <c r="I15" s="468">
        <f>H15+I13</f>
        <v>1135.3320000000001</v>
      </c>
      <c r="J15" s="469"/>
      <c r="K15" s="467"/>
      <c r="L15" s="473"/>
      <c r="M15" s="470"/>
      <c r="N15" s="470"/>
      <c r="O15" s="470"/>
      <c r="P15" s="470"/>
      <c r="Q15" s="470"/>
      <c r="R15" s="470"/>
      <c r="S15" s="470"/>
      <c r="T15" s="471"/>
      <c r="U15" s="471"/>
      <c r="V15" s="472"/>
      <c r="W15" s="467"/>
      <c r="X15" s="467" t="s">
        <v>1044</v>
      </c>
      <c r="Y15" s="467" t="s">
        <v>1044</v>
      </c>
      <c r="Z15" s="467" t="s">
        <v>1044</v>
      </c>
      <c r="AA15" s="467"/>
      <c r="AC15" s="474">
        <f t="shared" si="0"/>
        <v>0.16219028571428573</v>
      </c>
    </row>
    <row r="16" spans="1:29" ht="19.5" customHeight="1" x14ac:dyDescent="0.25">
      <c r="A16" s="467">
        <f>A14+1</f>
        <v>4</v>
      </c>
      <c r="B16" s="467" t="s">
        <v>1050</v>
      </c>
      <c r="C16" s="467" t="s">
        <v>233</v>
      </c>
      <c r="D16" s="467" t="s">
        <v>234</v>
      </c>
      <c r="E16" s="468">
        <v>360</v>
      </c>
      <c r="F16" s="467"/>
      <c r="G16" s="470">
        <f>SUM(H12:H15)</f>
        <v>755.72800000000007</v>
      </c>
      <c r="H16" s="468"/>
      <c r="I16" s="468"/>
      <c r="J16" s="469">
        <v>219.20699999999999</v>
      </c>
      <c r="K16" s="467" t="s">
        <v>1051</v>
      </c>
      <c r="L16" s="473">
        <f>H15+H17</f>
        <v>735.72800000000007</v>
      </c>
      <c r="M16" s="470">
        <v>371.05899999999997</v>
      </c>
      <c r="N16" s="470">
        <v>179</v>
      </c>
      <c r="O16" s="470">
        <v>167</v>
      </c>
      <c r="P16" s="470">
        <v>346</v>
      </c>
      <c r="Q16" s="470">
        <v>183</v>
      </c>
      <c r="R16" s="470">
        <v>172</v>
      </c>
      <c r="S16" s="470">
        <v>355</v>
      </c>
      <c r="T16" s="471">
        <v>326393.99</v>
      </c>
      <c r="U16" s="471">
        <v>3144539.99</v>
      </c>
      <c r="V16" s="472"/>
      <c r="W16" s="467"/>
      <c r="X16" s="467" t="s">
        <v>1045</v>
      </c>
      <c r="Y16" s="467" t="s">
        <v>758</v>
      </c>
      <c r="Z16" s="467" t="s">
        <v>759</v>
      </c>
      <c r="AA16" s="467"/>
      <c r="AC16" s="474">
        <f t="shared" si="0"/>
        <v>0</v>
      </c>
    </row>
    <row r="17" spans="1:29" ht="19.5" customHeight="1" x14ac:dyDescent="0.25">
      <c r="A17" s="467"/>
      <c r="B17" s="467"/>
      <c r="C17" s="467"/>
      <c r="D17" s="467"/>
      <c r="E17" s="468"/>
      <c r="F17" s="467"/>
      <c r="G17" s="470"/>
      <c r="H17" s="468">
        <v>360</v>
      </c>
      <c r="I17" s="468">
        <f>H17+I15</f>
        <v>1495.3320000000001</v>
      </c>
      <c r="J17" s="469"/>
      <c r="K17" s="467"/>
      <c r="L17" s="473"/>
      <c r="M17" s="470"/>
      <c r="N17" s="470"/>
      <c r="O17" s="470"/>
      <c r="P17" s="470"/>
      <c r="Q17" s="470"/>
      <c r="R17" s="470"/>
      <c r="S17" s="470"/>
      <c r="T17" s="471"/>
      <c r="U17" s="471"/>
      <c r="V17" s="472" t="s">
        <v>1052</v>
      </c>
      <c r="W17" s="467"/>
      <c r="X17" s="467" t="s">
        <v>1044</v>
      </c>
      <c r="Y17" s="467" t="s">
        <v>1044</v>
      </c>
      <c r="Z17" s="467" t="s">
        <v>1044</v>
      </c>
      <c r="AA17" s="467"/>
      <c r="AC17" s="474">
        <f t="shared" si="0"/>
        <v>0.21361885714285717</v>
      </c>
    </row>
    <row r="18" spans="1:29" ht="19.5" customHeight="1" x14ac:dyDescent="0.25">
      <c r="A18" s="467">
        <f>A16+1</f>
        <v>5</v>
      </c>
      <c r="B18" s="467" t="s">
        <v>1044</v>
      </c>
      <c r="C18" s="467" t="s">
        <v>236</v>
      </c>
      <c r="D18" s="467" t="s">
        <v>237</v>
      </c>
      <c r="E18" s="468">
        <v>384</v>
      </c>
      <c r="F18" s="467"/>
      <c r="G18" s="470"/>
      <c r="H18" s="468"/>
      <c r="I18" s="468"/>
      <c r="J18" s="469">
        <v>222.90199999999999</v>
      </c>
      <c r="K18" s="467" t="s">
        <v>1044</v>
      </c>
      <c r="L18" s="473">
        <f>H17+H19</f>
        <v>744</v>
      </c>
      <c r="M18" s="470">
        <v>372</v>
      </c>
      <c r="N18" s="470">
        <v>193</v>
      </c>
      <c r="O18" s="470">
        <v>192</v>
      </c>
      <c r="P18" s="470">
        <v>385</v>
      </c>
      <c r="Q18" s="470">
        <v>189</v>
      </c>
      <c r="R18" s="470">
        <v>192</v>
      </c>
      <c r="S18" s="470">
        <v>381</v>
      </c>
      <c r="T18" s="471">
        <v>326729.179</v>
      </c>
      <c r="U18" s="471">
        <v>3144408.6570000001</v>
      </c>
      <c r="V18" s="472"/>
      <c r="W18" s="467"/>
      <c r="X18" s="467" t="s">
        <v>1045</v>
      </c>
      <c r="Y18" s="467" t="s">
        <v>758</v>
      </c>
      <c r="Z18" s="467" t="s">
        <v>759</v>
      </c>
      <c r="AA18" s="467"/>
      <c r="AC18" s="474">
        <f t="shared" si="0"/>
        <v>0</v>
      </c>
    </row>
    <row r="19" spans="1:29" ht="19.5" customHeight="1" x14ac:dyDescent="0.25">
      <c r="A19" s="467"/>
      <c r="B19" s="467"/>
      <c r="C19" s="467"/>
      <c r="D19" s="467"/>
      <c r="E19" s="468"/>
      <c r="F19" s="467"/>
      <c r="G19" s="470"/>
      <c r="H19" s="468">
        <v>384</v>
      </c>
      <c r="I19" s="468">
        <f>H19+I17</f>
        <v>1879.3320000000001</v>
      </c>
      <c r="J19" s="469"/>
      <c r="K19" s="467"/>
      <c r="L19" s="473"/>
      <c r="M19" s="470"/>
      <c r="N19" s="470"/>
      <c r="O19" s="470"/>
      <c r="P19" s="470"/>
      <c r="Q19" s="470"/>
      <c r="R19" s="470"/>
      <c r="S19" s="470"/>
      <c r="T19" s="471"/>
      <c r="U19" s="471"/>
      <c r="V19" s="472" t="s">
        <v>1052</v>
      </c>
      <c r="W19" s="467"/>
      <c r="X19" s="467" t="s">
        <v>1044</v>
      </c>
      <c r="Y19" s="467" t="s">
        <v>1044</v>
      </c>
      <c r="Z19" s="467" t="s">
        <v>1044</v>
      </c>
      <c r="AA19" s="467"/>
      <c r="AC19" s="474">
        <f t="shared" si="0"/>
        <v>0.26847599999999999</v>
      </c>
    </row>
    <row r="20" spans="1:29" ht="19.5" customHeight="1" x14ac:dyDescent="0.25">
      <c r="A20" s="467">
        <f>A18+1</f>
        <v>6</v>
      </c>
      <c r="B20" s="467" t="s">
        <v>1044</v>
      </c>
      <c r="C20" s="467" t="s">
        <v>238</v>
      </c>
      <c r="D20" s="467" t="s">
        <v>237</v>
      </c>
      <c r="E20" s="468">
        <v>385</v>
      </c>
      <c r="F20" s="467"/>
      <c r="G20" s="470"/>
      <c r="H20" s="468"/>
      <c r="I20" s="468"/>
      <c r="J20" s="469">
        <v>223.024</v>
      </c>
      <c r="K20" s="467" t="s">
        <v>1044</v>
      </c>
      <c r="L20" s="473">
        <f>H19+H21</f>
        <v>769</v>
      </c>
      <c r="M20" s="470">
        <v>384.5</v>
      </c>
      <c r="N20" s="470">
        <v>193</v>
      </c>
      <c r="O20" s="470">
        <v>208</v>
      </c>
      <c r="P20" s="470">
        <v>401</v>
      </c>
      <c r="Q20" s="470">
        <v>193</v>
      </c>
      <c r="R20" s="470">
        <v>203</v>
      </c>
      <c r="S20" s="470">
        <v>396</v>
      </c>
      <c r="T20" s="471">
        <v>327086.71399999998</v>
      </c>
      <c r="U20" s="471">
        <v>3144268.568</v>
      </c>
      <c r="V20" s="472"/>
      <c r="W20" s="467"/>
      <c r="X20" s="467" t="s">
        <v>1045</v>
      </c>
      <c r="Y20" s="467" t="s">
        <v>758</v>
      </c>
      <c r="Z20" s="467" t="s">
        <v>759</v>
      </c>
      <c r="AA20" s="467"/>
      <c r="AC20" s="474">
        <f t="shared" si="0"/>
        <v>0</v>
      </c>
    </row>
    <row r="21" spans="1:29" ht="19.5" customHeight="1" x14ac:dyDescent="0.25">
      <c r="A21" s="467"/>
      <c r="B21" s="467"/>
      <c r="C21" s="467"/>
      <c r="D21" s="467"/>
      <c r="E21" s="468"/>
      <c r="F21" s="467"/>
      <c r="G21" s="470"/>
      <c r="H21" s="468">
        <v>385</v>
      </c>
      <c r="I21" s="468">
        <f>H21+I19</f>
        <v>2264.3320000000003</v>
      </c>
      <c r="J21" s="469"/>
      <c r="K21" s="467"/>
      <c r="L21" s="473"/>
      <c r="M21" s="470"/>
      <c r="N21" s="470"/>
      <c r="O21" s="470"/>
      <c r="P21" s="470"/>
      <c r="Q21" s="470"/>
      <c r="R21" s="470"/>
      <c r="S21" s="470"/>
      <c r="T21" s="471"/>
      <c r="U21" s="471"/>
      <c r="V21" s="472" t="s">
        <v>1052</v>
      </c>
      <c r="W21" s="467"/>
      <c r="X21" s="467" t="s">
        <v>1044</v>
      </c>
      <c r="Y21" s="467" t="s">
        <v>1044</v>
      </c>
      <c r="Z21" s="467" t="s">
        <v>1044</v>
      </c>
      <c r="AA21" s="467"/>
      <c r="AC21" s="474">
        <f t="shared" si="0"/>
        <v>0.32347600000000004</v>
      </c>
    </row>
    <row r="22" spans="1:29" ht="19.5" customHeight="1" x14ac:dyDescent="0.25">
      <c r="A22" s="467">
        <f>A20+1</f>
        <v>7</v>
      </c>
      <c r="B22" s="467" t="s">
        <v>1044</v>
      </c>
      <c r="C22" s="467" t="s">
        <v>239</v>
      </c>
      <c r="D22" s="467" t="s">
        <v>240</v>
      </c>
      <c r="E22" s="468">
        <v>370.34699999999998</v>
      </c>
      <c r="F22" s="467"/>
      <c r="G22" s="470"/>
      <c r="H22" s="468"/>
      <c r="I22" s="468"/>
      <c r="J22" s="469">
        <v>221.86799999999999</v>
      </c>
      <c r="K22" s="467" t="s">
        <v>1044</v>
      </c>
      <c r="L22" s="473">
        <f>H21+H23</f>
        <v>755.34699999999998</v>
      </c>
      <c r="M22" s="470">
        <v>377.67349999999999</v>
      </c>
      <c r="N22" s="470">
        <v>178</v>
      </c>
      <c r="O22" s="470">
        <v>167</v>
      </c>
      <c r="P22" s="470">
        <v>345</v>
      </c>
      <c r="Q22" s="470">
        <v>183</v>
      </c>
      <c r="R22" s="470">
        <v>174</v>
      </c>
      <c r="S22" s="470">
        <v>357</v>
      </c>
      <c r="T22" s="471">
        <v>327445.18</v>
      </c>
      <c r="U22" s="471">
        <v>3144128.1150000002</v>
      </c>
      <c r="V22" s="472"/>
      <c r="W22" s="467"/>
      <c r="X22" s="467" t="s">
        <v>1045</v>
      </c>
      <c r="Y22" s="467" t="s">
        <v>758</v>
      </c>
      <c r="Z22" s="467" t="s">
        <v>759</v>
      </c>
      <c r="AA22" s="467"/>
      <c r="AC22" s="474">
        <f t="shared" si="0"/>
        <v>0</v>
      </c>
    </row>
    <row r="23" spans="1:29" ht="19.5" customHeight="1" x14ac:dyDescent="0.25">
      <c r="A23" s="467"/>
      <c r="B23" s="467"/>
      <c r="C23" s="467"/>
      <c r="D23" s="467"/>
      <c r="E23" s="468"/>
      <c r="F23" s="467"/>
      <c r="G23" s="470"/>
      <c r="H23" s="468">
        <v>370.34699999999998</v>
      </c>
      <c r="I23" s="468">
        <f>H23+I21</f>
        <v>2634.6790000000001</v>
      </c>
      <c r="J23" s="469"/>
      <c r="K23" s="467"/>
      <c r="L23" s="473"/>
      <c r="M23" s="470"/>
      <c r="N23" s="470"/>
      <c r="O23" s="470"/>
      <c r="P23" s="470"/>
      <c r="Q23" s="470"/>
      <c r="R23" s="470"/>
      <c r="S23" s="470"/>
      <c r="T23" s="471"/>
      <c r="U23" s="471"/>
      <c r="V23" s="472" t="s">
        <v>1052</v>
      </c>
      <c r="W23" s="467"/>
      <c r="X23" s="467" t="s">
        <v>1044</v>
      </c>
      <c r="Y23" s="467" t="s">
        <v>1044</v>
      </c>
      <c r="Z23" s="467" t="s">
        <v>1044</v>
      </c>
      <c r="AA23" s="467"/>
      <c r="AC23" s="474">
        <f t="shared" si="0"/>
        <v>0.37638271428571429</v>
      </c>
    </row>
    <row r="24" spans="1:29" ht="19.5" customHeight="1" x14ac:dyDescent="0.25">
      <c r="A24" s="467">
        <f>A22+1</f>
        <v>8</v>
      </c>
      <c r="B24" s="467" t="s">
        <v>1053</v>
      </c>
      <c r="C24" s="467" t="s">
        <v>242</v>
      </c>
      <c r="D24" s="467" t="s">
        <v>227</v>
      </c>
      <c r="E24" s="468">
        <v>351</v>
      </c>
      <c r="F24" s="467"/>
      <c r="G24" s="470">
        <f>SUM(H16:H23)</f>
        <v>1499.347</v>
      </c>
      <c r="H24" s="468"/>
      <c r="I24" s="468"/>
      <c r="J24" s="469">
        <v>218.95500000000001</v>
      </c>
      <c r="K24" s="467" t="s">
        <v>1054</v>
      </c>
      <c r="L24" s="473">
        <f>H23+H25</f>
        <v>721.34699999999998</v>
      </c>
      <c r="M24" s="470">
        <v>360.67349999999999</v>
      </c>
      <c r="N24" s="470">
        <v>204</v>
      </c>
      <c r="O24" s="470">
        <v>144</v>
      </c>
      <c r="P24" s="470">
        <v>348</v>
      </c>
      <c r="Q24" s="470">
        <v>198</v>
      </c>
      <c r="R24" s="470">
        <v>154</v>
      </c>
      <c r="S24" s="470">
        <v>352</v>
      </c>
      <c r="T24" s="471">
        <v>327790.00300000003</v>
      </c>
      <c r="U24" s="471">
        <v>3143993.0070000002</v>
      </c>
      <c r="V24" s="472"/>
      <c r="W24" s="467"/>
      <c r="X24" s="467" t="s">
        <v>1045</v>
      </c>
      <c r="Y24" s="467" t="s">
        <v>758</v>
      </c>
      <c r="Z24" s="467" t="s">
        <v>759</v>
      </c>
      <c r="AA24" s="467"/>
      <c r="AC24" s="474">
        <f t="shared" si="0"/>
        <v>0</v>
      </c>
    </row>
    <row r="25" spans="1:29" ht="19.5" customHeight="1" x14ac:dyDescent="0.25">
      <c r="A25" s="467"/>
      <c r="B25" s="467"/>
      <c r="C25" s="467"/>
      <c r="D25" s="467"/>
      <c r="E25" s="468"/>
      <c r="F25" s="467"/>
      <c r="G25" s="470"/>
      <c r="H25" s="468">
        <v>351</v>
      </c>
      <c r="I25" s="468">
        <f>H25+I23</f>
        <v>2985.6790000000001</v>
      </c>
      <c r="J25" s="469"/>
      <c r="K25" s="467"/>
      <c r="L25" s="473"/>
      <c r="M25" s="470"/>
      <c r="N25" s="470"/>
      <c r="O25" s="470"/>
      <c r="P25" s="470"/>
      <c r="Q25" s="470"/>
      <c r="R25" s="470"/>
      <c r="S25" s="470"/>
      <c r="T25" s="471"/>
      <c r="U25" s="471"/>
      <c r="V25" s="472"/>
      <c r="W25" s="467"/>
      <c r="X25" s="467" t="s">
        <v>1044</v>
      </c>
      <c r="Y25" s="467" t="s">
        <v>1044</v>
      </c>
      <c r="Z25" s="467" t="s">
        <v>1044</v>
      </c>
      <c r="AA25" s="467"/>
      <c r="AC25" s="474">
        <f t="shared" si="0"/>
        <v>0.42652557142857145</v>
      </c>
    </row>
    <row r="26" spans="1:29" ht="19.5" customHeight="1" x14ac:dyDescent="0.25">
      <c r="A26" s="467">
        <f>A24+1</f>
        <v>9</v>
      </c>
      <c r="B26" s="467" t="s">
        <v>1044</v>
      </c>
      <c r="C26" s="467" t="s">
        <v>244</v>
      </c>
      <c r="D26" s="467" t="s">
        <v>245</v>
      </c>
      <c r="E26" s="468">
        <v>420</v>
      </c>
      <c r="F26" s="467"/>
      <c r="G26" s="470"/>
      <c r="H26" s="468"/>
      <c r="I26" s="468"/>
      <c r="J26" s="469">
        <v>221.22399999999999</v>
      </c>
      <c r="K26" s="467" t="s">
        <v>1044</v>
      </c>
      <c r="L26" s="473">
        <f>H25+H27</f>
        <v>771</v>
      </c>
      <c r="M26" s="470">
        <v>385.5</v>
      </c>
      <c r="N26" s="470">
        <v>207</v>
      </c>
      <c r="O26" s="470">
        <v>186</v>
      </c>
      <c r="P26" s="470">
        <v>393</v>
      </c>
      <c r="Q26" s="470">
        <v>198</v>
      </c>
      <c r="R26" s="470">
        <v>194</v>
      </c>
      <c r="S26" s="470">
        <v>392</v>
      </c>
      <c r="T26" s="471">
        <v>328083.429</v>
      </c>
      <c r="U26" s="471">
        <v>3144185.6260000002</v>
      </c>
      <c r="V26" s="472"/>
      <c r="W26" s="467"/>
      <c r="X26" s="467" t="s">
        <v>1045</v>
      </c>
      <c r="Y26" s="467" t="s">
        <v>758</v>
      </c>
      <c r="Z26" s="467" t="s">
        <v>759</v>
      </c>
      <c r="AA26" s="467"/>
      <c r="AC26" s="474">
        <f t="shared" si="0"/>
        <v>0</v>
      </c>
    </row>
    <row r="27" spans="1:29" ht="19.5" customHeight="1" x14ac:dyDescent="0.25">
      <c r="A27" s="467"/>
      <c r="B27" s="467"/>
      <c r="C27" s="467"/>
      <c r="D27" s="467"/>
      <c r="E27" s="468"/>
      <c r="F27" s="467"/>
      <c r="G27" s="470"/>
      <c r="H27" s="468">
        <v>420</v>
      </c>
      <c r="I27" s="468">
        <f>H27+I25</f>
        <v>3405.6790000000001</v>
      </c>
      <c r="J27" s="469"/>
      <c r="K27" s="467"/>
      <c r="L27" s="473"/>
      <c r="M27" s="470"/>
      <c r="N27" s="470"/>
      <c r="O27" s="470"/>
      <c r="P27" s="470"/>
      <c r="Q27" s="470"/>
      <c r="R27" s="470"/>
      <c r="S27" s="470"/>
      <c r="T27" s="471"/>
      <c r="U27" s="471"/>
      <c r="V27" s="472" t="s">
        <v>1052</v>
      </c>
      <c r="W27" s="467"/>
      <c r="X27" s="467" t="s">
        <v>1044</v>
      </c>
      <c r="Y27" s="467" t="s">
        <v>1044</v>
      </c>
      <c r="Z27" s="467" t="s">
        <v>1044</v>
      </c>
      <c r="AA27" s="467"/>
      <c r="AC27" s="474">
        <f t="shared" si="0"/>
        <v>0.48652557142857145</v>
      </c>
    </row>
    <row r="28" spans="1:29" ht="19.5" customHeight="1" x14ac:dyDescent="0.25">
      <c r="A28" s="467">
        <f>A26+1</f>
        <v>10</v>
      </c>
      <c r="B28" s="467" t="s">
        <v>1044</v>
      </c>
      <c r="C28" s="467" t="s">
        <v>246</v>
      </c>
      <c r="D28" s="467" t="s">
        <v>247</v>
      </c>
      <c r="E28" s="468">
        <v>419</v>
      </c>
      <c r="F28" s="467"/>
      <c r="G28" s="470"/>
      <c r="H28" s="468"/>
      <c r="I28" s="468"/>
      <c r="J28" s="469">
        <v>223.07400000000001</v>
      </c>
      <c r="K28" s="467" t="s">
        <v>1044</v>
      </c>
      <c r="L28" s="473">
        <f>H27+H29</f>
        <v>839</v>
      </c>
      <c r="M28" s="470">
        <v>419.5</v>
      </c>
      <c r="N28" s="470">
        <v>235</v>
      </c>
      <c r="O28" s="470">
        <v>205</v>
      </c>
      <c r="P28" s="470">
        <v>440</v>
      </c>
      <c r="Q28" s="470">
        <v>228</v>
      </c>
      <c r="R28" s="470">
        <v>207</v>
      </c>
      <c r="S28" s="470">
        <v>435</v>
      </c>
      <c r="T28" s="471">
        <v>328434.53700000001</v>
      </c>
      <c r="U28" s="471">
        <v>3144416.11</v>
      </c>
      <c r="V28" s="472"/>
      <c r="W28" s="467"/>
      <c r="X28" s="467" t="s">
        <v>1045</v>
      </c>
      <c r="Y28" s="467" t="s">
        <v>758</v>
      </c>
      <c r="Z28" s="467" t="s">
        <v>759</v>
      </c>
      <c r="AA28" s="467"/>
      <c r="AC28" s="474">
        <f t="shared" si="0"/>
        <v>0</v>
      </c>
    </row>
    <row r="29" spans="1:29" ht="19.5" customHeight="1" x14ac:dyDescent="0.25">
      <c r="A29" s="467"/>
      <c r="B29" s="467"/>
      <c r="C29" s="467"/>
      <c r="D29" s="467"/>
      <c r="E29" s="468"/>
      <c r="F29" s="467"/>
      <c r="G29" s="470"/>
      <c r="H29" s="468">
        <v>419</v>
      </c>
      <c r="I29" s="468">
        <f>H29+I27</f>
        <v>3824.6790000000001</v>
      </c>
      <c r="J29" s="469"/>
      <c r="K29" s="467"/>
      <c r="L29" s="473"/>
      <c r="M29" s="470"/>
      <c r="N29" s="470"/>
      <c r="O29" s="470"/>
      <c r="P29" s="470"/>
      <c r="Q29" s="470"/>
      <c r="R29" s="470"/>
      <c r="S29" s="470"/>
      <c r="T29" s="471"/>
      <c r="U29" s="471"/>
      <c r="V29" s="472"/>
      <c r="W29" s="467"/>
      <c r="X29" s="467" t="s">
        <v>1044</v>
      </c>
      <c r="Y29" s="467" t="s">
        <v>1044</v>
      </c>
      <c r="Z29" s="467" t="s">
        <v>1044</v>
      </c>
      <c r="AA29" s="467"/>
      <c r="AC29" s="474">
        <f t="shared" si="0"/>
        <v>0.54638271428571428</v>
      </c>
    </row>
    <row r="30" spans="1:29" ht="19.5" customHeight="1" x14ac:dyDescent="0.25">
      <c r="A30" s="467">
        <f>A28+1</f>
        <v>11</v>
      </c>
      <c r="B30" s="467" t="s">
        <v>1044</v>
      </c>
      <c r="C30" s="467" t="s">
        <v>248</v>
      </c>
      <c r="D30" s="467" t="s">
        <v>247</v>
      </c>
      <c r="E30" s="468">
        <v>350</v>
      </c>
      <c r="F30" s="467"/>
      <c r="G30" s="470"/>
      <c r="H30" s="468"/>
      <c r="I30" s="468"/>
      <c r="J30" s="469">
        <v>224.08799999999999</v>
      </c>
      <c r="K30" s="467" t="s">
        <v>1044</v>
      </c>
      <c r="L30" s="473">
        <f>H29+H31</f>
        <v>769</v>
      </c>
      <c r="M30" s="470">
        <v>384.5</v>
      </c>
      <c r="N30" s="470">
        <v>215</v>
      </c>
      <c r="O30" s="470">
        <v>217</v>
      </c>
      <c r="P30" s="470">
        <v>432</v>
      </c>
      <c r="Q30" s="470">
        <v>214</v>
      </c>
      <c r="R30" s="470">
        <v>205</v>
      </c>
      <c r="S30" s="470">
        <v>419</v>
      </c>
      <c r="T30" s="471">
        <v>328784.81</v>
      </c>
      <c r="U30" s="471">
        <v>3144646.0449999999</v>
      </c>
      <c r="V30" s="472"/>
      <c r="W30" s="467"/>
      <c r="X30" s="467" t="s">
        <v>1045</v>
      </c>
      <c r="Y30" s="467" t="s">
        <v>758</v>
      </c>
      <c r="Z30" s="467" t="s">
        <v>759</v>
      </c>
      <c r="AA30" s="467"/>
      <c r="AC30" s="474">
        <f t="shared" si="0"/>
        <v>0</v>
      </c>
    </row>
    <row r="31" spans="1:29" ht="19.5" customHeight="1" x14ac:dyDescent="0.25">
      <c r="A31" s="467"/>
      <c r="B31" s="467"/>
      <c r="C31" s="467"/>
      <c r="D31" s="467"/>
      <c r="E31" s="468"/>
      <c r="F31" s="467"/>
      <c r="G31" s="470"/>
      <c r="H31" s="468">
        <v>350</v>
      </c>
      <c r="I31" s="468">
        <f>H31+I29</f>
        <v>4174.6790000000001</v>
      </c>
      <c r="J31" s="469"/>
      <c r="K31" s="467"/>
      <c r="L31" s="473"/>
      <c r="M31" s="470"/>
      <c r="N31" s="470"/>
      <c r="O31" s="470"/>
      <c r="P31" s="470"/>
      <c r="Q31" s="470"/>
      <c r="R31" s="470"/>
      <c r="S31" s="470"/>
      <c r="T31" s="471"/>
      <c r="U31" s="471"/>
      <c r="V31" s="472"/>
      <c r="W31" s="467"/>
      <c r="X31" s="467" t="s">
        <v>1044</v>
      </c>
      <c r="Y31" s="467" t="s">
        <v>1044</v>
      </c>
      <c r="Z31" s="467" t="s">
        <v>1044</v>
      </c>
      <c r="AA31" s="467"/>
      <c r="AC31" s="474">
        <f t="shared" si="0"/>
        <v>0.59638271428571432</v>
      </c>
    </row>
    <row r="32" spans="1:29" ht="19.5" customHeight="1" x14ac:dyDescent="0.25">
      <c r="A32" s="467">
        <f>A30+1</f>
        <v>12</v>
      </c>
      <c r="B32" s="467" t="s">
        <v>1044</v>
      </c>
      <c r="C32" s="467" t="s">
        <v>249</v>
      </c>
      <c r="D32" s="467" t="s">
        <v>247</v>
      </c>
      <c r="E32" s="468">
        <v>445</v>
      </c>
      <c r="F32" s="467"/>
      <c r="G32" s="470"/>
      <c r="H32" s="468"/>
      <c r="I32" s="468"/>
      <c r="J32" s="469">
        <v>217.09</v>
      </c>
      <c r="K32" s="467" t="s">
        <v>1044</v>
      </c>
      <c r="L32" s="473">
        <f>H31+H33</f>
        <v>795</v>
      </c>
      <c r="M32" s="470">
        <v>397.5</v>
      </c>
      <c r="N32" s="470">
        <v>133</v>
      </c>
      <c r="O32" s="470">
        <v>267</v>
      </c>
      <c r="P32" s="470">
        <v>400</v>
      </c>
      <c r="Q32" s="470">
        <v>146</v>
      </c>
      <c r="R32" s="470">
        <v>254</v>
      </c>
      <c r="S32" s="470">
        <v>400</v>
      </c>
      <c r="T32" s="471">
        <v>329077.40000000002</v>
      </c>
      <c r="U32" s="471">
        <v>3144838.1159999999</v>
      </c>
      <c r="V32" s="472"/>
      <c r="W32" s="467"/>
      <c r="X32" s="467" t="s">
        <v>1045</v>
      </c>
      <c r="Y32" s="467" t="s">
        <v>758</v>
      </c>
      <c r="Z32" s="467" t="s">
        <v>759</v>
      </c>
      <c r="AA32" s="467"/>
      <c r="AC32" s="474">
        <f t="shared" si="0"/>
        <v>0</v>
      </c>
    </row>
    <row r="33" spans="1:29" ht="19.5" customHeight="1" x14ac:dyDescent="0.25">
      <c r="A33" s="467"/>
      <c r="B33" s="467"/>
      <c r="C33" s="467"/>
      <c r="D33" s="467"/>
      <c r="E33" s="468"/>
      <c r="F33" s="467"/>
      <c r="G33" s="470"/>
      <c r="H33" s="468">
        <v>445</v>
      </c>
      <c r="I33" s="468">
        <f>H33+I31</f>
        <v>4619.6790000000001</v>
      </c>
      <c r="J33" s="469"/>
      <c r="K33" s="467"/>
      <c r="L33" s="473"/>
      <c r="M33" s="470"/>
      <c r="N33" s="470"/>
      <c r="O33" s="470"/>
      <c r="P33" s="470"/>
      <c r="Q33" s="470"/>
      <c r="R33" s="470"/>
      <c r="S33" s="470"/>
      <c r="T33" s="471"/>
      <c r="U33" s="471"/>
      <c r="V33" s="472" t="s">
        <v>1049</v>
      </c>
      <c r="W33" s="467"/>
      <c r="X33" s="467" t="s">
        <v>1044</v>
      </c>
      <c r="Y33" s="467" t="s">
        <v>1044</v>
      </c>
      <c r="Z33" s="467" t="s">
        <v>1044</v>
      </c>
      <c r="AA33" s="467"/>
      <c r="AC33" s="474">
        <f t="shared" si="0"/>
        <v>0.65995414285714282</v>
      </c>
    </row>
    <row r="34" spans="1:29" ht="19.5" customHeight="1" x14ac:dyDescent="0.25">
      <c r="A34" s="467">
        <f>A32+1</f>
        <v>13</v>
      </c>
      <c r="B34" s="467" t="s">
        <v>1044</v>
      </c>
      <c r="C34" s="467" t="s">
        <v>250</v>
      </c>
      <c r="D34" s="467" t="s">
        <v>231</v>
      </c>
      <c r="E34" s="468">
        <v>384</v>
      </c>
      <c r="F34" s="467"/>
      <c r="G34" s="470"/>
      <c r="H34" s="468"/>
      <c r="I34" s="468"/>
      <c r="J34" s="469">
        <v>216.828</v>
      </c>
      <c r="K34" s="467" t="s">
        <v>1044</v>
      </c>
      <c r="L34" s="473">
        <f>H33+H35</f>
        <v>829</v>
      </c>
      <c r="M34" s="470">
        <v>414.5</v>
      </c>
      <c r="N34" s="470">
        <v>179</v>
      </c>
      <c r="O34" s="470">
        <v>124</v>
      </c>
      <c r="P34" s="470">
        <v>303</v>
      </c>
      <c r="Q34" s="470">
        <v>193</v>
      </c>
      <c r="R34" s="470">
        <v>145</v>
      </c>
      <c r="S34" s="470">
        <v>338</v>
      </c>
      <c r="T34" s="471">
        <v>329449.40700000001</v>
      </c>
      <c r="U34" s="471">
        <v>3145082.3190000001</v>
      </c>
      <c r="V34" s="472"/>
      <c r="W34" s="467"/>
      <c r="X34" s="467" t="s">
        <v>1045</v>
      </c>
      <c r="Y34" s="467" t="s">
        <v>758</v>
      </c>
      <c r="Z34" s="467" t="s">
        <v>759</v>
      </c>
      <c r="AA34" s="467"/>
      <c r="AC34" s="474">
        <f t="shared" si="0"/>
        <v>0</v>
      </c>
    </row>
    <row r="35" spans="1:29" ht="19.5" customHeight="1" x14ac:dyDescent="0.25">
      <c r="A35" s="467"/>
      <c r="B35" s="467"/>
      <c r="C35" s="467"/>
      <c r="D35" s="467"/>
      <c r="E35" s="468"/>
      <c r="F35" s="467"/>
      <c r="G35" s="470"/>
      <c r="H35" s="468">
        <v>384</v>
      </c>
      <c r="I35" s="468">
        <f>H35+I33</f>
        <v>5003.6790000000001</v>
      </c>
      <c r="J35" s="469"/>
      <c r="K35" s="467"/>
      <c r="L35" s="473"/>
      <c r="M35" s="470"/>
      <c r="N35" s="470"/>
      <c r="O35" s="470"/>
      <c r="P35" s="470"/>
      <c r="Q35" s="470"/>
      <c r="R35" s="470"/>
      <c r="S35" s="470"/>
      <c r="T35" s="471"/>
      <c r="U35" s="471"/>
      <c r="V35" s="472" t="s">
        <v>1052</v>
      </c>
      <c r="W35" s="467"/>
      <c r="X35" s="467" t="s">
        <v>1044</v>
      </c>
      <c r="Y35" s="467" t="s">
        <v>1044</v>
      </c>
      <c r="Z35" s="467" t="s">
        <v>1044</v>
      </c>
      <c r="AA35" s="467"/>
      <c r="AC35" s="474">
        <f t="shared" si="0"/>
        <v>0.71481128571428576</v>
      </c>
    </row>
    <row r="36" spans="1:29" ht="19.5" customHeight="1" x14ac:dyDescent="0.25">
      <c r="A36" s="467">
        <f>A34+1</f>
        <v>14</v>
      </c>
      <c r="B36" s="467" t="s">
        <v>1044</v>
      </c>
      <c r="C36" s="467" t="s">
        <v>251</v>
      </c>
      <c r="D36" s="467" t="s">
        <v>247</v>
      </c>
      <c r="E36" s="468">
        <v>440.89800000000002</v>
      </c>
      <c r="F36" s="467"/>
      <c r="G36" s="470"/>
      <c r="H36" s="468"/>
      <c r="I36" s="468"/>
      <c r="J36" s="469">
        <v>220.364</v>
      </c>
      <c r="K36" s="467" t="s">
        <v>1044</v>
      </c>
      <c r="L36" s="473">
        <f>H35+H37</f>
        <v>824.89800000000002</v>
      </c>
      <c r="M36" s="470">
        <v>412.44900000000001</v>
      </c>
      <c r="N36" s="470">
        <v>261</v>
      </c>
      <c r="O36" s="470">
        <v>247</v>
      </c>
      <c r="P36" s="470">
        <v>508</v>
      </c>
      <c r="Q36" s="470">
        <v>241</v>
      </c>
      <c r="R36" s="470">
        <v>240</v>
      </c>
      <c r="S36" s="470">
        <v>481</v>
      </c>
      <c r="T36" s="471">
        <v>329770.42099999997</v>
      </c>
      <c r="U36" s="471">
        <v>3145293.048</v>
      </c>
      <c r="V36" s="472"/>
      <c r="W36" s="467"/>
      <c r="X36" s="467" t="s">
        <v>1045</v>
      </c>
      <c r="Y36" s="467" t="s">
        <v>758</v>
      </c>
      <c r="Z36" s="467" t="s">
        <v>759</v>
      </c>
      <c r="AA36" s="467"/>
      <c r="AC36" s="474">
        <f t="shared" si="0"/>
        <v>0</v>
      </c>
    </row>
    <row r="37" spans="1:29" ht="19.5" customHeight="1" x14ac:dyDescent="0.25">
      <c r="A37" s="467"/>
      <c r="B37" s="467"/>
      <c r="C37" s="467"/>
      <c r="D37" s="467"/>
      <c r="E37" s="468"/>
      <c r="F37" s="467"/>
      <c r="G37" s="470"/>
      <c r="H37" s="468">
        <v>440.89800000000002</v>
      </c>
      <c r="I37" s="468">
        <f>H37+I35</f>
        <v>5444.5770000000002</v>
      </c>
      <c r="J37" s="469"/>
      <c r="K37" s="467"/>
      <c r="L37" s="473"/>
      <c r="M37" s="470"/>
      <c r="N37" s="470"/>
      <c r="O37" s="470"/>
      <c r="P37" s="470"/>
      <c r="Q37" s="470"/>
      <c r="R37" s="470"/>
      <c r="S37" s="470"/>
      <c r="T37" s="471"/>
      <c r="U37" s="471"/>
      <c r="V37" s="472" t="s">
        <v>1049</v>
      </c>
      <c r="W37" s="467"/>
      <c r="X37" s="467" t="s">
        <v>1044</v>
      </c>
      <c r="Y37" s="467" t="s">
        <v>1044</v>
      </c>
      <c r="Z37" s="467" t="s">
        <v>1044</v>
      </c>
      <c r="AA37" s="467"/>
      <c r="AC37" s="474">
        <f t="shared" si="0"/>
        <v>0.77779671428571429</v>
      </c>
    </row>
    <row r="38" spans="1:29" ht="19.5" customHeight="1" x14ac:dyDescent="0.25">
      <c r="A38" s="467">
        <f>A36+1</f>
        <v>15</v>
      </c>
      <c r="B38" s="467" t="s">
        <v>1055</v>
      </c>
      <c r="C38" s="467" t="s">
        <v>252</v>
      </c>
      <c r="D38" s="467" t="s">
        <v>253</v>
      </c>
      <c r="E38" s="468">
        <v>367</v>
      </c>
      <c r="F38" s="467"/>
      <c r="G38" s="470">
        <f>SUM(H24:H37)</f>
        <v>2809.8980000000001</v>
      </c>
      <c r="H38" s="468"/>
      <c r="I38" s="468"/>
      <c r="J38" s="469">
        <v>220.773</v>
      </c>
      <c r="K38" s="467" t="s">
        <v>1056</v>
      </c>
      <c r="L38" s="473">
        <f>H37+H39</f>
        <v>807.89800000000002</v>
      </c>
      <c r="M38" s="470">
        <v>403.94900000000001</v>
      </c>
      <c r="N38" s="470">
        <v>194</v>
      </c>
      <c r="O38" s="470">
        <v>154</v>
      </c>
      <c r="P38" s="470">
        <v>348</v>
      </c>
      <c r="Q38" s="470">
        <v>203</v>
      </c>
      <c r="R38" s="470">
        <v>163</v>
      </c>
      <c r="S38" s="470">
        <v>366</v>
      </c>
      <c r="T38" s="471">
        <v>330138.99900000001</v>
      </c>
      <c r="U38" s="471">
        <v>3145535</v>
      </c>
      <c r="V38" s="472"/>
      <c r="W38" s="467"/>
      <c r="X38" s="467" t="s">
        <v>1045</v>
      </c>
      <c r="Y38" s="467" t="s">
        <v>758</v>
      </c>
      <c r="Z38" s="467" t="s">
        <v>759</v>
      </c>
      <c r="AA38" s="467"/>
      <c r="AC38" s="474">
        <f t="shared" si="0"/>
        <v>0</v>
      </c>
    </row>
    <row r="39" spans="1:29" ht="19.5" customHeight="1" x14ac:dyDescent="0.25">
      <c r="A39" s="467"/>
      <c r="B39" s="467"/>
      <c r="C39" s="467"/>
      <c r="D39" s="467"/>
      <c r="E39" s="468"/>
      <c r="F39" s="467"/>
      <c r="G39" s="470"/>
      <c r="H39" s="468">
        <v>367</v>
      </c>
      <c r="I39" s="468">
        <f>H39+I37</f>
        <v>5811.5770000000002</v>
      </c>
      <c r="J39" s="469"/>
      <c r="K39" s="467"/>
      <c r="L39" s="473"/>
      <c r="M39" s="470"/>
      <c r="N39" s="470"/>
      <c r="O39" s="470"/>
      <c r="P39" s="470"/>
      <c r="Q39" s="470"/>
      <c r="R39" s="470"/>
      <c r="S39" s="470"/>
      <c r="T39" s="471"/>
      <c r="U39" s="471"/>
      <c r="V39" s="472" t="s">
        <v>1057</v>
      </c>
      <c r="W39" s="467"/>
      <c r="X39" s="467" t="s">
        <v>1044</v>
      </c>
      <c r="Y39" s="467" t="s">
        <v>1044</v>
      </c>
      <c r="Z39" s="467" t="s">
        <v>1044</v>
      </c>
      <c r="AA39" s="467"/>
      <c r="AC39" s="474">
        <f t="shared" si="0"/>
        <v>0.83022528571428578</v>
      </c>
    </row>
    <row r="40" spans="1:29" ht="19.5" customHeight="1" x14ac:dyDescent="0.25">
      <c r="A40" s="467">
        <f>A38+1</f>
        <v>16</v>
      </c>
      <c r="B40" s="467" t="s">
        <v>1044</v>
      </c>
      <c r="C40" s="467" t="s">
        <v>254</v>
      </c>
      <c r="D40" s="467" t="s">
        <v>247</v>
      </c>
      <c r="E40" s="468">
        <v>412</v>
      </c>
      <c r="F40" s="467"/>
      <c r="G40" s="470"/>
      <c r="H40" s="468"/>
      <c r="I40" s="468"/>
      <c r="J40" s="469">
        <v>220.03899999999999</v>
      </c>
      <c r="K40" s="467" t="s">
        <v>1044</v>
      </c>
      <c r="L40" s="473">
        <f>H39+H41</f>
        <v>779</v>
      </c>
      <c r="M40" s="470">
        <v>389.5</v>
      </c>
      <c r="N40" s="470">
        <v>213</v>
      </c>
      <c r="O40" s="470">
        <v>251</v>
      </c>
      <c r="P40" s="470">
        <v>464</v>
      </c>
      <c r="Q40" s="470">
        <v>205</v>
      </c>
      <c r="R40" s="470">
        <v>238</v>
      </c>
      <c r="S40" s="470">
        <v>443</v>
      </c>
      <c r="T40" s="471">
        <v>330486.41100000002</v>
      </c>
      <c r="U40" s="471">
        <v>3145653.2960000001</v>
      </c>
      <c r="V40" s="472"/>
      <c r="W40" s="467"/>
      <c r="X40" s="467" t="s">
        <v>1045</v>
      </c>
      <c r="Y40" s="467" t="s">
        <v>758</v>
      </c>
      <c r="Z40" s="467" t="s">
        <v>759</v>
      </c>
      <c r="AA40" s="467"/>
      <c r="AC40" s="474">
        <f t="shared" si="0"/>
        <v>0</v>
      </c>
    </row>
    <row r="41" spans="1:29" ht="19.5" customHeight="1" x14ac:dyDescent="0.25">
      <c r="A41" s="467"/>
      <c r="B41" s="467"/>
      <c r="C41" s="467"/>
      <c r="D41" s="467"/>
      <c r="E41" s="468"/>
      <c r="F41" s="467"/>
      <c r="G41" s="470"/>
      <c r="H41" s="468">
        <v>412</v>
      </c>
      <c r="I41" s="468">
        <f>H41+I39</f>
        <v>6223.5770000000002</v>
      </c>
      <c r="J41" s="469"/>
      <c r="K41" s="467"/>
      <c r="L41" s="473"/>
      <c r="M41" s="470"/>
      <c r="N41" s="470"/>
      <c r="O41" s="470"/>
      <c r="P41" s="470"/>
      <c r="Q41" s="470"/>
      <c r="R41" s="470"/>
      <c r="S41" s="470"/>
      <c r="T41" s="471"/>
      <c r="U41" s="471"/>
      <c r="V41" s="472" t="s">
        <v>1052</v>
      </c>
      <c r="W41" s="467"/>
      <c r="X41" s="467" t="s">
        <v>1044</v>
      </c>
      <c r="Y41" s="467" t="s">
        <v>1044</v>
      </c>
      <c r="Z41" s="467" t="s">
        <v>1044</v>
      </c>
      <c r="AA41" s="467"/>
      <c r="AC41" s="474">
        <f t="shared" si="0"/>
        <v>0.88908242857142861</v>
      </c>
    </row>
    <row r="42" spans="1:29" ht="19.5" customHeight="1" x14ac:dyDescent="0.25">
      <c r="A42" s="467">
        <f>A40+1</f>
        <v>17</v>
      </c>
      <c r="B42" s="467" t="s">
        <v>1044</v>
      </c>
      <c r="C42" s="467" t="s">
        <v>255</v>
      </c>
      <c r="D42" s="467" t="s">
        <v>237</v>
      </c>
      <c r="E42" s="468">
        <v>426</v>
      </c>
      <c r="F42" s="467"/>
      <c r="G42" s="470"/>
      <c r="H42" s="468"/>
      <c r="I42" s="468"/>
      <c r="J42" s="469">
        <v>221.62100000000001</v>
      </c>
      <c r="K42" s="467" t="s">
        <v>1044</v>
      </c>
      <c r="L42" s="473">
        <f>H41+H43</f>
        <v>838</v>
      </c>
      <c r="M42" s="470">
        <v>419</v>
      </c>
      <c r="N42" s="470">
        <v>162</v>
      </c>
      <c r="O42" s="470">
        <v>193</v>
      </c>
      <c r="P42" s="470">
        <v>355</v>
      </c>
      <c r="Q42" s="470">
        <v>175</v>
      </c>
      <c r="R42" s="470">
        <v>200</v>
      </c>
      <c r="S42" s="470">
        <v>375</v>
      </c>
      <c r="T42" s="471">
        <v>330876.42099999997</v>
      </c>
      <c r="U42" s="471">
        <v>3145786.0959999999</v>
      </c>
      <c r="V42" s="472"/>
      <c r="W42" s="467"/>
      <c r="X42" s="467" t="s">
        <v>1045</v>
      </c>
      <c r="Y42" s="467" t="s">
        <v>758</v>
      </c>
      <c r="Z42" s="467" t="s">
        <v>759</v>
      </c>
      <c r="AA42" s="467"/>
      <c r="AC42" s="474">
        <f t="shared" si="0"/>
        <v>0</v>
      </c>
    </row>
    <row r="43" spans="1:29" ht="19.5" customHeight="1" x14ac:dyDescent="0.25">
      <c r="A43" s="467"/>
      <c r="B43" s="467"/>
      <c r="C43" s="467"/>
      <c r="D43" s="467"/>
      <c r="E43" s="468"/>
      <c r="F43" s="467"/>
      <c r="G43" s="470"/>
      <c r="H43" s="468">
        <v>426</v>
      </c>
      <c r="I43" s="468">
        <f>H43+I41</f>
        <v>6649.5770000000002</v>
      </c>
      <c r="J43" s="469"/>
      <c r="K43" s="467"/>
      <c r="L43" s="473"/>
      <c r="M43" s="470"/>
      <c r="N43" s="470"/>
      <c r="O43" s="470"/>
      <c r="P43" s="470"/>
      <c r="Q43" s="470"/>
      <c r="R43" s="470"/>
      <c r="S43" s="470"/>
      <c r="T43" s="471"/>
      <c r="U43" s="471"/>
      <c r="V43" s="472" t="s">
        <v>1057</v>
      </c>
      <c r="W43" s="467"/>
      <c r="X43" s="467" t="s">
        <v>1044</v>
      </c>
      <c r="Y43" s="467" t="s">
        <v>1044</v>
      </c>
      <c r="Z43" s="467" t="s">
        <v>1044</v>
      </c>
      <c r="AA43" s="467"/>
      <c r="AC43" s="474">
        <f t="shared" si="0"/>
        <v>0.94993957142857144</v>
      </c>
    </row>
    <row r="44" spans="1:29" ht="19.5" customHeight="1" x14ac:dyDescent="0.25">
      <c r="A44" s="467">
        <f>A42+1</f>
        <v>18</v>
      </c>
      <c r="B44" s="467" t="s">
        <v>1044</v>
      </c>
      <c r="C44" s="467" t="s">
        <v>256</v>
      </c>
      <c r="D44" s="467" t="s">
        <v>257</v>
      </c>
      <c r="E44" s="468">
        <v>414</v>
      </c>
      <c r="F44" s="467"/>
      <c r="G44" s="470"/>
      <c r="H44" s="468"/>
      <c r="I44" s="468"/>
      <c r="J44" s="469">
        <v>221.244</v>
      </c>
      <c r="K44" s="467" t="s">
        <v>1044</v>
      </c>
      <c r="L44" s="473">
        <f>H43+H45</f>
        <v>840</v>
      </c>
      <c r="M44" s="470">
        <v>420</v>
      </c>
      <c r="N44" s="470">
        <v>233</v>
      </c>
      <c r="O44" s="470">
        <v>188</v>
      </c>
      <c r="P44" s="470">
        <v>421</v>
      </c>
      <c r="Q44" s="470">
        <v>228</v>
      </c>
      <c r="R44" s="470">
        <v>194</v>
      </c>
      <c r="S44" s="470">
        <v>422</v>
      </c>
      <c r="T44" s="471">
        <v>331279.68400000001</v>
      </c>
      <c r="U44" s="471">
        <v>3145923.409</v>
      </c>
      <c r="V44" s="472"/>
      <c r="W44" s="467"/>
      <c r="X44" s="467" t="s">
        <v>1045</v>
      </c>
      <c r="Y44" s="467" t="s">
        <v>758</v>
      </c>
      <c r="Z44" s="467" t="s">
        <v>759</v>
      </c>
      <c r="AA44" s="467"/>
      <c r="AC44" s="474">
        <f t="shared" si="0"/>
        <v>0</v>
      </c>
    </row>
    <row r="45" spans="1:29" ht="19.5" customHeight="1" x14ac:dyDescent="0.25">
      <c r="A45" s="467"/>
      <c r="B45" s="467"/>
      <c r="C45" s="467"/>
      <c r="D45" s="467"/>
      <c r="E45" s="468"/>
      <c r="F45" s="467"/>
      <c r="G45" s="470"/>
      <c r="H45" s="468">
        <v>414</v>
      </c>
      <c r="I45" s="468">
        <f>H45+I43</f>
        <v>7063.5770000000002</v>
      </c>
      <c r="J45" s="469"/>
      <c r="K45" s="467"/>
      <c r="L45" s="473"/>
      <c r="M45" s="470"/>
      <c r="N45" s="470"/>
      <c r="O45" s="470"/>
      <c r="P45" s="470"/>
      <c r="Q45" s="470"/>
      <c r="R45" s="470"/>
      <c r="S45" s="470"/>
      <c r="T45" s="471"/>
      <c r="U45" s="471"/>
      <c r="V45" s="472"/>
      <c r="W45" s="467"/>
      <c r="X45" s="467" t="s">
        <v>1044</v>
      </c>
      <c r="Y45" s="467" t="s">
        <v>1044</v>
      </c>
      <c r="Z45" s="467" t="s">
        <v>1044</v>
      </c>
      <c r="AA45" s="467"/>
      <c r="AC45" s="474">
        <f t="shared" si="0"/>
        <v>1.0090824285714286</v>
      </c>
    </row>
    <row r="46" spans="1:29" ht="19.5" customHeight="1" x14ac:dyDescent="0.25">
      <c r="A46" s="467">
        <f>A44+1</f>
        <v>19</v>
      </c>
      <c r="B46" s="467" t="s">
        <v>1044</v>
      </c>
      <c r="C46" s="467" t="s">
        <v>258</v>
      </c>
      <c r="D46" s="467" t="s">
        <v>247</v>
      </c>
      <c r="E46" s="468">
        <v>400</v>
      </c>
      <c r="F46" s="467"/>
      <c r="G46" s="470"/>
      <c r="H46" s="468"/>
      <c r="I46" s="468"/>
      <c r="J46" s="469">
        <v>219.12899999999999</v>
      </c>
      <c r="K46" s="467" t="s">
        <v>1044</v>
      </c>
      <c r="L46" s="473">
        <f>H45+H47</f>
        <v>814</v>
      </c>
      <c r="M46" s="470">
        <v>407</v>
      </c>
      <c r="N46" s="470">
        <v>227</v>
      </c>
      <c r="O46" s="470">
        <v>176</v>
      </c>
      <c r="P46" s="470">
        <v>403</v>
      </c>
      <c r="Q46" s="470">
        <v>221</v>
      </c>
      <c r="R46" s="470">
        <v>183</v>
      </c>
      <c r="S46" s="470">
        <v>404</v>
      </c>
      <c r="T46" s="471">
        <v>331671.58799999999</v>
      </c>
      <c r="U46" s="471">
        <v>3146056.8539999998</v>
      </c>
      <c r="V46" s="472"/>
      <c r="W46" s="467"/>
      <c r="X46" s="467" t="s">
        <v>1045</v>
      </c>
      <c r="Y46" s="467" t="s">
        <v>758</v>
      </c>
      <c r="Z46" s="467" t="s">
        <v>759</v>
      </c>
      <c r="AA46" s="467"/>
      <c r="AC46" s="474">
        <f t="shared" si="0"/>
        <v>0</v>
      </c>
    </row>
    <row r="47" spans="1:29" ht="19.5" customHeight="1" x14ac:dyDescent="0.25">
      <c r="A47" s="467"/>
      <c r="B47" s="467"/>
      <c r="C47" s="467"/>
      <c r="D47" s="467"/>
      <c r="E47" s="468"/>
      <c r="F47" s="467"/>
      <c r="G47" s="470"/>
      <c r="H47" s="468">
        <v>400</v>
      </c>
      <c r="I47" s="468">
        <f>H47+I45</f>
        <v>7463.5770000000002</v>
      </c>
      <c r="J47" s="469"/>
      <c r="K47" s="467"/>
      <c r="L47" s="473"/>
      <c r="M47" s="470"/>
      <c r="N47" s="470"/>
      <c r="O47" s="470"/>
      <c r="P47" s="470"/>
      <c r="Q47" s="470"/>
      <c r="R47" s="470"/>
      <c r="S47" s="470"/>
      <c r="T47" s="471"/>
      <c r="U47" s="471"/>
      <c r="V47" s="472" t="s">
        <v>1052</v>
      </c>
      <c r="W47" s="467"/>
      <c r="X47" s="467" t="s">
        <v>1044</v>
      </c>
      <c r="Y47" s="467" t="s">
        <v>1044</v>
      </c>
      <c r="Z47" s="467" t="s">
        <v>1044</v>
      </c>
      <c r="AA47" s="467"/>
      <c r="AC47" s="474">
        <f t="shared" si="0"/>
        <v>1.0662252857142858</v>
      </c>
    </row>
    <row r="48" spans="1:29" ht="19.5" customHeight="1" x14ac:dyDescent="0.25">
      <c r="A48" s="467">
        <f>A46+1</f>
        <v>20</v>
      </c>
      <c r="B48" s="467" t="s">
        <v>1044</v>
      </c>
      <c r="C48" s="467" t="s">
        <v>259</v>
      </c>
      <c r="D48" s="467" t="s">
        <v>247</v>
      </c>
      <c r="E48" s="468">
        <v>434.96899999999999</v>
      </c>
      <c r="F48" s="467"/>
      <c r="G48" s="470"/>
      <c r="H48" s="468"/>
      <c r="I48" s="468"/>
      <c r="J48" s="469">
        <v>223.9</v>
      </c>
      <c r="K48" s="467" t="s">
        <v>1044</v>
      </c>
      <c r="L48" s="473">
        <f>H47+H49</f>
        <v>834.96900000000005</v>
      </c>
      <c r="M48" s="470">
        <v>417.48450000000003</v>
      </c>
      <c r="N48" s="470">
        <v>225</v>
      </c>
      <c r="O48" s="470">
        <v>226</v>
      </c>
      <c r="P48" s="470">
        <v>451</v>
      </c>
      <c r="Q48" s="470">
        <v>218</v>
      </c>
      <c r="R48" s="470">
        <v>224</v>
      </c>
      <c r="S48" s="470">
        <v>442</v>
      </c>
      <c r="T48" s="471">
        <v>332050.239</v>
      </c>
      <c r="U48" s="471">
        <v>3146185.787</v>
      </c>
      <c r="V48" s="472"/>
      <c r="W48" s="467"/>
      <c r="X48" s="467" t="s">
        <v>1045</v>
      </c>
      <c r="Y48" s="467" t="s">
        <v>758</v>
      </c>
      <c r="Z48" s="467" t="s">
        <v>759</v>
      </c>
      <c r="AA48" s="467"/>
      <c r="AC48" s="474">
        <f t="shared" si="0"/>
        <v>0</v>
      </c>
    </row>
    <row r="49" spans="1:29" ht="19.5" customHeight="1" x14ac:dyDescent="0.25">
      <c r="A49" s="467"/>
      <c r="B49" s="467"/>
      <c r="C49" s="467"/>
      <c r="D49" s="467"/>
      <c r="E49" s="468"/>
      <c r="F49" s="467"/>
      <c r="G49" s="470"/>
      <c r="H49" s="468">
        <v>434.96899999999999</v>
      </c>
      <c r="I49" s="468">
        <f>H49+I47</f>
        <v>7898.5460000000003</v>
      </c>
      <c r="J49" s="469"/>
      <c r="K49" s="467"/>
      <c r="L49" s="473"/>
      <c r="M49" s="470"/>
      <c r="N49" s="470"/>
      <c r="O49" s="470"/>
      <c r="P49" s="470"/>
      <c r="Q49" s="470"/>
      <c r="R49" s="470"/>
      <c r="S49" s="470"/>
      <c r="T49" s="471"/>
      <c r="U49" s="471"/>
      <c r="V49" s="472"/>
      <c r="W49" s="467"/>
      <c r="X49" s="467" t="s">
        <v>1044</v>
      </c>
      <c r="Y49" s="467" t="s">
        <v>1044</v>
      </c>
      <c r="Z49" s="467" t="s">
        <v>1044</v>
      </c>
      <c r="AA49" s="467"/>
      <c r="AC49" s="474">
        <f t="shared" si="0"/>
        <v>1.1283637142857144</v>
      </c>
    </row>
    <row r="50" spans="1:29" ht="19.5" customHeight="1" x14ac:dyDescent="0.25">
      <c r="A50" s="467">
        <f>A48+1</f>
        <v>21</v>
      </c>
      <c r="B50" s="467" t="s">
        <v>1058</v>
      </c>
      <c r="C50" s="467" t="s">
        <v>260</v>
      </c>
      <c r="D50" s="467" t="s">
        <v>261</v>
      </c>
      <c r="E50" s="468">
        <v>480</v>
      </c>
      <c r="F50" s="467"/>
      <c r="G50" s="470">
        <f>SUM(H38:H49)</f>
        <v>2453.9690000000001</v>
      </c>
      <c r="H50" s="468"/>
      <c r="I50" s="468"/>
      <c r="J50" s="469">
        <v>222.18299999999999</v>
      </c>
      <c r="K50" s="467" t="s">
        <v>1059</v>
      </c>
      <c r="L50" s="473">
        <f>H49+H51</f>
        <v>914.96900000000005</v>
      </c>
      <c r="M50" s="470">
        <v>457.48450000000003</v>
      </c>
      <c r="N50" s="470">
        <v>210</v>
      </c>
      <c r="O50" s="470">
        <v>244</v>
      </c>
      <c r="P50" s="470">
        <v>454</v>
      </c>
      <c r="Q50" s="470">
        <v>212</v>
      </c>
      <c r="R50" s="470">
        <v>244</v>
      </c>
      <c r="S50" s="470">
        <v>456</v>
      </c>
      <c r="T50" s="471">
        <v>332461.99200000003</v>
      </c>
      <c r="U50" s="471">
        <v>3146325.9909999999</v>
      </c>
      <c r="V50" s="472"/>
      <c r="W50" s="467"/>
      <c r="X50" s="467" t="s">
        <v>1045</v>
      </c>
      <c r="Y50" s="467" t="s">
        <v>758</v>
      </c>
      <c r="Z50" s="467" t="s">
        <v>759</v>
      </c>
      <c r="AA50" s="467"/>
      <c r="AC50" s="474">
        <f t="shared" si="0"/>
        <v>0</v>
      </c>
    </row>
    <row r="51" spans="1:29" ht="19.5" customHeight="1" x14ac:dyDescent="0.25">
      <c r="A51" s="467"/>
      <c r="B51" s="467"/>
      <c r="C51" s="467"/>
      <c r="D51" s="467"/>
      <c r="E51" s="468"/>
      <c r="F51" s="467"/>
      <c r="G51" s="470"/>
      <c r="H51" s="468">
        <v>480</v>
      </c>
      <c r="I51" s="468">
        <f>H51+I49</f>
        <v>8378.5460000000003</v>
      </c>
      <c r="J51" s="469"/>
      <c r="K51" s="467"/>
      <c r="L51" s="473"/>
      <c r="M51" s="470"/>
      <c r="N51" s="470"/>
      <c r="O51" s="470"/>
      <c r="P51" s="470"/>
      <c r="Q51" s="470"/>
      <c r="R51" s="470"/>
      <c r="S51" s="470"/>
      <c r="T51" s="471"/>
      <c r="U51" s="471"/>
      <c r="V51" s="472" t="s">
        <v>1052</v>
      </c>
      <c r="W51" s="467"/>
      <c r="X51" s="467" t="s">
        <v>1044</v>
      </c>
      <c r="Y51" s="467" t="s">
        <v>1044</v>
      </c>
      <c r="Z51" s="467" t="s">
        <v>1044</v>
      </c>
      <c r="AA51" s="467"/>
      <c r="AC51" s="474">
        <f t="shared" si="0"/>
        <v>1.1969351428571429</v>
      </c>
    </row>
    <row r="52" spans="1:29" ht="19.5" customHeight="1" x14ac:dyDescent="0.25">
      <c r="A52" s="467">
        <f>A50+1</f>
        <v>22</v>
      </c>
      <c r="B52" s="467" t="s">
        <v>1044</v>
      </c>
      <c r="C52" s="467" t="s">
        <v>262</v>
      </c>
      <c r="D52" s="467" t="s">
        <v>263</v>
      </c>
      <c r="E52" s="468">
        <v>482</v>
      </c>
      <c r="F52" s="467"/>
      <c r="G52" s="470">
        <f>SUM(H50:H51)</f>
        <v>480</v>
      </c>
      <c r="H52" s="468"/>
      <c r="I52" s="468"/>
      <c r="J52" s="469">
        <v>221.23</v>
      </c>
      <c r="K52" s="467" t="s">
        <v>1044</v>
      </c>
      <c r="L52" s="473">
        <f>H51+H53</f>
        <v>962</v>
      </c>
      <c r="M52" s="470">
        <v>481</v>
      </c>
      <c r="N52" s="470">
        <v>237</v>
      </c>
      <c r="O52" s="470">
        <v>212</v>
      </c>
      <c r="P52" s="470">
        <v>449</v>
      </c>
      <c r="Q52" s="470">
        <v>238</v>
      </c>
      <c r="R52" s="470">
        <v>222</v>
      </c>
      <c r="S52" s="470">
        <v>460</v>
      </c>
      <c r="T52" s="471">
        <v>332799.19199999998</v>
      </c>
      <c r="U52" s="471">
        <v>3146667.6</v>
      </c>
      <c r="V52" s="472"/>
      <c r="W52" s="467"/>
      <c r="X52" s="467" t="s">
        <v>757</v>
      </c>
      <c r="Y52" s="467" t="s">
        <v>758</v>
      </c>
      <c r="Z52" s="467" t="s">
        <v>759</v>
      </c>
      <c r="AA52" s="467"/>
      <c r="AC52" s="474">
        <f t="shared" si="0"/>
        <v>0</v>
      </c>
    </row>
    <row r="53" spans="1:29" ht="19.5" customHeight="1" x14ac:dyDescent="0.25">
      <c r="A53" s="467"/>
      <c r="B53" s="467"/>
      <c r="C53" s="467"/>
      <c r="D53" s="467"/>
      <c r="E53" s="468"/>
      <c r="F53" s="467"/>
      <c r="G53" s="470"/>
      <c r="H53" s="468">
        <v>482</v>
      </c>
      <c r="I53" s="468">
        <f>H53+I51</f>
        <v>8860.5460000000003</v>
      </c>
      <c r="J53" s="469"/>
      <c r="K53" s="467"/>
      <c r="L53" s="473"/>
      <c r="M53" s="470"/>
      <c r="N53" s="470"/>
      <c r="O53" s="470"/>
      <c r="P53" s="470"/>
      <c r="Q53" s="470"/>
      <c r="R53" s="470"/>
      <c r="S53" s="470"/>
      <c r="T53" s="471"/>
      <c r="U53" s="471"/>
      <c r="V53" s="472"/>
      <c r="W53" s="467"/>
      <c r="X53" s="467" t="s">
        <v>1044</v>
      </c>
      <c r="Y53" s="467" t="s">
        <v>1044</v>
      </c>
      <c r="Z53" s="467" t="s">
        <v>1044</v>
      </c>
      <c r="AA53" s="467"/>
      <c r="AC53" s="474">
        <f t="shared" si="0"/>
        <v>1.2657922857142858</v>
      </c>
    </row>
    <row r="54" spans="1:29" ht="19.5" customHeight="1" x14ac:dyDescent="0.25">
      <c r="A54" s="467">
        <f>A52+1</f>
        <v>23</v>
      </c>
      <c r="B54" s="467" t="s">
        <v>1044</v>
      </c>
      <c r="C54" s="467" t="s">
        <v>264</v>
      </c>
      <c r="D54" s="467" t="s">
        <v>247</v>
      </c>
      <c r="E54" s="468">
        <v>358</v>
      </c>
      <c r="F54" s="467"/>
      <c r="G54" s="470"/>
      <c r="H54" s="468"/>
      <c r="I54" s="468"/>
      <c r="J54" s="469">
        <v>227.97399999999999</v>
      </c>
      <c r="K54" s="467" t="s">
        <v>1044</v>
      </c>
      <c r="L54" s="473">
        <f>H53+H55</f>
        <v>840</v>
      </c>
      <c r="M54" s="470">
        <v>420</v>
      </c>
      <c r="N54" s="470">
        <v>271</v>
      </c>
      <c r="O54" s="470">
        <v>210</v>
      </c>
      <c r="P54" s="470">
        <v>481</v>
      </c>
      <c r="Q54" s="470">
        <v>263</v>
      </c>
      <c r="R54" s="470">
        <v>201</v>
      </c>
      <c r="S54" s="470">
        <v>464</v>
      </c>
      <c r="T54" s="471">
        <v>333137.79700000002</v>
      </c>
      <c r="U54" s="471">
        <v>3147010.6310000001</v>
      </c>
      <c r="V54" s="472"/>
      <c r="W54" s="467"/>
      <c r="X54" s="467" t="s">
        <v>757</v>
      </c>
      <c r="Y54" s="467" t="s">
        <v>758</v>
      </c>
      <c r="Z54" s="467" t="s">
        <v>759</v>
      </c>
      <c r="AA54" s="467"/>
      <c r="AC54" s="474">
        <f t="shared" si="0"/>
        <v>0</v>
      </c>
    </row>
    <row r="55" spans="1:29" ht="19.5" customHeight="1" x14ac:dyDescent="0.25">
      <c r="A55" s="467"/>
      <c r="B55" s="467"/>
      <c r="C55" s="467"/>
      <c r="D55" s="467"/>
      <c r="E55" s="468"/>
      <c r="F55" s="467"/>
      <c r="G55" s="470"/>
      <c r="H55" s="468">
        <v>358</v>
      </c>
      <c r="I55" s="468">
        <f>H55+I53</f>
        <v>9218.5460000000003</v>
      </c>
      <c r="J55" s="469"/>
      <c r="K55" s="467"/>
      <c r="L55" s="473"/>
      <c r="M55" s="470"/>
      <c r="N55" s="470"/>
      <c r="O55" s="470"/>
      <c r="P55" s="470"/>
      <c r="Q55" s="470"/>
      <c r="R55" s="470"/>
      <c r="S55" s="470"/>
      <c r="T55" s="471"/>
      <c r="U55" s="471"/>
      <c r="V55" s="472"/>
      <c r="W55" s="467"/>
      <c r="X55" s="467" t="s">
        <v>1044</v>
      </c>
      <c r="Y55" s="467" t="s">
        <v>1044</v>
      </c>
      <c r="Z55" s="467" t="s">
        <v>1044</v>
      </c>
      <c r="AA55" s="467"/>
      <c r="AC55" s="474">
        <f t="shared" si="0"/>
        <v>1.316935142857143</v>
      </c>
    </row>
    <row r="56" spans="1:29" ht="19.5" customHeight="1" x14ac:dyDescent="0.25">
      <c r="A56" s="467">
        <f>A54+1</f>
        <v>24</v>
      </c>
      <c r="B56" s="467" t="s">
        <v>1044</v>
      </c>
      <c r="C56" s="467" t="s">
        <v>265</v>
      </c>
      <c r="D56" s="467" t="s">
        <v>247</v>
      </c>
      <c r="E56" s="468">
        <v>325</v>
      </c>
      <c r="F56" s="467"/>
      <c r="G56" s="470"/>
      <c r="H56" s="468"/>
      <c r="I56" s="468"/>
      <c r="J56" s="469">
        <v>222.82400000000001</v>
      </c>
      <c r="K56" s="467" t="s">
        <v>1044</v>
      </c>
      <c r="L56" s="473">
        <f>H55+H57</f>
        <v>683</v>
      </c>
      <c r="M56" s="470">
        <v>341.5</v>
      </c>
      <c r="N56" s="470">
        <v>149</v>
      </c>
      <c r="O56" s="470">
        <v>219</v>
      </c>
      <c r="P56" s="470">
        <v>368</v>
      </c>
      <c r="Q56" s="470">
        <v>158</v>
      </c>
      <c r="R56" s="470">
        <v>202</v>
      </c>
      <c r="S56" s="470">
        <v>360</v>
      </c>
      <c r="T56" s="471">
        <v>333389.29100000003</v>
      </c>
      <c r="U56" s="471">
        <v>3147265.4139999999</v>
      </c>
      <c r="V56" s="472"/>
      <c r="W56" s="467"/>
      <c r="X56" s="467" t="s">
        <v>757</v>
      </c>
      <c r="Y56" s="467" t="s">
        <v>758</v>
      </c>
      <c r="Z56" s="467" t="s">
        <v>759</v>
      </c>
      <c r="AA56" s="467"/>
      <c r="AC56" s="474">
        <f t="shared" si="0"/>
        <v>0</v>
      </c>
    </row>
    <row r="57" spans="1:29" ht="19.5" customHeight="1" x14ac:dyDescent="0.25">
      <c r="A57" s="467"/>
      <c r="B57" s="467"/>
      <c r="C57" s="467"/>
      <c r="D57" s="467"/>
      <c r="E57" s="468"/>
      <c r="F57" s="467"/>
      <c r="G57" s="470"/>
      <c r="H57" s="468">
        <v>325</v>
      </c>
      <c r="I57" s="468">
        <f>H57+I55</f>
        <v>9543.5460000000003</v>
      </c>
      <c r="J57" s="469"/>
      <c r="K57" s="467"/>
      <c r="L57" s="473"/>
      <c r="M57" s="470"/>
      <c r="N57" s="470"/>
      <c r="O57" s="470"/>
      <c r="P57" s="470"/>
      <c r="Q57" s="470"/>
      <c r="R57" s="470"/>
      <c r="S57" s="470"/>
      <c r="T57" s="471"/>
      <c r="U57" s="471"/>
      <c r="V57" s="472"/>
      <c r="W57" s="467"/>
      <c r="X57" s="467" t="s">
        <v>1044</v>
      </c>
      <c r="Y57" s="467" t="s">
        <v>1044</v>
      </c>
      <c r="Z57" s="467" t="s">
        <v>1044</v>
      </c>
      <c r="AA57" s="467"/>
      <c r="AC57" s="474">
        <f t="shared" si="0"/>
        <v>1.3633637142857142</v>
      </c>
    </row>
    <row r="58" spans="1:29" ht="19.5" customHeight="1" x14ac:dyDescent="0.25">
      <c r="A58" s="467">
        <f>A56+1</f>
        <v>25</v>
      </c>
      <c r="B58" s="467" t="s">
        <v>1044</v>
      </c>
      <c r="C58" s="467" t="s">
        <v>266</v>
      </c>
      <c r="D58" s="467" t="s">
        <v>237</v>
      </c>
      <c r="E58" s="468">
        <v>406</v>
      </c>
      <c r="F58" s="467"/>
      <c r="G58" s="470"/>
      <c r="H58" s="468"/>
      <c r="I58" s="468"/>
      <c r="J58" s="469">
        <v>224.62799999999999</v>
      </c>
      <c r="K58" s="467" t="s">
        <v>1044</v>
      </c>
      <c r="L58" s="473">
        <f>H57+H59</f>
        <v>731</v>
      </c>
      <c r="M58" s="470">
        <v>365.5</v>
      </c>
      <c r="N58" s="470">
        <v>106</v>
      </c>
      <c r="O58" s="470">
        <v>176</v>
      </c>
      <c r="P58" s="470">
        <v>282</v>
      </c>
      <c r="Q58" s="470">
        <v>124</v>
      </c>
      <c r="R58" s="470">
        <v>184</v>
      </c>
      <c r="S58" s="470">
        <v>308</v>
      </c>
      <c r="T58" s="471">
        <v>333617.60399999999</v>
      </c>
      <c r="U58" s="471">
        <v>3147496.7119999998</v>
      </c>
      <c r="V58" s="472"/>
      <c r="W58" s="467"/>
      <c r="X58" s="467" t="s">
        <v>757</v>
      </c>
      <c r="Y58" s="467" t="s">
        <v>758</v>
      </c>
      <c r="Z58" s="467" t="s">
        <v>759</v>
      </c>
      <c r="AA58" s="467"/>
      <c r="AC58" s="474">
        <f t="shared" si="0"/>
        <v>0</v>
      </c>
    </row>
    <row r="59" spans="1:29" ht="19.5" customHeight="1" x14ac:dyDescent="0.25">
      <c r="A59" s="467"/>
      <c r="B59" s="467"/>
      <c r="C59" s="467"/>
      <c r="D59" s="467"/>
      <c r="E59" s="468"/>
      <c r="F59" s="467"/>
      <c r="G59" s="470"/>
      <c r="H59" s="468">
        <v>406</v>
      </c>
      <c r="I59" s="468">
        <f>H59+I57</f>
        <v>9949.5460000000003</v>
      </c>
      <c r="J59" s="469"/>
      <c r="K59" s="467"/>
      <c r="L59" s="473"/>
      <c r="M59" s="470"/>
      <c r="N59" s="470"/>
      <c r="O59" s="470"/>
      <c r="P59" s="470"/>
      <c r="Q59" s="470"/>
      <c r="R59" s="470"/>
      <c r="S59" s="470"/>
      <c r="T59" s="471"/>
      <c r="U59" s="471"/>
      <c r="V59" s="472" t="s">
        <v>1052</v>
      </c>
      <c r="W59" s="467"/>
      <c r="X59" s="467" t="s">
        <v>1044</v>
      </c>
      <c r="Y59" s="467" t="s">
        <v>1044</v>
      </c>
      <c r="Z59" s="467" t="s">
        <v>1044</v>
      </c>
      <c r="AA59" s="467"/>
      <c r="AC59" s="474">
        <f t="shared" si="0"/>
        <v>1.4213637142857143</v>
      </c>
    </row>
    <row r="60" spans="1:29" ht="19.5" customHeight="1" x14ac:dyDescent="0.25">
      <c r="A60" s="467">
        <f>A58+1</f>
        <v>26</v>
      </c>
      <c r="B60" s="467" t="s">
        <v>1044</v>
      </c>
      <c r="C60" s="467" t="s">
        <v>267</v>
      </c>
      <c r="D60" s="467" t="s">
        <v>245</v>
      </c>
      <c r="E60" s="468">
        <v>385</v>
      </c>
      <c r="F60" s="467"/>
      <c r="G60" s="470"/>
      <c r="H60" s="468"/>
      <c r="I60" s="468"/>
      <c r="J60" s="469">
        <v>222.428</v>
      </c>
      <c r="K60" s="467" t="s">
        <v>1044</v>
      </c>
      <c r="L60" s="473">
        <f>H59+H61</f>
        <v>791</v>
      </c>
      <c r="M60" s="470">
        <v>395.5</v>
      </c>
      <c r="N60" s="470">
        <v>231</v>
      </c>
      <c r="O60" s="470">
        <v>214</v>
      </c>
      <c r="P60" s="470">
        <v>445</v>
      </c>
      <c r="Q60" s="470">
        <v>223</v>
      </c>
      <c r="R60" s="470">
        <v>208</v>
      </c>
      <c r="S60" s="470">
        <v>431</v>
      </c>
      <c r="T60" s="471">
        <v>333902.81800000003</v>
      </c>
      <c r="U60" s="471">
        <v>3147785.656</v>
      </c>
      <c r="V60" s="472"/>
      <c r="W60" s="467"/>
      <c r="X60" s="467" t="s">
        <v>757</v>
      </c>
      <c r="Y60" s="467" t="s">
        <v>758</v>
      </c>
      <c r="Z60" s="467" t="s">
        <v>759</v>
      </c>
      <c r="AA60" s="467"/>
      <c r="AC60" s="474">
        <f t="shared" si="0"/>
        <v>0</v>
      </c>
    </row>
    <row r="61" spans="1:29" ht="19.5" customHeight="1" x14ac:dyDescent="0.25">
      <c r="A61" s="467"/>
      <c r="B61" s="467"/>
      <c r="C61" s="467"/>
      <c r="D61" s="467"/>
      <c r="E61" s="468"/>
      <c r="F61" s="467"/>
      <c r="G61" s="470"/>
      <c r="H61" s="468">
        <v>385</v>
      </c>
      <c r="I61" s="468">
        <f>H61+I59</f>
        <v>10334.546</v>
      </c>
      <c r="J61" s="469"/>
      <c r="K61" s="467"/>
      <c r="L61" s="473"/>
      <c r="M61" s="470"/>
      <c r="N61" s="470"/>
      <c r="O61" s="470"/>
      <c r="P61" s="470"/>
      <c r="Q61" s="470"/>
      <c r="R61" s="470"/>
      <c r="S61" s="470"/>
      <c r="T61" s="471"/>
      <c r="U61" s="471"/>
      <c r="V61" s="472"/>
      <c r="W61" s="467"/>
      <c r="X61" s="467" t="s">
        <v>1044</v>
      </c>
      <c r="Y61" s="467" t="s">
        <v>1044</v>
      </c>
      <c r="Z61" s="467" t="s">
        <v>1044</v>
      </c>
      <c r="AA61" s="467"/>
      <c r="AC61" s="474">
        <f t="shared" si="0"/>
        <v>1.4763637142857142</v>
      </c>
    </row>
    <row r="62" spans="1:29" ht="19.5" customHeight="1" x14ac:dyDescent="0.25">
      <c r="A62" s="467">
        <f>A60+1</f>
        <v>27</v>
      </c>
      <c r="B62" s="467"/>
      <c r="C62" s="467" t="s">
        <v>268</v>
      </c>
      <c r="D62" s="467" t="s">
        <v>257</v>
      </c>
      <c r="E62" s="468">
        <v>404</v>
      </c>
      <c r="F62" s="467"/>
      <c r="G62" s="470"/>
      <c r="H62" s="468"/>
      <c r="I62" s="468"/>
      <c r="J62" s="469">
        <v>221.59700000000001</v>
      </c>
      <c r="K62" s="467" t="s">
        <v>1044</v>
      </c>
      <c r="L62" s="473">
        <f>H61+H63</f>
        <v>789</v>
      </c>
      <c r="M62" s="470">
        <v>394.5</v>
      </c>
      <c r="N62" s="470">
        <v>172</v>
      </c>
      <c r="O62" s="470">
        <v>150</v>
      </c>
      <c r="P62" s="470">
        <v>322</v>
      </c>
      <c r="Q62" s="470">
        <v>178</v>
      </c>
      <c r="R62" s="470">
        <v>167</v>
      </c>
      <c r="S62" s="470">
        <v>345</v>
      </c>
      <c r="T62" s="471">
        <v>334173.28100000002</v>
      </c>
      <c r="U62" s="471">
        <v>3148059.6540000001</v>
      </c>
      <c r="V62" s="472"/>
      <c r="W62" s="467"/>
      <c r="X62" s="467" t="s">
        <v>757</v>
      </c>
      <c r="Y62" s="467" t="s">
        <v>758</v>
      </c>
      <c r="Z62" s="467" t="s">
        <v>759</v>
      </c>
      <c r="AA62" s="467"/>
      <c r="AC62" s="474">
        <f t="shared" si="0"/>
        <v>0</v>
      </c>
    </row>
    <row r="63" spans="1:29" ht="19.5" customHeight="1" x14ac:dyDescent="0.25">
      <c r="A63" s="467"/>
      <c r="B63" s="467"/>
      <c r="C63" s="467"/>
      <c r="D63" s="467"/>
      <c r="E63" s="468"/>
      <c r="F63" s="467"/>
      <c r="G63" s="470"/>
      <c r="H63" s="468">
        <v>404</v>
      </c>
      <c r="I63" s="468">
        <f>H63+I61</f>
        <v>10738.546</v>
      </c>
      <c r="J63" s="469"/>
      <c r="K63" s="467"/>
      <c r="L63" s="473"/>
      <c r="M63" s="470"/>
      <c r="N63" s="470"/>
      <c r="O63" s="470"/>
      <c r="P63" s="470"/>
      <c r="Q63" s="470"/>
      <c r="R63" s="470"/>
      <c r="S63" s="470"/>
      <c r="T63" s="471"/>
      <c r="U63" s="471"/>
      <c r="V63" s="472"/>
      <c r="W63" s="467"/>
      <c r="X63" s="467" t="s">
        <v>1044</v>
      </c>
      <c r="Y63" s="467" t="s">
        <v>1044</v>
      </c>
      <c r="Z63" s="467" t="s">
        <v>1044</v>
      </c>
      <c r="AA63" s="467"/>
      <c r="AC63" s="474">
        <f t="shared" si="0"/>
        <v>1.5340780000000001</v>
      </c>
    </row>
    <row r="64" spans="1:29" ht="19.5" customHeight="1" x14ac:dyDescent="0.25">
      <c r="A64" s="467">
        <f>A62+1</f>
        <v>28</v>
      </c>
      <c r="B64" s="467" t="s">
        <v>1044</v>
      </c>
      <c r="C64" s="467" t="s">
        <v>269</v>
      </c>
      <c r="D64" s="467" t="s">
        <v>257</v>
      </c>
      <c r="E64" s="468">
        <v>409.26900000000001</v>
      </c>
      <c r="F64" s="467"/>
      <c r="G64" s="470"/>
      <c r="H64" s="468"/>
      <c r="I64" s="468"/>
      <c r="J64" s="469">
        <v>231.512</v>
      </c>
      <c r="K64" s="467" t="s">
        <v>1044</v>
      </c>
      <c r="L64" s="473">
        <f>H63+H65</f>
        <v>813.26900000000001</v>
      </c>
      <c r="M64" s="470">
        <v>406.6345</v>
      </c>
      <c r="N64" s="470">
        <v>254</v>
      </c>
      <c r="O64" s="470">
        <v>227</v>
      </c>
      <c r="P64" s="470">
        <v>481</v>
      </c>
      <c r="Q64" s="470">
        <v>239</v>
      </c>
      <c r="R64" s="470">
        <v>220</v>
      </c>
      <c r="S64" s="470">
        <v>459</v>
      </c>
      <c r="T64" s="471">
        <v>334457.09100000001</v>
      </c>
      <c r="U64" s="471">
        <v>3148347.1740000001</v>
      </c>
      <c r="V64" s="472"/>
      <c r="W64" s="467"/>
      <c r="X64" s="467" t="s">
        <v>1060</v>
      </c>
      <c r="Y64" s="467" t="s">
        <v>758</v>
      </c>
      <c r="Z64" s="467" t="s">
        <v>759</v>
      </c>
      <c r="AA64" s="467"/>
      <c r="AC64" s="474">
        <f t="shared" si="0"/>
        <v>0</v>
      </c>
    </row>
    <row r="65" spans="1:29" ht="19.5" customHeight="1" x14ac:dyDescent="0.25">
      <c r="A65" s="467"/>
      <c r="B65" s="467"/>
      <c r="C65" s="467"/>
      <c r="D65" s="467"/>
      <c r="E65" s="468"/>
      <c r="F65" s="467"/>
      <c r="G65" s="470"/>
      <c r="H65" s="468">
        <v>409.26900000000001</v>
      </c>
      <c r="I65" s="468">
        <f>H65+I63</f>
        <v>11147.815000000001</v>
      </c>
      <c r="J65" s="469"/>
      <c r="K65" s="467"/>
      <c r="L65" s="473"/>
      <c r="M65" s="470"/>
      <c r="N65" s="470"/>
      <c r="O65" s="470"/>
      <c r="P65" s="470"/>
      <c r="Q65" s="470"/>
      <c r="R65" s="470"/>
      <c r="S65" s="470"/>
      <c r="T65" s="471"/>
      <c r="U65" s="471"/>
      <c r="V65" s="472"/>
      <c r="W65" s="467"/>
      <c r="X65" s="467" t="s">
        <v>1044</v>
      </c>
      <c r="Y65" s="467" t="s">
        <v>1044</v>
      </c>
      <c r="Z65" s="467" t="s">
        <v>1044</v>
      </c>
      <c r="AA65" s="467"/>
      <c r="AC65" s="474">
        <f t="shared" si="0"/>
        <v>1.5925450000000001</v>
      </c>
    </row>
    <row r="66" spans="1:29" ht="19.5" customHeight="1" x14ac:dyDescent="0.25">
      <c r="A66" s="467">
        <f>A64+1</f>
        <v>29</v>
      </c>
      <c r="B66" s="467" t="s">
        <v>1061</v>
      </c>
      <c r="C66" s="467" t="s">
        <v>270</v>
      </c>
      <c r="D66" s="467" t="s">
        <v>234</v>
      </c>
      <c r="E66" s="468">
        <v>359</v>
      </c>
      <c r="F66" s="467"/>
      <c r="G66" s="470">
        <f>SUM(H52:H65)</f>
        <v>2769.2690000000002</v>
      </c>
      <c r="H66" s="468"/>
      <c r="I66" s="468"/>
      <c r="J66" s="469">
        <v>230.29900000000001</v>
      </c>
      <c r="K66" s="467" t="s">
        <v>1062</v>
      </c>
      <c r="L66" s="473">
        <f>H65+H67</f>
        <v>768.26900000000001</v>
      </c>
      <c r="M66" s="470">
        <v>384.1345</v>
      </c>
      <c r="N66" s="470">
        <v>183</v>
      </c>
      <c r="O66" s="470">
        <v>190</v>
      </c>
      <c r="P66" s="470">
        <v>373</v>
      </c>
      <c r="Q66" s="470">
        <v>190</v>
      </c>
      <c r="R66" s="470">
        <v>186</v>
      </c>
      <c r="S66" s="470">
        <v>376</v>
      </c>
      <c r="T66" s="471">
        <v>334744.60200000001</v>
      </c>
      <c r="U66" s="471">
        <v>3148638.4449999998</v>
      </c>
      <c r="V66" s="472"/>
      <c r="W66" s="467"/>
      <c r="X66" s="467" t="s">
        <v>1060</v>
      </c>
      <c r="Y66" s="467" t="s">
        <v>758</v>
      </c>
      <c r="Z66" s="467" t="s">
        <v>759</v>
      </c>
      <c r="AA66" s="467"/>
      <c r="AC66" s="474">
        <f t="shared" si="0"/>
        <v>0</v>
      </c>
    </row>
    <row r="67" spans="1:29" ht="19.5" customHeight="1" x14ac:dyDescent="0.25">
      <c r="A67" s="467"/>
      <c r="B67" s="467"/>
      <c r="C67" s="467"/>
      <c r="D67" s="467"/>
      <c r="E67" s="468"/>
      <c r="F67" s="467"/>
      <c r="G67" s="470"/>
      <c r="H67" s="468">
        <v>359</v>
      </c>
      <c r="I67" s="468">
        <f>H67+I65</f>
        <v>11506.815000000001</v>
      </c>
      <c r="J67" s="469"/>
      <c r="K67" s="467"/>
      <c r="L67" s="473"/>
      <c r="M67" s="470"/>
      <c r="N67" s="470"/>
      <c r="O67" s="470"/>
      <c r="P67" s="470"/>
      <c r="Q67" s="470"/>
      <c r="R67" s="470"/>
      <c r="S67" s="470"/>
      <c r="T67" s="471"/>
      <c r="U67" s="471"/>
      <c r="V67" s="472"/>
      <c r="W67" s="467"/>
      <c r="X67" s="467" t="s">
        <v>1044</v>
      </c>
      <c r="Y67" s="467" t="s">
        <v>1044</v>
      </c>
      <c r="Z67" s="467" t="s">
        <v>1044</v>
      </c>
      <c r="AA67" s="467"/>
      <c r="AC67" s="474">
        <f t="shared" si="0"/>
        <v>1.6438307142857143</v>
      </c>
    </row>
    <row r="68" spans="1:29" ht="19.5" customHeight="1" x14ac:dyDescent="0.25">
      <c r="A68" s="467">
        <f>A66+1</f>
        <v>30</v>
      </c>
      <c r="B68" s="467" t="s">
        <v>1044</v>
      </c>
      <c r="C68" s="467" t="s">
        <v>271</v>
      </c>
      <c r="D68" s="467" t="s">
        <v>231</v>
      </c>
      <c r="E68" s="468">
        <v>349</v>
      </c>
      <c r="F68" s="467"/>
      <c r="G68" s="470"/>
      <c r="H68" s="468"/>
      <c r="I68" s="468"/>
      <c r="J68" s="469">
        <v>228.709</v>
      </c>
      <c r="K68" s="467" t="s">
        <v>1044</v>
      </c>
      <c r="L68" s="473">
        <f>H67+H69</f>
        <v>708</v>
      </c>
      <c r="M68" s="470">
        <v>354</v>
      </c>
      <c r="N68" s="470">
        <v>170</v>
      </c>
      <c r="O68" s="470">
        <v>217</v>
      </c>
      <c r="P68" s="470">
        <v>387</v>
      </c>
      <c r="Q68" s="470">
        <v>174</v>
      </c>
      <c r="R68" s="470">
        <v>202</v>
      </c>
      <c r="S68" s="470">
        <v>376</v>
      </c>
      <c r="T68" s="471">
        <v>335100.10499999998</v>
      </c>
      <c r="U68" s="471">
        <v>3148688.4330000002</v>
      </c>
      <c r="V68" s="472"/>
      <c r="W68" s="467"/>
      <c r="X68" s="467" t="s">
        <v>1060</v>
      </c>
      <c r="Y68" s="467" t="s">
        <v>758</v>
      </c>
      <c r="Z68" s="467" t="s">
        <v>759</v>
      </c>
      <c r="AA68" s="467"/>
      <c r="AC68" s="474">
        <f t="shared" si="0"/>
        <v>0</v>
      </c>
    </row>
    <row r="69" spans="1:29" ht="19.5" customHeight="1" x14ac:dyDescent="0.25">
      <c r="A69" s="467"/>
      <c r="B69" s="467"/>
      <c r="C69" s="467"/>
      <c r="D69" s="467"/>
      <c r="E69" s="468"/>
      <c r="F69" s="467"/>
      <c r="G69" s="470"/>
      <c r="H69" s="468">
        <v>349</v>
      </c>
      <c r="I69" s="468">
        <f>H69+I67</f>
        <v>11855.815000000001</v>
      </c>
      <c r="J69" s="469"/>
      <c r="K69" s="467"/>
      <c r="L69" s="473"/>
      <c r="M69" s="470"/>
      <c r="N69" s="470"/>
      <c r="O69" s="470"/>
      <c r="P69" s="470"/>
      <c r="Q69" s="470"/>
      <c r="R69" s="470"/>
      <c r="S69" s="470"/>
      <c r="T69" s="471"/>
      <c r="U69" s="471"/>
      <c r="V69" s="472"/>
      <c r="W69" s="467"/>
      <c r="X69" s="467" t="s">
        <v>1044</v>
      </c>
      <c r="Y69" s="467" t="s">
        <v>1044</v>
      </c>
      <c r="Z69" s="467" t="s">
        <v>1044</v>
      </c>
      <c r="AA69" s="467"/>
      <c r="AC69" s="474">
        <f t="shared" si="0"/>
        <v>1.6936878571428573</v>
      </c>
    </row>
    <row r="70" spans="1:29" ht="19.5" customHeight="1" x14ac:dyDescent="0.25">
      <c r="A70" s="467">
        <f>A68+1</f>
        <v>31</v>
      </c>
      <c r="B70" s="467" t="s">
        <v>1044</v>
      </c>
      <c r="C70" s="467" t="s">
        <v>272</v>
      </c>
      <c r="D70" s="467" t="s">
        <v>237</v>
      </c>
      <c r="E70" s="468">
        <v>347</v>
      </c>
      <c r="F70" s="467"/>
      <c r="G70" s="470"/>
      <c r="H70" s="468"/>
      <c r="I70" s="468"/>
      <c r="J70" s="469">
        <v>223.53200000000001</v>
      </c>
      <c r="K70" s="467" t="s">
        <v>1044</v>
      </c>
      <c r="L70" s="473">
        <f>H69+H71</f>
        <v>696</v>
      </c>
      <c r="M70" s="470">
        <v>348</v>
      </c>
      <c r="N70" s="470">
        <v>132</v>
      </c>
      <c r="O70" s="470">
        <v>180</v>
      </c>
      <c r="P70" s="470">
        <v>312</v>
      </c>
      <c r="Q70" s="470">
        <v>148</v>
      </c>
      <c r="R70" s="470">
        <v>178</v>
      </c>
      <c r="S70" s="470">
        <v>326</v>
      </c>
      <c r="T70" s="471">
        <v>335445.70500000002</v>
      </c>
      <c r="U70" s="471">
        <v>3148737.0279999999</v>
      </c>
      <c r="V70" s="472"/>
      <c r="W70" s="467"/>
      <c r="X70" s="467" t="s">
        <v>1060</v>
      </c>
      <c r="Y70" s="467" t="s">
        <v>758</v>
      </c>
      <c r="Z70" s="467" t="s">
        <v>759</v>
      </c>
      <c r="AA70" s="467"/>
      <c r="AC70" s="474">
        <f t="shared" si="0"/>
        <v>0</v>
      </c>
    </row>
    <row r="71" spans="1:29" ht="19.5" customHeight="1" x14ac:dyDescent="0.25">
      <c r="A71" s="467"/>
      <c r="B71" s="467"/>
      <c r="C71" s="467"/>
      <c r="D71" s="467"/>
      <c r="E71" s="468"/>
      <c r="F71" s="467"/>
      <c r="G71" s="470"/>
      <c r="H71" s="468">
        <v>347</v>
      </c>
      <c r="I71" s="468">
        <f>H71+I69</f>
        <v>12202.815000000001</v>
      </c>
      <c r="J71" s="469"/>
      <c r="K71" s="467"/>
      <c r="L71" s="473"/>
      <c r="M71" s="470"/>
      <c r="N71" s="470"/>
      <c r="O71" s="470"/>
      <c r="P71" s="470"/>
      <c r="Q71" s="470"/>
      <c r="R71" s="470"/>
      <c r="S71" s="470"/>
      <c r="T71" s="471"/>
      <c r="U71" s="471"/>
      <c r="V71" s="472"/>
      <c r="W71" s="467"/>
      <c r="X71" s="467" t="s">
        <v>1044</v>
      </c>
      <c r="Y71" s="467" t="s">
        <v>1044</v>
      </c>
      <c r="Z71" s="467" t="s">
        <v>1044</v>
      </c>
      <c r="AA71" s="467"/>
      <c r="AC71" s="474">
        <f t="shared" si="0"/>
        <v>1.7432592857142857</v>
      </c>
    </row>
    <row r="72" spans="1:29" ht="19.5" customHeight="1" x14ac:dyDescent="0.25">
      <c r="A72" s="467">
        <f>A70+1</f>
        <v>32</v>
      </c>
      <c r="B72" s="467" t="s">
        <v>1044</v>
      </c>
      <c r="C72" s="467" t="s">
        <v>273</v>
      </c>
      <c r="D72" s="467" t="s">
        <v>237</v>
      </c>
      <c r="E72" s="468">
        <v>378.99200000000002</v>
      </c>
      <c r="F72" s="467"/>
      <c r="G72" s="470"/>
      <c r="H72" s="468"/>
      <c r="I72" s="468"/>
      <c r="J72" s="469">
        <v>222.47200000000001</v>
      </c>
      <c r="K72" s="467" t="s">
        <v>1044</v>
      </c>
      <c r="L72" s="473">
        <f>H71+H73</f>
        <v>725.99199999999996</v>
      </c>
      <c r="M72" s="470">
        <v>362.99599999999998</v>
      </c>
      <c r="N72" s="470">
        <v>167</v>
      </c>
      <c r="O72" s="470">
        <v>175</v>
      </c>
      <c r="P72" s="470">
        <v>342</v>
      </c>
      <c r="Q72" s="470">
        <v>170</v>
      </c>
      <c r="R72" s="470">
        <v>180</v>
      </c>
      <c r="S72" s="470">
        <v>350</v>
      </c>
      <c r="T72" s="471">
        <v>335789.32400000002</v>
      </c>
      <c r="U72" s="471">
        <v>3148785.3450000002</v>
      </c>
      <c r="V72" s="472"/>
      <c r="W72" s="467"/>
      <c r="X72" s="467" t="s">
        <v>1060</v>
      </c>
      <c r="Y72" s="467" t="s">
        <v>758</v>
      </c>
      <c r="Z72" s="467" t="s">
        <v>759</v>
      </c>
      <c r="AA72" s="467"/>
      <c r="AC72" s="474">
        <f t="shared" si="0"/>
        <v>0</v>
      </c>
    </row>
    <row r="73" spans="1:29" ht="19.5" customHeight="1" x14ac:dyDescent="0.25">
      <c r="A73" s="467"/>
      <c r="B73" s="467"/>
      <c r="C73" s="467"/>
      <c r="D73" s="467"/>
      <c r="E73" s="468"/>
      <c r="F73" s="467"/>
      <c r="G73" s="470"/>
      <c r="H73" s="468">
        <v>378.99200000000002</v>
      </c>
      <c r="I73" s="468">
        <f>H73+I71</f>
        <v>12581.807000000001</v>
      </c>
      <c r="J73" s="469"/>
      <c r="K73" s="467"/>
      <c r="L73" s="473"/>
      <c r="M73" s="470"/>
      <c r="N73" s="470"/>
      <c r="O73" s="470"/>
      <c r="P73" s="470"/>
      <c r="Q73" s="470"/>
      <c r="R73" s="470"/>
      <c r="S73" s="470"/>
      <c r="T73" s="471"/>
      <c r="U73" s="471"/>
      <c r="V73" s="472" t="s">
        <v>1063</v>
      </c>
      <c r="W73" s="467"/>
      <c r="X73" s="467" t="s">
        <v>1044</v>
      </c>
      <c r="Y73" s="467" t="s">
        <v>1044</v>
      </c>
      <c r="Z73" s="467" t="s">
        <v>1044</v>
      </c>
      <c r="AA73" s="467"/>
      <c r="AC73" s="474">
        <f t="shared" si="0"/>
        <v>1.797401</v>
      </c>
    </row>
    <row r="74" spans="1:29" ht="19.5" customHeight="1" x14ac:dyDescent="0.25">
      <c r="A74" s="467">
        <f>A72+1</f>
        <v>33</v>
      </c>
      <c r="B74" s="467" t="s">
        <v>1064</v>
      </c>
      <c r="C74" s="467" t="s">
        <v>274</v>
      </c>
      <c r="D74" s="467" t="s">
        <v>275</v>
      </c>
      <c r="E74" s="468">
        <v>367</v>
      </c>
      <c r="F74" s="467"/>
      <c r="G74" s="470">
        <f>SUM(H66:H73)</f>
        <v>1433.992</v>
      </c>
      <c r="H74" s="468"/>
      <c r="I74" s="468"/>
      <c r="J74" s="469">
        <v>223.529</v>
      </c>
      <c r="K74" s="467" t="s">
        <v>1065</v>
      </c>
      <c r="L74" s="473">
        <f>H73+H75</f>
        <v>745.99199999999996</v>
      </c>
      <c r="M74" s="470">
        <v>372.99599999999998</v>
      </c>
      <c r="N74" s="470">
        <v>205</v>
      </c>
      <c r="O74" s="470">
        <v>127</v>
      </c>
      <c r="P74" s="470">
        <v>332</v>
      </c>
      <c r="Q74" s="470">
        <v>200</v>
      </c>
      <c r="R74" s="470">
        <v>144</v>
      </c>
      <c r="S74" s="470">
        <v>344</v>
      </c>
      <c r="T74" s="471">
        <v>336164.62400000001</v>
      </c>
      <c r="U74" s="471">
        <v>3148838.1159999999</v>
      </c>
      <c r="V74" s="472"/>
      <c r="W74" s="467"/>
      <c r="X74" s="467" t="s">
        <v>1060</v>
      </c>
      <c r="Y74" s="467" t="s">
        <v>758</v>
      </c>
      <c r="Z74" s="467" t="s">
        <v>759</v>
      </c>
      <c r="AA74" s="467"/>
      <c r="AC74" s="474">
        <f t="shared" si="0"/>
        <v>0</v>
      </c>
    </row>
    <row r="75" spans="1:29" ht="19.5" customHeight="1" x14ac:dyDescent="0.25">
      <c r="A75" s="467"/>
      <c r="B75" s="467"/>
      <c r="C75" s="467"/>
      <c r="D75" s="467"/>
      <c r="E75" s="468"/>
      <c r="F75" s="467"/>
      <c r="G75" s="470"/>
      <c r="H75" s="468">
        <v>367</v>
      </c>
      <c r="I75" s="468">
        <f>H75+I73</f>
        <v>12948.807000000001</v>
      </c>
      <c r="J75" s="469"/>
      <c r="K75" s="467"/>
      <c r="L75" s="473"/>
      <c r="M75" s="470"/>
      <c r="N75" s="470"/>
      <c r="O75" s="470"/>
      <c r="P75" s="470"/>
      <c r="Q75" s="470"/>
      <c r="R75" s="470"/>
      <c r="S75" s="470"/>
      <c r="T75" s="471"/>
      <c r="U75" s="471"/>
      <c r="V75" s="472" t="s">
        <v>1066</v>
      </c>
      <c r="W75" s="467"/>
      <c r="X75" s="467" t="s">
        <v>1044</v>
      </c>
      <c r="Y75" s="467" t="s">
        <v>1044</v>
      </c>
      <c r="Z75" s="467" t="s">
        <v>1044</v>
      </c>
      <c r="AA75" s="467"/>
      <c r="AC75" s="474">
        <f t="shared" si="0"/>
        <v>1.8498295714285715</v>
      </c>
    </row>
    <row r="76" spans="1:29" ht="19.5" customHeight="1" x14ac:dyDescent="0.25">
      <c r="A76" s="467">
        <f>A74+1</f>
        <v>34</v>
      </c>
      <c r="B76" s="467" t="s">
        <v>1044</v>
      </c>
      <c r="C76" s="467" t="s">
        <v>276</v>
      </c>
      <c r="D76" s="467" t="s">
        <v>240</v>
      </c>
      <c r="E76" s="468">
        <v>406</v>
      </c>
      <c r="F76" s="467"/>
      <c r="G76" s="470"/>
      <c r="H76" s="468"/>
      <c r="I76" s="468"/>
      <c r="J76" s="469">
        <v>236.48099999999999</v>
      </c>
      <c r="K76" s="467"/>
      <c r="L76" s="473">
        <f>H75+H77</f>
        <v>773</v>
      </c>
      <c r="M76" s="470">
        <v>386.5</v>
      </c>
      <c r="N76" s="470">
        <v>240</v>
      </c>
      <c r="O76" s="470">
        <v>177</v>
      </c>
      <c r="P76" s="470">
        <v>417</v>
      </c>
      <c r="Q76" s="470">
        <v>224</v>
      </c>
      <c r="R76" s="470">
        <v>185</v>
      </c>
      <c r="S76" s="470">
        <v>409</v>
      </c>
      <c r="T76" s="471">
        <v>336529.07299999997</v>
      </c>
      <c r="U76" s="471">
        <v>3148794.9219999998</v>
      </c>
      <c r="V76" s="472"/>
      <c r="W76" s="467"/>
      <c r="X76" s="467" t="s">
        <v>1060</v>
      </c>
      <c r="Y76" s="467" t="s">
        <v>758</v>
      </c>
      <c r="Z76" s="467" t="s">
        <v>759</v>
      </c>
      <c r="AA76" s="467"/>
      <c r="AC76" s="474">
        <f t="shared" si="0"/>
        <v>0</v>
      </c>
    </row>
    <row r="77" spans="1:29" ht="19.5" customHeight="1" x14ac:dyDescent="0.25">
      <c r="A77" s="467"/>
      <c r="B77" s="467"/>
      <c r="C77" s="467"/>
      <c r="D77" s="467"/>
      <c r="E77" s="468"/>
      <c r="F77" s="467"/>
      <c r="G77" s="470"/>
      <c r="H77" s="468">
        <v>406</v>
      </c>
      <c r="I77" s="468">
        <f>H77+I75</f>
        <v>13354.807000000001</v>
      </c>
      <c r="J77" s="469"/>
      <c r="K77" s="467"/>
      <c r="L77" s="473"/>
      <c r="M77" s="470"/>
      <c r="N77" s="470"/>
      <c r="O77" s="470"/>
      <c r="P77" s="470"/>
      <c r="Q77" s="470"/>
      <c r="R77" s="470"/>
      <c r="S77" s="470"/>
      <c r="T77" s="471"/>
      <c r="U77" s="471"/>
      <c r="V77" s="472"/>
      <c r="W77" s="467"/>
      <c r="X77" s="467" t="s">
        <v>1044</v>
      </c>
      <c r="Y77" s="467" t="s">
        <v>1044</v>
      </c>
      <c r="Z77" s="467" t="s">
        <v>1044</v>
      </c>
      <c r="AA77" s="467"/>
      <c r="AC77" s="474">
        <f t="shared" si="0"/>
        <v>1.9078295714285716</v>
      </c>
    </row>
    <row r="78" spans="1:29" ht="19.5" customHeight="1" x14ac:dyDescent="0.25">
      <c r="A78" s="467">
        <f>A76+1</f>
        <v>35</v>
      </c>
      <c r="B78" s="467" t="s">
        <v>1044</v>
      </c>
      <c r="C78" s="467" t="s">
        <v>277</v>
      </c>
      <c r="D78" s="467" t="s">
        <v>245</v>
      </c>
      <c r="E78" s="468">
        <v>434</v>
      </c>
      <c r="F78" s="467"/>
      <c r="G78" s="470"/>
      <c r="H78" s="468"/>
      <c r="I78" s="468"/>
      <c r="J78" s="469">
        <v>232.542</v>
      </c>
      <c r="K78" s="467"/>
      <c r="L78" s="473">
        <f>H77+H79</f>
        <v>840</v>
      </c>
      <c r="M78" s="470">
        <v>420</v>
      </c>
      <c r="N78" s="470">
        <v>229</v>
      </c>
      <c r="O78" s="470">
        <v>305</v>
      </c>
      <c r="P78" s="470">
        <v>534</v>
      </c>
      <c r="Q78" s="470">
        <v>222</v>
      </c>
      <c r="R78" s="470">
        <v>280</v>
      </c>
      <c r="S78" s="470">
        <v>502</v>
      </c>
      <c r="T78" s="471">
        <v>336932.25199999998</v>
      </c>
      <c r="U78" s="471">
        <v>3148747.1379999998</v>
      </c>
      <c r="V78" s="472"/>
      <c r="W78" s="467"/>
      <c r="X78" s="467" t="s">
        <v>1060</v>
      </c>
      <c r="Y78" s="467" t="s">
        <v>758</v>
      </c>
      <c r="Z78" s="467" t="s">
        <v>759</v>
      </c>
      <c r="AA78" s="467"/>
      <c r="AC78" s="474">
        <f t="shared" si="0"/>
        <v>0</v>
      </c>
    </row>
    <row r="79" spans="1:29" ht="19.5" customHeight="1" x14ac:dyDescent="0.25">
      <c r="A79" s="467"/>
      <c r="B79" s="467"/>
      <c r="C79" s="467"/>
      <c r="D79" s="467"/>
      <c r="E79" s="468"/>
      <c r="F79" s="467"/>
      <c r="G79" s="470"/>
      <c r="H79" s="468">
        <v>434</v>
      </c>
      <c r="I79" s="468">
        <f>H79+I77</f>
        <v>13788.807000000001</v>
      </c>
      <c r="J79" s="469"/>
      <c r="K79" s="467"/>
      <c r="L79" s="473"/>
      <c r="M79" s="470"/>
      <c r="N79" s="470"/>
      <c r="O79" s="470"/>
      <c r="P79" s="470"/>
      <c r="Q79" s="470"/>
      <c r="R79" s="470"/>
      <c r="S79" s="470"/>
      <c r="T79" s="471"/>
      <c r="U79" s="471"/>
      <c r="V79" s="472"/>
      <c r="W79" s="467"/>
      <c r="X79" s="467" t="s">
        <v>1044</v>
      </c>
      <c r="Y79" s="467" t="s">
        <v>1044</v>
      </c>
      <c r="Z79" s="467" t="s">
        <v>1044</v>
      </c>
      <c r="AA79" s="467"/>
      <c r="AC79" s="474">
        <f t="shared" si="0"/>
        <v>1.9698295714285716</v>
      </c>
    </row>
    <row r="80" spans="1:29" ht="19.5" customHeight="1" x14ac:dyDescent="0.25">
      <c r="A80" s="467">
        <f>A78+1</f>
        <v>36</v>
      </c>
      <c r="B80" s="467" t="s">
        <v>1044</v>
      </c>
      <c r="C80" s="467" t="s">
        <v>278</v>
      </c>
      <c r="D80" s="467" t="s">
        <v>240</v>
      </c>
      <c r="E80" s="468">
        <v>404</v>
      </c>
      <c r="F80" s="467"/>
      <c r="G80" s="470"/>
      <c r="H80" s="468"/>
      <c r="I80" s="468"/>
      <c r="J80" s="469">
        <v>223.34200000000001</v>
      </c>
      <c r="K80" s="467"/>
      <c r="L80" s="473">
        <f>H79+H81</f>
        <v>838</v>
      </c>
      <c r="M80" s="470">
        <v>419</v>
      </c>
      <c r="N80" s="470">
        <v>130</v>
      </c>
      <c r="O80" s="470">
        <v>142</v>
      </c>
      <c r="P80" s="470">
        <v>272</v>
      </c>
      <c r="Q80" s="470">
        <v>156</v>
      </c>
      <c r="R80" s="470">
        <v>161</v>
      </c>
      <c r="S80" s="470">
        <v>317</v>
      </c>
      <c r="T80" s="471">
        <v>337363.23499999999</v>
      </c>
      <c r="U80" s="471">
        <v>3148696.0589999999</v>
      </c>
      <c r="V80" s="472"/>
      <c r="W80" s="467"/>
      <c r="X80" s="467" t="s">
        <v>1060</v>
      </c>
      <c r="Y80" s="467" t="s">
        <v>758</v>
      </c>
      <c r="Z80" s="467" t="s">
        <v>759</v>
      </c>
      <c r="AA80" s="467"/>
      <c r="AC80" s="474">
        <f t="shared" si="0"/>
        <v>0</v>
      </c>
    </row>
    <row r="81" spans="1:29" ht="19.5" customHeight="1" x14ac:dyDescent="0.25">
      <c r="A81" s="467"/>
      <c r="B81" s="467"/>
      <c r="C81" s="467"/>
      <c r="D81" s="467"/>
      <c r="E81" s="468"/>
      <c r="F81" s="467"/>
      <c r="G81" s="470"/>
      <c r="H81" s="468">
        <v>404</v>
      </c>
      <c r="I81" s="468">
        <f>H81+I79</f>
        <v>14192.807000000001</v>
      </c>
      <c r="J81" s="469"/>
      <c r="K81" s="467"/>
      <c r="L81" s="473"/>
      <c r="M81" s="470"/>
      <c r="N81" s="470"/>
      <c r="O81" s="470"/>
      <c r="P81" s="470"/>
      <c r="Q81" s="470"/>
      <c r="R81" s="470"/>
      <c r="S81" s="470"/>
      <c r="T81" s="471"/>
      <c r="U81" s="471"/>
      <c r="V81" s="472"/>
      <c r="W81" s="467"/>
      <c r="X81" s="467" t="s">
        <v>1044</v>
      </c>
      <c r="Y81" s="467" t="s">
        <v>1044</v>
      </c>
      <c r="Z81" s="467" t="s">
        <v>1044</v>
      </c>
      <c r="AA81" s="467"/>
      <c r="AC81" s="474">
        <f t="shared" si="0"/>
        <v>2.0275438571428572</v>
      </c>
    </row>
    <row r="82" spans="1:29" ht="19.5" customHeight="1" x14ac:dyDescent="0.25">
      <c r="A82" s="467">
        <f>A80+1</f>
        <v>37</v>
      </c>
      <c r="B82" s="467" t="s">
        <v>1044</v>
      </c>
      <c r="C82" s="467" t="s">
        <v>279</v>
      </c>
      <c r="D82" s="467" t="s">
        <v>247</v>
      </c>
      <c r="E82" s="468">
        <v>387</v>
      </c>
      <c r="F82" s="467"/>
      <c r="G82" s="470"/>
      <c r="H82" s="468"/>
      <c r="I82" s="468"/>
      <c r="J82" s="469">
        <v>222.96299999999999</v>
      </c>
      <c r="K82" s="467"/>
      <c r="L82" s="473">
        <f>H81+H83</f>
        <v>791</v>
      </c>
      <c r="M82" s="470">
        <v>395.5</v>
      </c>
      <c r="N82" s="470">
        <v>263</v>
      </c>
      <c r="O82" s="470">
        <v>187</v>
      </c>
      <c r="P82" s="470">
        <v>450</v>
      </c>
      <c r="Q82" s="470">
        <v>245</v>
      </c>
      <c r="R82" s="470">
        <v>189</v>
      </c>
      <c r="S82" s="470">
        <v>434</v>
      </c>
      <c r="T82" s="471">
        <v>337764.42700000003</v>
      </c>
      <c r="U82" s="471">
        <v>3148648.5109999999</v>
      </c>
      <c r="V82" s="472"/>
      <c r="W82" s="467"/>
      <c r="X82" s="467" t="s">
        <v>1060</v>
      </c>
      <c r="Y82" s="467" t="s">
        <v>758</v>
      </c>
      <c r="Z82" s="467" t="s">
        <v>759</v>
      </c>
      <c r="AA82" s="467"/>
      <c r="AC82" s="474">
        <f t="shared" si="0"/>
        <v>0</v>
      </c>
    </row>
    <row r="83" spans="1:29" ht="19.5" customHeight="1" x14ac:dyDescent="0.25">
      <c r="A83" s="467"/>
      <c r="B83" s="467"/>
      <c r="C83" s="467"/>
      <c r="D83" s="467"/>
      <c r="E83" s="468"/>
      <c r="F83" s="467"/>
      <c r="G83" s="470"/>
      <c r="H83" s="468">
        <v>387</v>
      </c>
      <c r="I83" s="468">
        <f>H83+I81</f>
        <v>14579.807000000001</v>
      </c>
      <c r="J83" s="469"/>
      <c r="K83" s="467"/>
      <c r="L83" s="473"/>
      <c r="M83" s="470"/>
      <c r="N83" s="470"/>
      <c r="O83" s="470"/>
      <c r="P83" s="470"/>
      <c r="Q83" s="470"/>
      <c r="R83" s="470"/>
      <c r="S83" s="470"/>
      <c r="T83" s="471"/>
      <c r="U83" s="471"/>
      <c r="V83" s="472"/>
      <c r="W83" s="467"/>
      <c r="X83" s="467" t="s">
        <v>1044</v>
      </c>
      <c r="Y83" s="467" t="s">
        <v>1044</v>
      </c>
      <c r="Z83" s="467" t="s">
        <v>1044</v>
      </c>
      <c r="AA83" s="467"/>
      <c r="AC83" s="474">
        <f t="shared" si="0"/>
        <v>2.0828295714285714</v>
      </c>
    </row>
    <row r="84" spans="1:29" ht="19.5" customHeight="1" x14ac:dyDescent="0.25">
      <c r="A84" s="467">
        <f>A82+1</f>
        <v>38</v>
      </c>
      <c r="B84" s="467"/>
      <c r="C84" s="467" t="s">
        <v>280</v>
      </c>
      <c r="D84" s="467" t="s">
        <v>247</v>
      </c>
      <c r="E84" s="468">
        <v>442</v>
      </c>
      <c r="F84" s="467"/>
      <c r="G84" s="470"/>
      <c r="H84" s="468"/>
      <c r="I84" s="468"/>
      <c r="J84" s="469">
        <v>224.18100000000001</v>
      </c>
      <c r="K84" s="467"/>
      <c r="L84" s="473">
        <f>H83+H85</f>
        <v>829</v>
      </c>
      <c r="M84" s="470">
        <v>414.5</v>
      </c>
      <c r="N84" s="470">
        <v>200</v>
      </c>
      <c r="O84" s="470">
        <v>261</v>
      </c>
      <c r="P84" s="470">
        <v>461</v>
      </c>
      <c r="Q84" s="470">
        <v>199</v>
      </c>
      <c r="R84" s="470">
        <v>250</v>
      </c>
      <c r="S84" s="470">
        <v>449</v>
      </c>
      <c r="T84" s="471">
        <v>338148.73800000001</v>
      </c>
      <c r="U84" s="471">
        <v>3148602.963</v>
      </c>
      <c r="V84" s="472"/>
      <c r="W84" s="467"/>
      <c r="X84" s="467" t="s">
        <v>1060</v>
      </c>
      <c r="Y84" s="467" t="s">
        <v>758</v>
      </c>
      <c r="Z84" s="467" t="s">
        <v>759</v>
      </c>
      <c r="AA84" s="467"/>
      <c r="AC84" s="474">
        <f t="shared" si="0"/>
        <v>0</v>
      </c>
    </row>
    <row r="85" spans="1:29" ht="19.5" customHeight="1" x14ac:dyDescent="0.25">
      <c r="A85" s="467"/>
      <c r="B85" s="467"/>
      <c r="C85" s="467"/>
      <c r="D85" s="467"/>
      <c r="E85" s="468"/>
      <c r="F85" s="467"/>
      <c r="G85" s="470"/>
      <c r="H85" s="468">
        <v>442</v>
      </c>
      <c r="I85" s="468">
        <f>H85+I83</f>
        <v>15021.807000000001</v>
      </c>
      <c r="J85" s="469"/>
      <c r="K85" s="467"/>
      <c r="L85" s="473"/>
      <c r="M85" s="470"/>
      <c r="N85" s="470"/>
      <c r="O85" s="470"/>
      <c r="P85" s="470"/>
      <c r="Q85" s="470"/>
      <c r="R85" s="470"/>
      <c r="S85" s="470"/>
      <c r="T85" s="471"/>
      <c r="U85" s="471"/>
      <c r="V85" s="472" t="s">
        <v>1067</v>
      </c>
      <c r="W85" s="467"/>
      <c r="X85" s="467" t="s">
        <v>1044</v>
      </c>
      <c r="Y85" s="467" t="s">
        <v>1044</v>
      </c>
      <c r="Z85" s="467" t="s">
        <v>1044</v>
      </c>
      <c r="AA85" s="467"/>
      <c r="AC85" s="474">
        <f t="shared" si="0"/>
        <v>2.1459724285714286</v>
      </c>
    </row>
    <row r="86" spans="1:29" ht="19.5" customHeight="1" x14ac:dyDescent="0.25">
      <c r="A86" s="467">
        <f>A84+1</f>
        <v>39</v>
      </c>
      <c r="B86" s="467" t="s">
        <v>1044</v>
      </c>
      <c r="C86" s="467" t="s">
        <v>281</v>
      </c>
      <c r="D86" s="467" t="s">
        <v>257</v>
      </c>
      <c r="E86" s="468">
        <v>398</v>
      </c>
      <c r="F86" s="467"/>
      <c r="G86" s="470"/>
      <c r="H86" s="468"/>
      <c r="I86" s="468"/>
      <c r="J86" s="469">
        <v>221.85499999999999</v>
      </c>
      <c r="K86" s="467"/>
      <c r="L86" s="473">
        <f>H85+H87</f>
        <v>840</v>
      </c>
      <c r="M86" s="470">
        <v>420</v>
      </c>
      <c r="N86" s="470">
        <v>182</v>
      </c>
      <c r="O86" s="470">
        <v>208</v>
      </c>
      <c r="P86" s="470">
        <v>390</v>
      </c>
      <c r="Q86" s="470">
        <v>194</v>
      </c>
      <c r="R86" s="470">
        <v>206</v>
      </c>
      <c r="S86" s="470">
        <v>400</v>
      </c>
      <c r="T86" s="471">
        <v>338587.66600000003</v>
      </c>
      <c r="U86" s="471">
        <v>3148550.943</v>
      </c>
      <c r="V86" s="472"/>
      <c r="W86" s="467"/>
      <c r="X86" s="467" t="s">
        <v>1060</v>
      </c>
      <c r="Y86" s="467" t="s">
        <v>758</v>
      </c>
      <c r="Z86" s="467" t="s">
        <v>759</v>
      </c>
      <c r="AA86" s="467"/>
      <c r="AC86" s="474">
        <f t="shared" si="0"/>
        <v>0</v>
      </c>
    </row>
    <row r="87" spans="1:29" ht="19.5" customHeight="1" x14ac:dyDescent="0.25">
      <c r="A87" s="467"/>
      <c r="B87" s="467"/>
      <c r="C87" s="467"/>
      <c r="D87" s="467"/>
      <c r="E87" s="468"/>
      <c r="F87" s="467"/>
      <c r="G87" s="470"/>
      <c r="H87" s="468">
        <v>398</v>
      </c>
      <c r="I87" s="468">
        <f>H87+I85</f>
        <v>15419.807000000001</v>
      </c>
      <c r="J87" s="469"/>
      <c r="K87" s="467"/>
      <c r="L87" s="473"/>
      <c r="M87" s="470"/>
      <c r="N87" s="470"/>
      <c r="O87" s="470"/>
      <c r="P87" s="470"/>
      <c r="Q87" s="470"/>
      <c r="R87" s="470"/>
      <c r="S87" s="470"/>
      <c r="T87" s="471"/>
      <c r="U87" s="471"/>
      <c r="V87" s="472"/>
      <c r="W87" s="467"/>
      <c r="X87" s="467" t="s">
        <v>1044</v>
      </c>
      <c r="Y87" s="467" t="s">
        <v>1044</v>
      </c>
      <c r="Z87" s="467" t="s">
        <v>1044</v>
      </c>
      <c r="AA87" s="467"/>
      <c r="AC87" s="474">
        <f t="shared" si="0"/>
        <v>2.2028295714285715</v>
      </c>
    </row>
    <row r="88" spans="1:29" ht="19.5" customHeight="1" x14ac:dyDescent="0.25">
      <c r="A88" s="467">
        <f>A86+1</f>
        <v>40</v>
      </c>
      <c r="B88" s="467" t="s">
        <v>1044</v>
      </c>
      <c r="C88" s="467" t="s">
        <v>282</v>
      </c>
      <c r="D88" s="467" t="s">
        <v>283</v>
      </c>
      <c r="E88" s="468">
        <v>442</v>
      </c>
      <c r="F88" s="467"/>
      <c r="G88" s="470">
        <f>SUM(H74:H87)</f>
        <v>2838</v>
      </c>
      <c r="H88" s="468"/>
      <c r="I88" s="468"/>
      <c r="J88" s="469">
        <v>223.214</v>
      </c>
      <c r="K88" s="467"/>
      <c r="L88" s="473">
        <f>H87+H89</f>
        <v>840</v>
      </c>
      <c r="M88" s="470">
        <v>420</v>
      </c>
      <c r="N88" s="470">
        <v>191</v>
      </c>
      <c r="O88" s="470">
        <v>143</v>
      </c>
      <c r="P88" s="470">
        <v>334</v>
      </c>
      <c r="Q88" s="470">
        <v>194</v>
      </c>
      <c r="R88" s="470">
        <v>166</v>
      </c>
      <c r="S88" s="470">
        <v>360</v>
      </c>
      <c r="T88" s="471">
        <v>338982.9</v>
      </c>
      <c r="U88" s="471">
        <v>3148504.1</v>
      </c>
      <c r="V88" s="472"/>
      <c r="W88" s="467"/>
      <c r="X88" s="467" t="s">
        <v>1060</v>
      </c>
      <c r="Y88" s="467" t="s">
        <v>758</v>
      </c>
      <c r="Z88" s="467" t="s">
        <v>759</v>
      </c>
      <c r="AA88" s="467"/>
      <c r="AC88" s="474">
        <f t="shared" si="0"/>
        <v>0</v>
      </c>
    </row>
    <row r="89" spans="1:29" ht="19.5" customHeight="1" x14ac:dyDescent="0.25">
      <c r="A89" s="467"/>
      <c r="B89" s="467"/>
      <c r="C89" s="467"/>
      <c r="D89" s="467"/>
      <c r="E89" s="468"/>
      <c r="F89" s="467"/>
      <c r="G89" s="470"/>
      <c r="H89" s="468">
        <v>442</v>
      </c>
      <c r="I89" s="468">
        <f>H89+I87</f>
        <v>15861.807000000001</v>
      </c>
      <c r="J89" s="469"/>
      <c r="K89" s="467"/>
      <c r="L89" s="473"/>
      <c r="M89" s="470"/>
      <c r="N89" s="470"/>
      <c r="O89" s="470"/>
      <c r="P89" s="470"/>
      <c r="Q89" s="470"/>
      <c r="R89" s="470"/>
      <c r="S89" s="470"/>
      <c r="T89" s="471"/>
      <c r="U89" s="471"/>
      <c r="V89" s="472" t="s">
        <v>1068</v>
      </c>
      <c r="W89" s="467"/>
      <c r="X89" s="467" t="s">
        <v>1044</v>
      </c>
      <c r="Y89" s="467" t="s">
        <v>1044</v>
      </c>
      <c r="Z89" s="467" t="s">
        <v>1044</v>
      </c>
      <c r="AA89" s="467"/>
      <c r="AC89" s="474">
        <f t="shared" si="0"/>
        <v>2.2659724285714287</v>
      </c>
    </row>
    <row r="90" spans="1:29" ht="19.5" customHeight="1" x14ac:dyDescent="0.25">
      <c r="A90" s="467">
        <f>A88+1</f>
        <v>41</v>
      </c>
      <c r="B90" s="467" t="s">
        <v>1044</v>
      </c>
      <c r="C90" s="467" t="s">
        <v>284</v>
      </c>
      <c r="D90" s="467" t="s">
        <v>247</v>
      </c>
      <c r="E90" s="468">
        <v>376</v>
      </c>
      <c r="F90" s="467"/>
      <c r="G90" s="470"/>
      <c r="H90" s="468"/>
      <c r="I90" s="468"/>
      <c r="J90" s="469">
        <v>231.006</v>
      </c>
      <c r="K90" s="467"/>
      <c r="L90" s="473">
        <f>H89+H91</f>
        <v>818</v>
      </c>
      <c r="M90" s="470">
        <v>409</v>
      </c>
      <c r="N90" s="470">
        <v>300</v>
      </c>
      <c r="O90" s="470">
        <v>225</v>
      </c>
      <c r="P90" s="470">
        <v>525</v>
      </c>
      <c r="Q90" s="470">
        <v>278</v>
      </c>
      <c r="R90" s="470">
        <v>214</v>
      </c>
      <c r="S90" s="470">
        <v>492</v>
      </c>
      <c r="T90" s="471">
        <v>339421.82799999998</v>
      </c>
      <c r="U90" s="471">
        <v>3148452.08</v>
      </c>
      <c r="V90" s="472"/>
      <c r="W90" s="467"/>
      <c r="X90" s="467" t="s">
        <v>1060</v>
      </c>
      <c r="Y90" s="467" t="s">
        <v>758</v>
      </c>
      <c r="Z90" s="467" t="s">
        <v>759</v>
      </c>
      <c r="AA90" s="467"/>
      <c r="AC90" s="474">
        <f t="shared" si="0"/>
        <v>0</v>
      </c>
    </row>
    <row r="91" spans="1:29" ht="19.5" customHeight="1" x14ac:dyDescent="0.25">
      <c r="A91" s="467"/>
      <c r="B91" s="467"/>
      <c r="C91" s="467"/>
      <c r="D91" s="467"/>
      <c r="E91" s="468"/>
      <c r="F91" s="467"/>
      <c r="G91" s="470"/>
      <c r="H91" s="468">
        <v>376</v>
      </c>
      <c r="I91" s="468">
        <f>H91+I89</f>
        <v>16237.807000000001</v>
      </c>
      <c r="J91" s="469"/>
      <c r="K91" s="467"/>
      <c r="L91" s="473"/>
      <c r="M91" s="470"/>
      <c r="N91" s="470"/>
      <c r="O91" s="470"/>
      <c r="P91" s="470"/>
      <c r="Q91" s="470"/>
      <c r="R91" s="470"/>
      <c r="S91" s="470"/>
      <c r="T91" s="471"/>
      <c r="U91" s="471"/>
      <c r="V91" s="482"/>
      <c r="W91" s="467"/>
      <c r="X91" s="467" t="s">
        <v>1044</v>
      </c>
      <c r="Y91" s="467" t="s">
        <v>1044</v>
      </c>
      <c r="Z91" s="467" t="s">
        <v>1044</v>
      </c>
      <c r="AA91" s="467"/>
      <c r="AC91" s="474">
        <f t="shared" si="0"/>
        <v>2.3196867142857145</v>
      </c>
    </row>
    <row r="92" spans="1:29" ht="19.5" customHeight="1" x14ac:dyDescent="0.25">
      <c r="A92" s="467">
        <f>A90+1</f>
        <v>42</v>
      </c>
      <c r="B92" s="467" t="s">
        <v>1044</v>
      </c>
      <c r="C92" s="467" t="s">
        <v>285</v>
      </c>
      <c r="D92" s="467" t="s">
        <v>257</v>
      </c>
      <c r="E92" s="468">
        <v>464</v>
      </c>
      <c r="F92" s="467"/>
      <c r="G92" s="470"/>
      <c r="H92" s="468"/>
      <c r="I92" s="468"/>
      <c r="J92" s="469">
        <v>230.369</v>
      </c>
      <c r="K92" s="467"/>
      <c r="L92" s="473">
        <f>H91+H93</f>
        <v>840</v>
      </c>
      <c r="M92" s="470">
        <v>420</v>
      </c>
      <c r="N92" s="470">
        <v>152</v>
      </c>
      <c r="O92" s="470">
        <v>258</v>
      </c>
      <c r="P92" s="470">
        <v>410</v>
      </c>
      <c r="Q92" s="470">
        <v>163</v>
      </c>
      <c r="R92" s="470">
        <v>251</v>
      </c>
      <c r="S92" s="470">
        <v>414</v>
      </c>
      <c r="T92" s="471">
        <v>339795.21399999998</v>
      </c>
      <c r="U92" s="471">
        <v>3148407.827</v>
      </c>
      <c r="V92" s="472"/>
      <c r="W92" s="467"/>
      <c r="X92" s="467" t="s">
        <v>1060</v>
      </c>
      <c r="Y92" s="467" t="s">
        <v>758</v>
      </c>
      <c r="Z92" s="467" t="s">
        <v>759</v>
      </c>
      <c r="AA92" s="467"/>
      <c r="AC92" s="474">
        <f t="shared" si="0"/>
        <v>0</v>
      </c>
    </row>
    <row r="93" spans="1:29" ht="19.5" customHeight="1" x14ac:dyDescent="0.25">
      <c r="A93" s="467"/>
      <c r="B93" s="467"/>
      <c r="C93" s="467"/>
      <c r="D93" s="467"/>
      <c r="E93" s="468"/>
      <c r="F93" s="467"/>
      <c r="G93" s="470"/>
      <c r="H93" s="468">
        <v>464</v>
      </c>
      <c r="I93" s="468">
        <f>H93+I91</f>
        <v>16701.807000000001</v>
      </c>
      <c r="J93" s="469"/>
      <c r="K93" s="467"/>
      <c r="L93" s="473"/>
      <c r="M93" s="470"/>
      <c r="N93" s="470"/>
      <c r="O93" s="470"/>
      <c r="P93" s="470"/>
      <c r="Q93" s="470"/>
      <c r="R93" s="470"/>
      <c r="S93" s="470"/>
      <c r="T93" s="471"/>
      <c r="U93" s="471"/>
      <c r="V93" s="472" t="s">
        <v>1069</v>
      </c>
      <c r="W93" s="467"/>
      <c r="X93" s="467" t="s">
        <v>1044</v>
      </c>
      <c r="Y93" s="467" t="s">
        <v>1044</v>
      </c>
      <c r="Z93" s="467" t="s">
        <v>1044</v>
      </c>
      <c r="AA93" s="467"/>
      <c r="AC93" s="474">
        <f t="shared" si="0"/>
        <v>2.3859724285714288</v>
      </c>
    </row>
    <row r="94" spans="1:29" ht="19.5" customHeight="1" x14ac:dyDescent="0.25">
      <c r="A94" s="467">
        <f>A92+1</f>
        <v>43</v>
      </c>
      <c r="B94" s="467" t="s">
        <v>1044</v>
      </c>
      <c r="C94" s="467" t="s">
        <v>286</v>
      </c>
      <c r="D94" s="467" t="s">
        <v>237</v>
      </c>
      <c r="E94" s="468">
        <v>365</v>
      </c>
      <c r="F94" s="467"/>
      <c r="G94" s="470"/>
      <c r="H94" s="468"/>
      <c r="I94" s="468"/>
      <c r="J94" s="469">
        <v>229.268</v>
      </c>
      <c r="K94" s="467"/>
      <c r="L94" s="473">
        <f>H93+H95</f>
        <v>829</v>
      </c>
      <c r="M94" s="470">
        <v>414.5</v>
      </c>
      <c r="N94" s="470">
        <v>207</v>
      </c>
      <c r="O94" s="470">
        <v>207</v>
      </c>
      <c r="P94" s="470">
        <v>414</v>
      </c>
      <c r="Q94" s="470">
        <v>215</v>
      </c>
      <c r="R94" s="470">
        <v>200</v>
      </c>
      <c r="S94" s="470">
        <v>415</v>
      </c>
      <c r="T94" s="471">
        <v>340255.99</v>
      </c>
      <c r="U94" s="471">
        <v>3148353.2170000002</v>
      </c>
      <c r="V94" s="472"/>
      <c r="W94" s="467"/>
      <c r="X94" s="467" t="s">
        <v>768</v>
      </c>
      <c r="Y94" s="467" t="s">
        <v>758</v>
      </c>
      <c r="Z94" s="467" t="s">
        <v>759</v>
      </c>
      <c r="AA94" s="467"/>
      <c r="AC94" s="474">
        <f t="shared" si="0"/>
        <v>0</v>
      </c>
    </row>
    <row r="95" spans="1:29" ht="19.5" customHeight="1" x14ac:dyDescent="0.25">
      <c r="A95" s="467"/>
      <c r="B95" s="467"/>
      <c r="C95" s="467"/>
      <c r="D95" s="467"/>
      <c r="E95" s="468"/>
      <c r="F95" s="467"/>
      <c r="G95" s="470"/>
      <c r="H95" s="468">
        <v>365</v>
      </c>
      <c r="I95" s="468">
        <f>H95+I93</f>
        <v>17066.807000000001</v>
      </c>
      <c r="J95" s="469"/>
      <c r="K95" s="467"/>
      <c r="L95" s="473"/>
      <c r="M95" s="470"/>
      <c r="N95" s="470"/>
      <c r="O95" s="470"/>
      <c r="P95" s="470"/>
      <c r="Q95" s="470"/>
      <c r="R95" s="470"/>
      <c r="S95" s="470"/>
      <c r="T95" s="471"/>
      <c r="U95" s="471"/>
      <c r="V95" s="472" t="s">
        <v>1070</v>
      </c>
      <c r="W95" s="467"/>
      <c r="X95" s="467" t="s">
        <v>1044</v>
      </c>
      <c r="Y95" s="467" t="s">
        <v>1044</v>
      </c>
      <c r="Z95" s="467" t="s">
        <v>1044</v>
      </c>
      <c r="AA95" s="467"/>
      <c r="AC95" s="474">
        <f t="shared" si="0"/>
        <v>2.4381152857142858</v>
      </c>
    </row>
    <row r="96" spans="1:29" ht="19.5" customHeight="1" x14ac:dyDescent="0.25">
      <c r="A96" s="467">
        <f>A94+1</f>
        <v>44</v>
      </c>
      <c r="B96" s="467" t="s">
        <v>1044</v>
      </c>
      <c r="C96" s="467" t="s">
        <v>287</v>
      </c>
      <c r="D96" s="467" t="s">
        <v>231</v>
      </c>
      <c r="E96" s="468">
        <v>406</v>
      </c>
      <c r="F96" s="467"/>
      <c r="G96" s="470"/>
      <c r="H96" s="468"/>
      <c r="I96" s="468"/>
      <c r="J96" s="469">
        <v>223.572</v>
      </c>
      <c r="K96" s="467"/>
      <c r="L96" s="473">
        <f>H95+H97</f>
        <v>771</v>
      </c>
      <c r="M96" s="470">
        <v>385.5</v>
      </c>
      <c r="N96" s="470">
        <v>159</v>
      </c>
      <c r="O96" s="470">
        <v>187</v>
      </c>
      <c r="P96" s="470">
        <v>346</v>
      </c>
      <c r="Q96" s="470">
        <v>166</v>
      </c>
      <c r="R96" s="470">
        <v>192</v>
      </c>
      <c r="S96" s="470">
        <v>358</v>
      </c>
      <c r="T96" s="471">
        <v>340618.45299999998</v>
      </c>
      <c r="U96" s="471">
        <v>3148310.2579999999</v>
      </c>
      <c r="V96" s="472"/>
      <c r="W96" s="467"/>
      <c r="X96" s="467" t="s">
        <v>768</v>
      </c>
      <c r="Y96" s="467" t="s">
        <v>764</v>
      </c>
      <c r="Z96" s="467" t="s">
        <v>759</v>
      </c>
      <c r="AA96" s="467"/>
      <c r="AC96" s="474">
        <f t="shared" si="0"/>
        <v>0</v>
      </c>
    </row>
    <row r="97" spans="1:29" ht="19.5" customHeight="1" x14ac:dyDescent="0.25">
      <c r="A97" s="467"/>
      <c r="B97" s="467"/>
      <c r="C97" s="467"/>
      <c r="D97" s="467"/>
      <c r="E97" s="468"/>
      <c r="F97" s="467"/>
      <c r="G97" s="470"/>
      <c r="H97" s="468">
        <v>406</v>
      </c>
      <c r="I97" s="468">
        <f>H97+I95</f>
        <v>17472.807000000001</v>
      </c>
      <c r="J97" s="469"/>
      <c r="K97" s="467"/>
      <c r="L97" s="473"/>
      <c r="M97" s="470"/>
      <c r="N97" s="470"/>
      <c r="O97" s="470"/>
      <c r="P97" s="470"/>
      <c r="Q97" s="470"/>
      <c r="R97" s="470"/>
      <c r="S97" s="470"/>
      <c r="T97" s="471"/>
      <c r="U97" s="471"/>
      <c r="V97" s="472" t="s">
        <v>1067</v>
      </c>
      <c r="W97" s="467"/>
      <c r="X97" s="467" t="s">
        <v>1044</v>
      </c>
      <c r="Y97" s="467" t="s">
        <v>1044</v>
      </c>
      <c r="Z97" s="467" t="s">
        <v>1044</v>
      </c>
      <c r="AA97" s="467"/>
      <c r="AC97" s="474">
        <f t="shared" si="0"/>
        <v>2.4961152857142856</v>
      </c>
    </row>
    <row r="98" spans="1:29" ht="19.5" customHeight="1" x14ac:dyDescent="0.25">
      <c r="A98" s="467">
        <f>A96+1</f>
        <v>45</v>
      </c>
      <c r="B98" s="467" t="s">
        <v>1044</v>
      </c>
      <c r="C98" s="467" t="s">
        <v>288</v>
      </c>
      <c r="D98" s="467" t="s">
        <v>257</v>
      </c>
      <c r="E98" s="468">
        <v>419</v>
      </c>
      <c r="F98" s="467"/>
      <c r="G98" s="470"/>
      <c r="H98" s="468"/>
      <c r="I98" s="468"/>
      <c r="J98" s="469">
        <v>223.792</v>
      </c>
      <c r="K98" s="467"/>
      <c r="L98" s="473">
        <f>H97+H99</f>
        <v>825</v>
      </c>
      <c r="M98" s="470">
        <v>412.5</v>
      </c>
      <c r="N98" s="470">
        <v>220</v>
      </c>
      <c r="O98" s="470">
        <v>218</v>
      </c>
      <c r="P98" s="470">
        <v>438</v>
      </c>
      <c r="Q98" s="470">
        <v>215</v>
      </c>
      <c r="R98" s="470">
        <v>216</v>
      </c>
      <c r="S98" s="470">
        <v>431</v>
      </c>
      <c r="T98" s="471">
        <v>341021.63099999999</v>
      </c>
      <c r="U98" s="471">
        <v>3148262.4739999999</v>
      </c>
      <c r="V98" s="472"/>
      <c r="W98" s="467"/>
      <c r="X98" s="467" t="s">
        <v>768</v>
      </c>
      <c r="Y98" s="467" t="s">
        <v>764</v>
      </c>
      <c r="Z98" s="467" t="s">
        <v>759</v>
      </c>
      <c r="AA98" s="467"/>
      <c r="AC98" s="474">
        <f t="shared" si="0"/>
        <v>0</v>
      </c>
    </row>
    <row r="99" spans="1:29" ht="19.5" customHeight="1" x14ac:dyDescent="0.25">
      <c r="A99" s="467"/>
      <c r="B99" s="467"/>
      <c r="C99" s="467"/>
      <c r="D99" s="467"/>
      <c r="E99" s="468"/>
      <c r="F99" s="467"/>
      <c r="G99" s="470"/>
      <c r="H99" s="468">
        <v>419</v>
      </c>
      <c r="I99" s="468">
        <f>H99+I97</f>
        <v>17891.807000000001</v>
      </c>
      <c r="J99" s="469"/>
      <c r="K99" s="467"/>
      <c r="L99" s="473"/>
      <c r="M99" s="470"/>
      <c r="N99" s="470"/>
      <c r="O99" s="470"/>
      <c r="P99" s="470"/>
      <c r="Q99" s="470"/>
      <c r="R99" s="470"/>
      <c r="S99" s="470"/>
      <c r="T99" s="471"/>
      <c r="U99" s="471"/>
      <c r="V99" s="472" t="s">
        <v>1068</v>
      </c>
      <c r="W99" s="467"/>
      <c r="X99" s="467" t="s">
        <v>1044</v>
      </c>
      <c r="Y99" s="467" t="s">
        <v>1044</v>
      </c>
      <c r="Z99" s="467" t="s">
        <v>1044</v>
      </c>
      <c r="AA99" s="467"/>
      <c r="AC99" s="474">
        <f t="shared" si="0"/>
        <v>2.5559724285714287</v>
      </c>
    </row>
    <row r="100" spans="1:29" ht="19.5" customHeight="1" x14ac:dyDescent="0.25">
      <c r="A100" s="467">
        <f>A98+1</f>
        <v>46</v>
      </c>
      <c r="B100" s="467" t="s">
        <v>1044</v>
      </c>
      <c r="C100" s="467" t="s">
        <v>289</v>
      </c>
      <c r="D100" s="467" t="s">
        <v>231</v>
      </c>
      <c r="E100" s="468">
        <v>400</v>
      </c>
      <c r="F100" s="467"/>
      <c r="G100" s="470"/>
      <c r="H100" s="468"/>
      <c r="I100" s="468"/>
      <c r="J100" s="469">
        <v>225.06100000000001</v>
      </c>
      <c r="K100" s="467"/>
      <c r="L100" s="473">
        <f>H99+H101</f>
        <v>819</v>
      </c>
      <c r="M100" s="470">
        <v>409.5</v>
      </c>
      <c r="N100" s="470">
        <v>201</v>
      </c>
      <c r="O100" s="470">
        <v>178</v>
      </c>
      <c r="P100" s="470">
        <v>379</v>
      </c>
      <c r="Q100" s="470">
        <v>204</v>
      </c>
      <c r="R100" s="470">
        <v>185</v>
      </c>
      <c r="S100" s="470">
        <v>389</v>
      </c>
      <c r="T100" s="471">
        <v>341437.71899999998</v>
      </c>
      <c r="U100" s="471">
        <v>3148213.1609999998</v>
      </c>
      <c r="V100" s="472"/>
      <c r="W100" s="467"/>
      <c r="X100" s="467" t="s">
        <v>768</v>
      </c>
      <c r="Y100" s="467" t="s">
        <v>764</v>
      </c>
      <c r="Z100" s="467" t="s">
        <v>759</v>
      </c>
      <c r="AA100" s="467"/>
      <c r="AC100" s="474">
        <f t="shared" si="0"/>
        <v>0</v>
      </c>
    </row>
    <row r="101" spans="1:29" ht="19.5" customHeight="1" x14ac:dyDescent="0.25">
      <c r="A101" s="467"/>
      <c r="B101" s="467"/>
      <c r="C101" s="467"/>
      <c r="D101" s="467"/>
      <c r="E101" s="468"/>
      <c r="F101" s="467"/>
      <c r="G101" s="470"/>
      <c r="H101" s="468">
        <v>400</v>
      </c>
      <c r="I101" s="468">
        <f>H101+I99</f>
        <v>18291.807000000001</v>
      </c>
      <c r="J101" s="469"/>
      <c r="K101" s="467"/>
      <c r="L101" s="473"/>
      <c r="M101" s="470"/>
      <c r="N101" s="470"/>
      <c r="O101" s="470"/>
      <c r="P101" s="470"/>
      <c r="Q101" s="470"/>
      <c r="R101" s="470"/>
      <c r="S101" s="470"/>
      <c r="T101" s="471"/>
      <c r="U101" s="471"/>
      <c r="V101" s="472" t="s">
        <v>1068</v>
      </c>
      <c r="W101" s="467"/>
      <c r="X101" s="467" t="s">
        <v>1044</v>
      </c>
      <c r="Y101" s="467" t="s">
        <v>1044</v>
      </c>
      <c r="Z101" s="467" t="s">
        <v>1044</v>
      </c>
      <c r="AA101" s="467"/>
      <c r="AC101" s="474">
        <f t="shared" si="0"/>
        <v>2.6131152857142856</v>
      </c>
    </row>
    <row r="102" spans="1:29" ht="19.5" customHeight="1" x14ac:dyDescent="0.25">
      <c r="A102" s="467">
        <f>A100+1</f>
        <v>47</v>
      </c>
      <c r="B102" s="467" t="s">
        <v>1044</v>
      </c>
      <c r="C102" s="467" t="s">
        <v>290</v>
      </c>
      <c r="D102" s="467" t="s">
        <v>257</v>
      </c>
      <c r="E102" s="468">
        <v>379.42399999999998</v>
      </c>
      <c r="F102" s="467"/>
      <c r="G102" s="470"/>
      <c r="H102" s="468"/>
      <c r="I102" s="468"/>
      <c r="J102" s="469">
        <v>226.339</v>
      </c>
      <c r="K102" s="467"/>
      <c r="L102" s="473">
        <f>H101+H103</f>
        <v>779.42399999999998</v>
      </c>
      <c r="M102" s="470">
        <v>389.71199999999999</v>
      </c>
      <c r="N102" s="470">
        <v>223</v>
      </c>
      <c r="O102" s="470">
        <v>196</v>
      </c>
      <c r="P102" s="470">
        <v>419</v>
      </c>
      <c r="Q102" s="470">
        <v>216</v>
      </c>
      <c r="R102" s="470">
        <v>194</v>
      </c>
      <c r="S102" s="470">
        <v>410</v>
      </c>
      <c r="T102" s="471">
        <v>341834.93900000001</v>
      </c>
      <c r="U102" s="471">
        <v>3148166.0830000001</v>
      </c>
      <c r="V102" s="472"/>
      <c r="W102" s="467"/>
      <c r="X102" s="467" t="s">
        <v>1071</v>
      </c>
      <c r="Y102" s="467" t="s">
        <v>764</v>
      </c>
      <c r="Z102" s="467" t="s">
        <v>759</v>
      </c>
      <c r="AA102" s="467"/>
      <c r="AC102" s="474">
        <f t="shared" si="0"/>
        <v>0</v>
      </c>
    </row>
    <row r="103" spans="1:29" ht="19.5" customHeight="1" x14ac:dyDescent="0.25">
      <c r="A103" s="467"/>
      <c r="B103" s="467"/>
      <c r="C103" s="467"/>
      <c r="D103" s="467"/>
      <c r="E103" s="468"/>
      <c r="F103" s="467"/>
      <c r="G103" s="470"/>
      <c r="H103" s="468">
        <v>379.42399999999998</v>
      </c>
      <c r="I103" s="468">
        <f>H103+I101</f>
        <v>18671.231</v>
      </c>
      <c r="J103" s="469"/>
      <c r="K103" s="467"/>
      <c r="L103" s="473"/>
      <c r="M103" s="470"/>
      <c r="N103" s="470"/>
      <c r="O103" s="470"/>
      <c r="P103" s="470"/>
      <c r="Q103" s="470"/>
      <c r="R103" s="470"/>
      <c r="S103" s="470"/>
      <c r="T103" s="471"/>
      <c r="U103" s="471"/>
      <c r="V103" s="472"/>
      <c r="W103" s="467"/>
      <c r="X103" s="467" t="s">
        <v>1044</v>
      </c>
      <c r="Y103" s="467" t="s">
        <v>1044</v>
      </c>
      <c r="Z103" s="467" t="s">
        <v>1044</v>
      </c>
      <c r="AA103" s="467"/>
      <c r="AC103" s="474">
        <f t="shared" si="0"/>
        <v>2.6673187142857144</v>
      </c>
    </row>
    <row r="104" spans="1:29" ht="19.5" customHeight="1" x14ac:dyDescent="0.25">
      <c r="A104" s="467">
        <f>A102+1</f>
        <v>48</v>
      </c>
      <c r="B104" s="467" t="s">
        <v>1072</v>
      </c>
      <c r="C104" s="467" t="s">
        <v>291</v>
      </c>
      <c r="D104" s="467" t="s">
        <v>283</v>
      </c>
      <c r="E104" s="468">
        <v>420</v>
      </c>
      <c r="F104" s="467"/>
      <c r="G104" s="470">
        <f>SUM(H88:H103)</f>
        <v>3251.424</v>
      </c>
      <c r="H104" s="468"/>
      <c r="I104" s="468"/>
      <c r="J104" s="469">
        <v>228.28200000000001</v>
      </c>
      <c r="K104" s="467" t="s">
        <v>1073</v>
      </c>
      <c r="L104" s="473">
        <f>H103+H105</f>
        <v>799.42399999999998</v>
      </c>
      <c r="M104" s="470">
        <v>399.71199999999999</v>
      </c>
      <c r="N104" s="470">
        <v>184</v>
      </c>
      <c r="O104" s="470">
        <v>185</v>
      </c>
      <c r="P104" s="470">
        <v>369</v>
      </c>
      <c r="Q104" s="470">
        <v>186</v>
      </c>
      <c r="R104" s="470">
        <v>192</v>
      </c>
      <c r="S104" s="470">
        <v>378</v>
      </c>
      <c r="T104" s="471">
        <v>342211.72600000002</v>
      </c>
      <c r="U104" s="471">
        <v>3148121.4270000001</v>
      </c>
      <c r="V104" s="472"/>
      <c r="W104" s="467"/>
      <c r="X104" s="467" t="s">
        <v>1071</v>
      </c>
      <c r="Y104" s="467" t="s">
        <v>764</v>
      </c>
      <c r="Z104" s="467" t="s">
        <v>759</v>
      </c>
      <c r="AA104" s="467"/>
      <c r="AC104" s="474">
        <f t="shared" si="0"/>
        <v>0</v>
      </c>
    </row>
    <row r="105" spans="1:29" ht="19.5" customHeight="1" x14ac:dyDescent="0.25">
      <c r="A105" s="467"/>
      <c r="B105" s="467"/>
      <c r="C105" s="467"/>
      <c r="D105" s="467"/>
      <c r="E105" s="468"/>
      <c r="F105" s="467"/>
      <c r="G105" s="470"/>
      <c r="H105" s="468">
        <v>420</v>
      </c>
      <c r="I105" s="468">
        <f>H105+I103</f>
        <v>19091.231</v>
      </c>
      <c r="J105" s="469"/>
      <c r="K105" s="467"/>
      <c r="L105" s="473"/>
      <c r="M105" s="470"/>
      <c r="N105" s="470"/>
      <c r="O105" s="470"/>
      <c r="P105" s="470"/>
      <c r="Q105" s="470"/>
      <c r="R105" s="470"/>
      <c r="S105" s="470"/>
      <c r="T105" s="471"/>
      <c r="U105" s="471"/>
      <c r="V105" s="472" t="s">
        <v>1069</v>
      </c>
      <c r="W105" s="467"/>
      <c r="X105" s="467" t="s">
        <v>1044</v>
      </c>
      <c r="Y105" s="467" t="s">
        <v>1044</v>
      </c>
      <c r="Z105" s="467" t="s">
        <v>1044</v>
      </c>
      <c r="AA105" s="467"/>
      <c r="AC105" s="474">
        <f t="shared" si="0"/>
        <v>2.727318714285714</v>
      </c>
    </row>
    <row r="106" spans="1:29" ht="19.5" customHeight="1" x14ac:dyDescent="0.25">
      <c r="A106" s="467">
        <f>A104+1</f>
        <v>49</v>
      </c>
      <c r="B106" s="467" t="s">
        <v>1044</v>
      </c>
      <c r="C106" s="467" t="s">
        <v>292</v>
      </c>
      <c r="D106" s="467" t="s">
        <v>245</v>
      </c>
      <c r="E106" s="468">
        <v>419</v>
      </c>
      <c r="F106" s="467"/>
      <c r="G106" s="470"/>
      <c r="H106" s="468"/>
      <c r="I106" s="468"/>
      <c r="J106" s="469">
        <v>227.57900000000001</v>
      </c>
      <c r="K106" s="467" t="s">
        <v>1044</v>
      </c>
      <c r="L106" s="473">
        <f>H105+H107</f>
        <v>839</v>
      </c>
      <c r="M106" s="470">
        <v>419.5</v>
      </c>
      <c r="N106" s="470">
        <v>236</v>
      </c>
      <c r="O106" s="470">
        <v>249</v>
      </c>
      <c r="P106" s="470">
        <v>485</v>
      </c>
      <c r="Q106" s="470">
        <v>229</v>
      </c>
      <c r="R106" s="470">
        <v>238</v>
      </c>
      <c r="S106" s="470">
        <v>467</v>
      </c>
      <c r="T106" s="471">
        <v>342628.07299999997</v>
      </c>
      <c r="U106" s="471">
        <v>3148066.1540000001</v>
      </c>
      <c r="V106" s="472"/>
      <c r="W106" s="467"/>
      <c r="X106" s="467" t="s">
        <v>1071</v>
      </c>
      <c r="Y106" s="467" t="s">
        <v>764</v>
      </c>
      <c r="Z106" s="467" t="s">
        <v>759</v>
      </c>
      <c r="AA106" s="467"/>
      <c r="AC106" s="474">
        <f t="shared" si="0"/>
        <v>0</v>
      </c>
    </row>
    <row r="107" spans="1:29" ht="19.5" customHeight="1" x14ac:dyDescent="0.25">
      <c r="A107" s="467"/>
      <c r="B107" s="467"/>
      <c r="C107" s="467"/>
      <c r="D107" s="467"/>
      <c r="E107" s="468"/>
      <c r="F107" s="467"/>
      <c r="G107" s="470"/>
      <c r="H107" s="468">
        <v>419</v>
      </c>
      <c r="I107" s="468">
        <f>H107+I105</f>
        <v>19510.231</v>
      </c>
      <c r="J107" s="469"/>
      <c r="K107" s="467"/>
      <c r="L107" s="473"/>
      <c r="M107" s="470"/>
      <c r="N107" s="470"/>
      <c r="O107" s="470"/>
      <c r="P107" s="470"/>
      <c r="Q107" s="470"/>
      <c r="R107" s="470"/>
      <c r="S107" s="470"/>
      <c r="T107" s="471"/>
      <c r="U107" s="471"/>
      <c r="V107" s="472"/>
      <c r="W107" s="467"/>
      <c r="X107" s="467" t="s">
        <v>1044</v>
      </c>
      <c r="Y107" s="467" t="s">
        <v>1044</v>
      </c>
      <c r="Z107" s="467" t="s">
        <v>1044</v>
      </c>
      <c r="AA107" s="467"/>
      <c r="AC107" s="474">
        <f t="shared" si="0"/>
        <v>2.7871758571428571</v>
      </c>
    </row>
    <row r="108" spans="1:29" ht="19.5" customHeight="1" x14ac:dyDescent="0.25">
      <c r="A108" s="467">
        <f>A106+1</f>
        <v>50</v>
      </c>
      <c r="B108" s="467"/>
      <c r="C108" s="467" t="s">
        <v>293</v>
      </c>
      <c r="D108" s="467" t="s">
        <v>231</v>
      </c>
      <c r="E108" s="468">
        <v>421</v>
      </c>
      <c r="F108" s="467"/>
      <c r="G108" s="470"/>
      <c r="H108" s="468"/>
      <c r="I108" s="468"/>
      <c r="J108" s="469">
        <v>225.47499999999999</v>
      </c>
      <c r="K108" s="467" t="s">
        <v>1044</v>
      </c>
      <c r="L108" s="473">
        <f>H107+H109</f>
        <v>840</v>
      </c>
      <c r="M108" s="470">
        <v>420</v>
      </c>
      <c r="N108" s="470">
        <v>171</v>
      </c>
      <c r="O108" s="470">
        <v>188</v>
      </c>
      <c r="P108" s="470">
        <v>359</v>
      </c>
      <c r="Q108" s="470">
        <v>182</v>
      </c>
      <c r="R108" s="470">
        <v>195</v>
      </c>
      <c r="S108" s="470">
        <v>377</v>
      </c>
      <c r="T108" s="471">
        <v>343043.429</v>
      </c>
      <c r="U108" s="471">
        <v>3148011.0120000001</v>
      </c>
      <c r="V108" s="472"/>
      <c r="W108" s="467"/>
      <c r="X108" s="467" t="s">
        <v>1071</v>
      </c>
      <c r="Y108" s="467" t="s">
        <v>764</v>
      </c>
      <c r="Z108" s="467" t="s">
        <v>759</v>
      </c>
      <c r="AA108" s="467"/>
      <c r="AC108" s="474">
        <f t="shared" si="0"/>
        <v>0</v>
      </c>
    </row>
    <row r="109" spans="1:29" ht="19.5" customHeight="1" x14ac:dyDescent="0.25">
      <c r="A109" s="467"/>
      <c r="B109" s="467"/>
      <c r="C109" s="467"/>
      <c r="D109" s="467"/>
      <c r="E109" s="468"/>
      <c r="F109" s="467"/>
      <c r="G109" s="470"/>
      <c r="H109" s="468">
        <v>421</v>
      </c>
      <c r="I109" s="468">
        <f>H109+I107</f>
        <v>19931.231</v>
      </c>
      <c r="J109" s="469"/>
      <c r="K109" s="467"/>
      <c r="L109" s="473"/>
      <c r="M109" s="470"/>
      <c r="N109" s="470"/>
      <c r="O109" s="470"/>
      <c r="P109" s="470"/>
      <c r="Q109" s="470"/>
      <c r="R109" s="470"/>
      <c r="S109" s="470"/>
      <c r="T109" s="471"/>
      <c r="U109" s="471"/>
      <c r="V109" s="472"/>
      <c r="W109" s="467"/>
      <c r="X109" s="467" t="s">
        <v>1044</v>
      </c>
      <c r="Y109" s="467" t="s">
        <v>1044</v>
      </c>
      <c r="Z109" s="467" t="s">
        <v>1044</v>
      </c>
      <c r="AA109" s="467"/>
      <c r="AC109" s="474">
        <f t="shared" si="0"/>
        <v>2.8473187142857141</v>
      </c>
    </row>
    <row r="110" spans="1:29" ht="19.5" customHeight="1" x14ac:dyDescent="0.25">
      <c r="A110" s="467">
        <f>A108+1</f>
        <v>51</v>
      </c>
      <c r="B110" s="467" t="s">
        <v>1044</v>
      </c>
      <c r="C110" s="467" t="s">
        <v>294</v>
      </c>
      <c r="D110" s="467" t="s">
        <v>257</v>
      </c>
      <c r="E110" s="468">
        <v>417</v>
      </c>
      <c r="F110" s="467"/>
      <c r="G110" s="470"/>
      <c r="H110" s="468"/>
      <c r="I110" s="468"/>
      <c r="J110" s="469">
        <v>227.18600000000001</v>
      </c>
      <c r="K110" s="467" t="s">
        <v>1044</v>
      </c>
      <c r="L110" s="473">
        <f>H109+H111</f>
        <v>838</v>
      </c>
      <c r="M110" s="470">
        <v>419</v>
      </c>
      <c r="N110" s="470">
        <v>234</v>
      </c>
      <c r="O110" s="470">
        <v>188</v>
      </c>
      <c r="P110" s="470">
        <v>422</v>
      </c>
      <c r="Q110" s="470">
        <v>228</v>
      </c>
      <c r="R110" s="470">
        <v>194</v>
      </c>
      <c r="S110" s="470">
        <v>422</v>
      </c>
      <c r="T110" s="471">
        <v>343460.76699999999</v>
      </c>
      <c r="U110" s="471">
        <v>3147955.6069999998</v>
      </c>
      <c r="V110" s="472"/>
      <c r="W110" s="467"/>
      <c r="X110" s="467" t="s">
        <v>1071</v>
      </c>
      <c r="Y110" s="467" t="s">
        <v>764</v>
      </c>
      <c r="Z110" s="467" t="s">
        <v>759</v>
      </c>
      <c r="AA110" s="467"/>
      <c r="AC110" s="474">
        <f t="shared" si="0"/>
        <v>0</v>
      </c>
    </row>
    <row r="111" spans="1:29" ht="19.5" customHeight="1" x14ac:dyDescent="0.25">
      <c r="A111" s="467"/>
      <c r="B111" s="467"/>
      <c r="C111" s="467"/>
      <c r="D111" s="467"/>
      <c r="E111" s="468"/>
      <c r="F111" s="467"/>
      <c r="G111" s="470"/>
      <c r="H111" s="468">
        <v>417</v>
      </c>
      <c r="I111" s="468">
        <f>H111+I109</f>
        <v>20348.231</v>
      </c>
      <c r="J111" s="469"/>
      <c r="K111" s="467"/>
      <c r="L111" s="473"/>
      <c r="M111" s="470"/>
      <c r="N111" s="470"/>
      <c r="O111" s="470"/>
      <c r="P111" s="470"/>
      <c r="Q111" s="470"/>
      <c r="R111" s="470"/>
      <c r="S111" s="470"/>
      <c r="T111" s="471"/>
      <c r="U111" s="471"/>
      <c r="V111" s="472"/>
      <c r="W111" s="467"/>
      <c r="X111" s="467" t="s">
        <v>1044</v>
      </c>
      <c r="Y111" s="467" t="s">
        <v>1044</v>
      </c>
      <c r="Z111" s="467" t="s">
        <v>1044</v>
      </c>
      <c r="AA111" s="467"/>
      <c r="AC111" s="474">
        <f t="shared" si="0"/>
        <v>2.9068901428571428</v>
      </c>
    </row>
    <row r="112" spans="1:29" ht="19.5" customHeight="1" x14ac:dyDescent="0.25">
      <c r="A112" s="467">
        <f>A110+1</f>
        <v>52</v>
      </c>
      <c r="B112" s="467" t="s">
        <v>1044</v>
      </c>
      <c r="C112" s="467" t="s">
        <v>295</v>
      </c>
      <c r="D112" s="467" t="s">
        <v>257</v>
      </c>
      <c r="E112" s="468">
        <v>419</v>
      </c>
      <c r="F112" s="467"/>
      <c r="G112" s="470"/>
      <c r="H112" s="468"/>
      <c r="I112" s="468"/>
      <c r="J112" s="469">
        <v>231.52500000000001</v>
      </c>
      <c r="K112" s="467" t="s">
        <v>1044</v>
      </c>
      <c r="L112" s="473">
        <f>H111+H113</f>
        <v>836</v>
      </c>
      <c r="M112" s="470">
        <v>418</v>
      </c>
      <c r="N112" s="470">
        <v>230</v>
      </c>
      <c r="O112" s="470">
        <v>219</v>
      </c>
      <c r="P112" s="470">
        <v>449</v>
      </c>
      <c r="Q112" s="470">
        <v>224</v>
      </c>
      <c r="R112" s="470">
        <v>217</v>
      </c>
      <c r="S112" s="470">
        <v>441</v>
      </c>
      <c r="T112" s="471">
        <v>343874.14</v>
      </c>
      <c r="U112" s="471">
        <v>3147900.7289999998</v>
      </c>
      <c r="V112" s="472"/>
      <c r="W112" s="467"/>
      <c r="X112" s="467" t="s">
        <v>1071</v>
      </c>
      <c r="Y112" s="467" t="s">
        <v>764</v>
      </c>
      <c r="Z112" s="467" t="s">
        <v>759</v>
      </c>
      <c r="AA112" s="467"/>
      <c r="AC112" s="474">
        <f t="shared" si="0"/>
        <v>0</v>
      </c>
    </row>
    <row r="113" spans="1:29" ht="19.5" customHeight="1" x14ac:dyDescent="0.25">
      <c r="A113" s="467"/>
      <c r="B113" s="467"/>
      <c r="C113" s="467"/>
      <c r="D113" s="467"/>
      <c r="E113" s="468"/>
      <c r="F113" s="467"/>
      <c r="G113" s="470"/>
      <c r="H113" s="468">
        <v>419</v>
      </c>
      <c r="I113" s="468">
        <f>H113+I111</f>
        <v>20767.231</v>
      </c>
      <c r="J113" s="469"/>
      <c r="K113" s="467"/>
      <c r="L113" s="473"/>
      <c r="M113" s="470"/>
      <c r="N113" s="470"/>
      <c r="O113" s="470"/>
      <c r="P113" s="470"/>
      <c r="Q113" s="470"/>
      <c r="R113" s="470"/>
      <c r="S113" s="470"/>
      <c r="T113" s="471"/>
      <c r="U113" s="471"/>
      <c r="V113" s="472"/>
      <c r="W113" s="467"/>
      <c r="X113" s="467" t="s">
        <v>1044</v>
      </c>
      <c r="Y113" s="467" t="s">
        <v>1044</v>
      </c>
      <c r="Z113" s="467" t="s">
        <v>1044</v>
      </c>
      <c r="AA113" s="467"/>
      <c r="AC113" s="474">
        <f t="shared" si="0"/>
        <v>2.9667472857142858</v>
      </c>
    </row>
    <row r="114" spans="1:29" ht="19.5" customHeight="1" x14ac:dyDescent="0.25">
      <c r="A114" s="467">
        <f>A112+1</f>
        <v>53</v>
      </c>
      <c r="B114" s="467" t="s">
        <v>1044</v>
      </c>
      <c r="C114" s="467" t="s">
        <v>296</v>
      </c>
      <c r="D114" s="467" t="s">
        <v>245</v>
      </c>
      <c r="E114" s="468">
        <v>419</v>
      </c>
      <c r="F114" s="467"/>
      <c r="G114" s="470"/>
      <c r="H114" s="468"/>
      <c r="I114" s="468"/>
      <c r="J114" s="469">
        <v>226.613</v>
      </c>
      <c r="K114" s="467" t="s">
        <v>1044</v>
      </c>
      <c r="L114" s="473">
        <f>H113+H115</f>
        <v>838</v>
      </c>
      <c r="M114" s="470">
        <v>419</v>
      </c>
      <c r="N114" s="470">
        <v>201</v>
      </c>
      <c r="O114" s="470">
        <v>185</v>
      </c>
      <c r="P114" s="470">
        <v>386</v>
      </c>
      <c r="Q114" s="470">
        <v>204</v>
      </c>
      <c r="R114" s="470">
        <v>193</v>
      </c>
      <c r="S114" s="470">
        <v>397</v>
      </c>
      <c r="T114" s="471">
        <v>344289.49599999998</v>
      </c>
      <c r="U114" s="471">
        <v>3147845.5869999998</v>
      </c>
      <c r="V114" s="472"/>
      <c r="W114" s="467"/>
      <c r="X114" s="467" t="s">
        <v>1071</v>
      </c>
      <c r="Y114" s="467" t="s">
        <v>764</v>
      </c>
      <c r="Z114" s="467" t="s">
        <v>759</v>
      </c>
      <c r="AA114" s="467"/>
      <c r="AC114" s="474">
        <f t="shared" si="0"/>
        <v>0</v>
      </c>
    </row>
    <row r="115" spans="1:29" ht="19.5" customHeight="1" x14ac:dyDescent="0.25">
      <c r="A115" s="467"/>
      <c r="B115" s="467"/>
      <c r="C115" s="467"/>
      <c r="D115" s="467"/>
      <c r="E115" s="468"/>
      <c r="F115" s="467"/>
      <c r="G115" s="470"/>
      <c r="H115" s="468">
        <v>419</v>
      </c>
      <c r="I115" s="468">
        <f>H115+I113</f>
        <v>21186.231</v>
      </c>
      <c r="J115" s="469"/>
      <c r="K115" s="467"/>
      <c r="L115" s="473"/>
      <c r="M115" s="470"/>
      <c r="N115" s="470"/>
      <c r="O115" s="470"/>
      <c r="P115" s="470"/>
      <c r="Q115" s="470"/>
      <c r="R115" s="470"/>
      <c r="S115" s="470"/>
      <c r="T115" s="471"/>
      <c r="U115" s="471"/>
      <c r="V115" s="472" t="s">
        <v>1068</v>
      </c>
      <c r="W115" s="467"/>
      <c r="X115" s="467" t="s">
        <v>1044</v>
      </c>
      <c r="Y115" s="467" t="s">
        <v>1044</v>
      </c>
      <c r="Z115" s="467" t="s">
        <v>1044</v>
      </c>
      <c r="AA115" s="467"/>
      <c r="AC115" s="474">
        <f t="shared" si="0"/>
        <v>3.0266044285714284</v>
      </c>
    </row>
    <row r="116" spans="1:29" ht="19.5" customHeight="1" x14ac:dyDescent="0.25">
      <c r="A116" s="467">
        <f>A114+1</f>
        <v>54</v>
      </c>
      <c r="B116" s="467" t="s">
        <v>1044</v>
      </c>
      <c r="C116" s="467" t="s">
        <v>297</v>
      </c>
      <c r="D116" s="467" t="s">
        <v>245</v>
      </c>
      <c r="E116" s="468">
        <v>420</v>
      </c>
      <c r="F116" s="467"/>
      <c r="G116" s="470"/>
      <c r="H116" s="468"/>
      <c r="I116" s="468"/>
      <c r="J116" s="469">
        <v>231.673</v>
      </c>
      <c r="K116" s="467" t="s">
        <v>1044</v>
      </c>
      <c r="L116" s="473">
        <f>H115+H117</f>
        <v>839</v>
      </c>
      <c r="M116" s="470">
        <v>419.5</v>
      </c>
      <c r="N116" s="470">
        <v>234</v>
      </c>
      <c r="O116" s="470">
        <v>229</v>
      </c>
      <c r="P116" s="470">
        <v>463</v>
      </c>
      <c r="Q116" s="470">
        <v>228</v>
      </c>
      <c r="R116" s="470">
        <v>224</v>
      </c>
      <c r="S116" s="470">
        <v>452</v>
      </c>
      <c r="T116" s="471">
        <v>344704.85200000001</v>
      </c>
      <c r="U116" s="471">
        <v>3147790.446</v>
      </c>
      <c r="V116" s="472"/>
      <c r="W116" s="467"/>
      <c r="X116" s="467" t="s">
        <v>1071</v>
      </c>
      <c r="Y116" s="467" t="s">
        <v>764</v>
      </c>
      <c r="Z116" s="467" t="s">
        <v>759</v>
      </c>
      <c r="AA116" s="467"/>
      <c r="AC116" s="474">
        <f t="shared" si="0"/>
        <v>0</v>
      </c>
    </row>
    <row r="117" spans="1:29" ht="19.5" customHeight="1" x14ac:dyDescent="0.25">
      <c r="A117" s="467"/>
      <c r="B117" s="467"/>
      <c r="C117" s="467"/>
      <c r="D117" s="467"/>
      <c r="E117" s="468"/>
      <c r="F117" s="467"/>
      <c r="G117" s="470"/>
      <c r="H117" s="468">
        <v>420</v>
      </c>
      <c r="I117" s="468">
        <f>H117+I115</f>
        <v>21606.231</v>
      </c>
      <c r="J117" s="469"/>
      <c r="K117" s="467"/>
      <c r="L117" s="473"/>
      <c r="M117" s="470"/>
      <c r="N117" s="470"/>
      <c r="O117" s="470"/>
      <c r="P117" s="470"/>
      <c r="Q117" s="470"/>
      <c r="R117" s="470"/>
      <c r="S117" s="470"/>
      <c r="T117" s="471"/>
      <c r="U117" s="471"/>
      <c r="V117" s="472"/>
      <c r="W117" s="467"/>
      <c r="X117" s="467" t="s">
        <v>1044</v>
      </c>
      <c r="Y117" s="467" t="s">
        <v>1044</v>
      </c>
      <c r="Z117" s="467" t="s">
        <v>1044</v>
      </c>
      <c r="AA117" s="467"/>
      <c r="AC117" s="474">
        <f t="shared" si="0"/>
        <v>3.0866044285714285</v>
      </c>
    </row>
    <row r="118" spans="1:29" ht="19.5" customHeight="1" x14ac:dyDescent="0.25">
      <c r="A118" s="467">
        <f>A116+1</f>
        <v>55</v>
      </c>
      <c r="B118" s="467" t="s">
        <v>1044</v>
      </c>
      <c r="C118" s="467" t="s">
        <v>298</v>
      </c>
      <c r="D118" s="467" t="s">
        <v>299</v>
      </c>
      <c r="E118" s="468">
        <v>419</v>
      </c>
      <c r="F118" s="467"/>
      <c r="G118" s="470">
        <f>SUM(H104:H117)</f>
        <v>2935</v>
      </c>
      <c r="H118" s="468"/>
      <c r="I118" s="468"/>
      <c r="J118" s="469">
        <v>230.863</v>
      </c>
      <c r="K118" s="467" t="s">
        <v>1044</v>
      </c>
      <c r="L118" s="473">
        <f>H117+H119</f>
        <v>839</v>
      </c>
      <c r="M118" s="470">
        <v>419.5</v>
      </c>
      <c r="N118" s="470">
        <v>192</v>
      </c>
      <c r="O118" s="470">
        <v>199</v>
      </c>
      <c r="P118" s="470">
        <v>391</v>
      </c>
      <c r="Q118" s="470">
        <v>198</v>
      </c>
      <c r="R118" s="470">
        <v>202</v>
      </c>
      <c r="S118" s="470">
        <v>400</v>
      </c>
      <c r="T118" s="471">
        <v>345121.19900000002</v>
      </c>
      <c r="U118" s="471">
        <v>3147735.1719999998</v>
      </c>
      <c r="V118" s="472"/>
      <c r="W118" s="467"/>
      <c r="X118" s="467" t="s">
        <v>1071</v>
      </c>
      <c r="Y118" s="467" t="s">
        <v>764</v>
      </c>
      <c r="Z118" s="467" t="s">
        <v>759</v>
      </c>
      <c r="AA118" s="467"/>
      <c r="AC118" s="474">
        <f t="shared" si="0"/>
        <v>0</v>
      </c>
    </row>
    <row r="119" spans="1:29" ht="19.5" customHeight="1" x14ac:dyDescent="0.25">
      <c r="A119" s="467"/>
      <c r="B119" s="467"/>
      <c r="C119" s="467"/>
      <c r="D119" s="467"/>
      <c r="E119" s="468"/>
      <c r="F119" s="467"/>
      <c r="G119" s="470"/>
      <c r="H119" s="468">
        <v>419</v>
      </c>
      <c r="I119" s="468">
        <f>H119+I117</f>
        <v>22025.231</v>
      </c>
      <c r="J119" s="469"/>
      <c r="K119" s="467"/>
      <c r="L119" s="473"/>
      <c r="M119" s="470"/>
      <c r="N119" s="470"/>
      <c r="O119" s="470"/>
      <c r="P119" s="470"/>
      <c r="Q119" s="470"/>
      <c r="R119" s="470"/>
      <c r="S119" s="470"/>
      <c r="T119" s="471"/>
      <c r="U119" s="471"/>
      <c r="V119" s="472"/>
      <c r="W119" s="467"/>
      <c r="X119" s="467" t="s">
        <v>1044</v>
      </c>
      <c r="Y119" s="467" t="s">
        <v>1044</v>
      </c>
      <c r="Z119" s="467" t="s">
        <v>1044</v>
      </c>
      <c r="AA119" s="467"/>
      <c r="AC119" s="474">
        <f t="shared" si="0"/>
        <v>3.1464615714285715</v>
      </c>
    </row>
    <row r="120" spans="1:29" ht="19.5" customHeight="1" x14ac:dyDescent="0.25">
      <c r="A120" s="467">
        <f>A118+1</f>
        <v>56</v>
      </c>
      <c r="B120" s="467" t="s">
        <v>1044</v>
      </c>
      <c r="C120" s="467" t="s">
        <v>300</v>
      </c>
      <c r="D120" s="467" t="s">
        <v>245</v>
      </c>
      <c r="E120" s="468">
        <v>420</v>
      </c>
      <c r="F120" s="467"/>
      <c r="G120" s="470"/>
      <c r="H120" s="468"/>
      <c r="I120" s="468"/>
      <c r="J120" s="469">
        <v>230.20699999999999</v>
      </c>
      <c r="K120" s="467" t="s">
        <v>1044</v>
      </c>
      <c r="L120" s="473">
        <f>H119+H121</f>
        <v>839</v>
      </c>
      <c r="M120" s="470">
        <v>419.5</v>
      </c>
      <c r="N120" s="470">
        <v>221</v>
      </c>
      <c r="O120" s="470">
        <v>244</v>
      </c>
      <c r="P120" s="470">
        <v>465</v>
      </c>
      <c r="Q120" s="470">
        <v>218</v>
      </c>
      <c r="R120" s="470">
        <v>235</v>
      </c>
      <c r="S120" s="470">
        <v>453</v>
      </c>
      <c r="T120" s="471">
        <v>345536.55499999999</v>
      </c>
      <c r="U120" s="471">
        <v>3147680.031</v>
      </c>
      <c r="V120" s="472"/>
      <c r="W120" s="467"/>
      <c r="X120" s="467" t="s">
        <v>1071</v>
      </c>
      <c r="Y120" s="467" t="s">
        <v>764</v>
      </c>
      <c r="Z120" s="467" t="s">
        <v>759</v>
      </c>
      <c r="AA120" s="467"/>
      <c r="AC120" s="474">
        <f t="shared" si="0"/>
        <v>0</v>
      </c>
    </row>
    <row r="121" spans="1:29" ht="19.5" customHeight="1" x14ac:dyDescent="0.25">
      <c r="A121" s="467"/>
      <c r="B121" s="467"/>
      <c r="C121" s="467"/>
      <c r="D121" s="467"/>
      <c r="E121" s="468"/>
      <c r="F121" s="467"/>
      <c r="G121" s="470"/>
      <c r="H121" s="468">
        <v>420</v>
      </c>
      <c r="I121" s="468">
        <f>H121+I119</f>
        <v>22445.231</v>
      </c>
      <c r="J121" s="469"/>
      <c r="K121" s="467"/>
      <c r="L121" s="473"/>
      <c r="M121" s="470"/>
      <c r="N121" s="470"/>
      <c r="O121" s="470"/>
      <c r="P121" s="470"/>
      <c r="Q121" s="470"/>
      <c r="R121" s="470"/>
      <c r="S121" s="470"/>
      <c r="T121" s="471"/>
      <c r="U121" s="471"/>
      <c r="V121" s="472" t="s">
        <v>1074</v>
      </c>
      <c r="W121" s="467"/>
      <c r="X121" s="467" t="s">
        <v>1044</v>
      </c>
      <c r="Y121" s="467" t="s">
        <v>1044</v>
      </c>
      <c r="Z121" s="467" t="s">
        <v>1044</v>
      </c>
      <c r="AA121" s="467"/>
      <c r="AC121" s="474">
        <f t="shared" si="0"/>
        <v>3.2064615714285716</v>
      </c>
    </row>
    <row r="122" spans="1:29" ht="19.5" customHeight="1" x14ac:dyDescent="0.25">
      <c r="A122" s="467">
        <f>A120+1</f>
        <v>57</v>
      </c>
      <c r="B122" s="467" t="s">
        <v>1044</v>
      </c>
      <c r="C122" s="467" t="s">
        <v>301</v>
      </c>
      <c r="D122" s="467" t="s">
        <v>257</v>
      </c>
      <c r="E122" s="468">
        <v>419</v>
      </c>
      <c r="F122" s="467"/>
      <c r="G122" s="470"/>
      <c r="H122" s="468"/>
      <c r="I122" s="468"/>
      <c r="J122" s="469">
        <v>226.3</v>
      </c>
      <c r="K122" s="467" t="s">
        <v>1044</v>
      </c>
      <c r="L122" s="473">
        <f>H121+H123</f>
        <v>839</v>
      </c>
      <c r="M122" s="470">
        <v>419.5</v>
      </c>
      <c r="N122" s="470">
        <v>177</v>
      </c>
      <c r="O122" s="470">
        <v>206</v>
      </c>
      <c r="P122" s="470">
        <v>383</v>
      </c>
      <c r="Q122" s="470">
        <v>187</v>
      </c>
      <c r="R122" s="470">
        <v>208</v>
      </c>
      <c r="S122" s="470">
        <v>395</v>
      </c>
      <c r="T122" s="471">
        <v>345952.902</v>
      </c>
      <c r="U122" s="471">
        <v>3147624.7570000002</v>
      </c>
      <c r="V122" s="472"/>
      <c r="W122" s="467"/>
      <c r="X122" s="467" t="s">
        <v>1071</v>
      </c>
      <c r="Y122" s="467" t="s">
        <v>764</v>
      </c>
      <c r="Z122" s="467" t="s">
        <v>759</v>
      </c>
      <c r="AA122" s="467"/>
      <c r="AC122" s="474">
        <f t="shared" si="0"/>
        <v>0</v>
      </c>
    </row>
    <row r="123" spans="1:29" ht="19.5" customHeight="1" x14ac:dyDescent="0.25">
      <c r="A123" s="467"/>
      <c r="B123" s="467"/>
      <c r="C123" s="467"/>
      <c r="D123" s="467"/>
      <c r="E123" s="468"/>
      <c r="F123" s="467"/>
      <c r="G123" s="470"/>
      <c r="H123" s="468">
        <v>419</v>
      </c>
      <c r="I123" s="468">
        <f>H123+I121</f>
        <v>22864.231</v>
      </c>
      <c r="J123" s="469"/>
      <c r="K123" s="467"/>
      <c r="L123" s="473"/>
      <c r="M123" s="470"/>
      <c r="N123" s="470"/>
      <c r="O123" s="470"/>
      <c r="P123" s="470"/>
      <c r="Q123" s="470"/>
      <c r="R123" s="470"/>
      <c r="S123" s="470"/>
      <c r="T123" s="471"/>
      <c r="U123" s="471"/>
      <c r="V123" s="472"/>
      <c r="W123" s="467"/>
      <c r="X123" s="467" t="s">
        <v>1044</v>
      </c>
      <c r="Y123" s="467" t="s">
        <v>1044</v>
      </c>
      <c r="Z123" s="467" t="s">
        <v>1044</v>
      </c>
      <c r="AA123" s="467"/>
      <c r="AC123" s="474">
        <f t="shared" si="0"/>
        <v>3.2663187142857142</v>
      </c>
    </row>
    <row r="124" spans="1:29" ht="19.5" customHeight="1" x14ac:dyDescent="0.25">
      <c r="A124" s="467">
        <f>A122+1</f>
        <v>58</v>
      </c>
      <c r="B124" s="467" t="s">
        <v>1044</v>
      </c>
      <c r="C124" s="467" t="s">
        <v>302</v>
      </c>
      <c r="D124" s="467" t="s">
        <v>257</v>
      </c>
      <c r="E124" s="468">
        <v>419</v>
      </c>
      <c r="F124" s="467"/>
      <c r="G124" s="470"/>
      <c r="H124" s="468"/>
      <c r="I124" s="468"/>
      <c r="J124" s="469">
        <v>227.053</v>
      </c>
      <c r="K124" s="467" t="s">
        <v>1044</v>
      </c>
      <c r="L124" s="473">
        <f>H123+H125</f>
        <v>838</v>
      </c>
      <c r="M124" s="470">
        <v>419</v>
      </c>
      <c r="N124" s="470">
        <v>214</v>
      </c>
      <c r="O124" s="470">
        <v>176</v>
      </c>
      <c r="P124" s="470">
        <v>390</v>
      </c>
      <c r="Q124" s="470">
        <v>213</v>
      </c>
      <c r="R124" s="470">
        <v>186</v>
      </c>
      <c r="S124" s="470">
        <v>399</v>
      </c>
      <c r="T124" s="471">
        <v>346368.25699999998</v>
      </c>
      <c r="U124" s="471">
        <v>3147569.6159999999</v>
      </c>
      <c r="V124" s="472"/>
      <c r="W124" s="467"/>
      <c r="X124" s="467" t="s">
        <v>1071</v>
      </c>
      <c r="Y124" s="467" t="s">
        <v>764</v>
      </c>
      <c r="Z124" s="467" t="s">
        <v>759</v>
      </c>
      <c r="AA124" s="467"/>
      <c r="AC124" s="474">
        <f t="shared" si="0"/>
        <v>0</v>
      </c>
    </row>
    <row r="125" spans="1:29" ht="19.5" customHeight="1" x14ac:dyDescent="0.25">
      <c r="A125" s="467"/>
      <c r="B125" s="467"/>
      <c r="C125" s="467"/>
      <c r="D125" s="467"/>
      <c r="E125" s="468"/>
      <c r="F125" s="467"/>
      <c r="G125" s="470"/>
      <c r="H125" s="468">
        <v>419</v>
      </c>
      <c r="I125" s="468">
        <f>H125+I123</f>
        <v>23283.231</v>
      </c>
      <c r="J125" s="469"/>
      <c r="K125" s="467"/>
      <c r="L125" s="473"/>
      <c r="M125" s="470"/>
      <c r="N125" s="470"/>
      <c r="O125" s="470"/>
      <c r="P125" s="470"/>
      <c r="Q125" s="470"/>
      <c r="R125" s="470"/>
      <c r="S125" s="470"/>
      <c r="T125" s="471"/>
      <c r="U125" s="471"/>
      <c r="V125" s="472"/>
      <c r="W125" s="467"/>
      <c r="X125" s="467" t="s">
        <v>1044</v>
      </c>
      <c r="Y125" s="467" t="s">
        <v>1044</v>
      </c>
      <c r="Z125" s="467" t="s">
        <v>1044</v>
      </c>
      <c r="AA125" s="467"/>
      <c r="AC125" s="474">
        <f t="shared" si="0"/>
        <v>3.3261758571428572</v>
      </c>
    </row>
    <row r="126" spans="1:29" ht="19.5" customHeight="1" x14ac:dyDescent="0.25">
      <c r="A126" s="467">
        <f>A124+1</f>
        <v>59</v>
      </c>
      <c r="B126" s="467"/>
      <c r="C126" s="467" t="s">
        <v>303</v>
      </c>
      <c r="D126" s="467" t="s">
        <v>247</v>
      </c>
      <c r="E126" s="468">
        <v>419.40600000000001</v>
      </c>
      <c r="F126" s="467"/>
      <c r="G126" s="470"/>
      <c r="H126" s="468"/>
      <c r="I126" s="468"/>
      <c r="J126" s="469">
        <v>227.99600000000001</v>
      </c>
      <c r="K126" s="467" t="s">
        <v>1044</v>
      </c>
      <c r="L126" s="473">
        <f>H125+H127</f>
        <v>838.40599999999995</v>
      </c>
      <c r="M126" s="470">
        <v>419.20299999999997</v>
      </c>
      <c r="N126" s="470">
        <v>243</v>
      </c>
      <c r="O126" s="470">
        <v>238</v>
      </c>
      <c r="P126" s="470">
        <v>481</v>
      </c>
      <c r="Q126" s="470">
        <v>234</v>
      </c>
      <c r="R126" s="470">
        <v>231</v>
      </c>
      <c r="S126" s="470">
        <v>465</v>
      </c>
      <c r="T126" s="471">
        <v>346783.61300000001</v>
      </c>
      <c r="U126" s="471">
        <v>3147514.4739999999</v>
      </c>
      <c r="V126" s="472"/>
      <c r="W126" s="467"/>
      <c r="X126" s="467" t="s">
        <v>1071</v>
      </c>
      <c r="Y126" s="467" t="s">
        <v>764</v>
      </c>
      <c r="Z126" s="467" t="s">
        <v>759</v>
      </c>
      <c r="AA126" s="467"/>
      <c r="AC126" s="474">
        <f t="shared" si="0"/>
        <v>0</v>
      </c>
    </row>
    <row r="127" spans="1:29" ht="19.5" customHeight="1" x14ac:dyDescent="0.25">
      <c r="A127" s="467"/>
      <c r="B127" s="467"/>
      <c r="C127" s="467"/>
      <c r="D127" s="467"/>
      <c r="E127" s="468"/>
      <c r="F127" s="467"/>
      <c r="G127" s="470"/>
      <c r="H127" s="468">
        <v>419.40600000000001</v>
      </c>
      <c r="I127" s="468">
        <f>H127+I125</f>
        <v>23702.636999999999</v>
      </c>
      <c r="J127" s="469"/>
      <c r="K127" s="467"/>
      <c r="L127" s="473"/>
      <c r="M127" s="470"/>
      <c r="N127" s="470"/>
      <c r="O127" s="470"/>
      <c r="P127" s="470"/>
      <c r="Q127" s="470"/>
      <c r="R127" s="470"/>
      <c r="S127" s="470"/>
      <c r="T127" s="471"/>
      <c r="U127" s="471"/>
      <c r="V127" s="472" t="s">
        <v>1068</v>
      </c>
      <c r="W127" s="467"/>
      <c r="X127" s="467" t="s">
        <v>1044</v>
      </c>
      <c r="Y127" s="467" t="s">
        <v>1044</v>
      </c>
      <c r="Z127" s="467" t="s">
        <v>1044</v>
      </c>
      <c r="AA127" s="467"/>
      <c r="AC127" s="474">
        <f t="shared" si="0"/>
        <v>3.386091</v>
      </c>
    </row>
    <row r="128" spans="1:29" ht="19.5" customHeight="1" x14ac:dyDescent="0.25">
      <c r="A128" s="467">
        <f>A126+1</f>
        <v>60</v>
      </c>
      <c r="B128" s="467" t="s">
        <v>1075</v>
      </c>
      <c r="C128" s="467" t="s">
        <v>304</v>
      </c>
      <c r="D128" s="467" t="s">
        <v>283</v>
      </c>
      <c r="E128" s="468">
        <v>403</v>
      </c>
      <c r="F128" s="467"/>
      <c r="G128" s="470">
        <f>SUM(H118:H127)</f>
        <v>2096.4059999999999</v>
      </c>
      <c r="H128" s="468"/>
      <c r="I128" s="468"/>
      <c r="J128" s="469">
        <v>231.19900000000001</v>
      </c>
      <c r="K128" s="467" t="s">
        <v>1076</v>
      </c>
      <c r="L128" s="473">
        <f>H127+H129</f>
        <v>822.40599999999995</v>
      </c>
      <c r="M128" s="470">
        <v>411.20299999999997</v>
      </c>
      <c r="N128" s="470">
        <v>182</v>
      </c>
      <c r="O128" s="470">
        <v>201</v>
      </c>
      <c r="P128" s="470">
        <v>383</v>
      </c>
      <c r="Q128" s="470">
        <v>190</v>
      </c>
      <c r="R128" s="470">
        <v>201</v>
      </c>
      <c r="S128" s="470">
        <v>391</v>
      </c>
      <c r="T128" s="471">
        <v>347199.37099999998</v>
      </c>
      <c r="U128" s="471">
        <v>3147459.2790000001</v>
      </c>
      <c r="V128" s="472"/>
      <c r="W128" s="467"/>
      <c r="X128" s="467" t="s">
        <v>1071</v>
      </c>
      <c r="Y128" s="467" t="s">
        <v>764</v>
      </c>
      <c r="Z128" s="467" t="s">
        <v>759</v>
      </c>
      <c r="AA128" s="467"/>
      <c r="AC128" s="474">
        <f t="shared" si="0"/>
        <v>0</v>
      </c>
    </row>
    <row r="129" spans="1:29" ht="19.5" customHeight="1" x14ac:dyDescent="0.25">
      <c r="A129" s="467"/>
      <c r="B129" s="467"/>
      <c r="C129" s="467"/>
      <c r="D129" s="467"/>
      <c r="E129" s="468"/>
      <c r="F129" s="467"/>
      <c r="G129" s="470"/>
      <c r="H129" s="468">
        <v>403</v>
      </c>
      <c r="I129" s="468">
        <f>H129+I127</f>
        <v>24105.636999999999</v>
      </c>
      <c r="J129" s="469"/>
      <c r="K129" s="467"/>
      <c r="L129" s="473"/>
      <c r="M129" s="470"/>
      <c r="N129" s="470"/>
      <c r="O129" s="470"/>
      <c r="P129" s="470"/>
      <c r="Q129" s="470"/>
      <c r="R129" s="470"/>
      <c r="S129" s="470"/>
      <c r="T129" s="471"/>
      <c r="U129" s="471"/>
      <c r="V129" s="472" t="s">
        <v>1067</v>
      </c>
      <c r="W129" s="467"/>
      <c r="X129" s="467" t="s">
        <v>1044</v>
      </c>
      <c r="Y129" s="467" t="s">
        <v>1044</v>
      </c>
      <c r="Z129" s="467" t="s">
        <v>1044</v>
      </c>
      <c r="AA129" s="467"/>
      <c r="AC129" s="474">
        <f t="shared" si="0"/>
        <v>3.4436624285714283</v>
      </c>
    </row>
    <row r="130" spans="1:29" ht="19.5" customHeight="1" x14ac:dyDescent="0.25">
      <c r="A130" s="467">
        <f>A128+1</f>
        <v>61</v>
      </c>
      <c r="B130" s="467" t="s">
        <v>1044</v>
      </c>
      <c r="C130" s="467" t="s">
        <v>305</v>
      </c>
      <c r="D130" s="467" t="s">
        <v>257</v>
      </c>
      <c r="E130" s="468">
        <v>437</v>
      </c>
      <c r="F130" s="467"/>
      <c r="G130" s="470"/>
      <c r="H130" s="468"/>
      <c r="I130" s="468"/>
      <c r="J130" s="469">
        <v>228.452</v>
      </c>
      <c r="K130" s="467"/>
      <c r="L130" s="473">
        <f>H129+H131</f>
        <v>840</v>
      </c>
      <c r="M130" s="470">
        <v>420</v>
      </c>
      <c r="N130" s="470">
        <v>203</v>
      </c>
      <c r="O130" s="470">
        <v>200</v>
      </c>
      <c r="P130" s="470">
        <v>403</v>
      </c>
      <c r="Q130" s="470">
        <v>203</v>
      </c>
      <c r="R130" s="470">
        <v>206</v>
      </c>
      <c r="S130" s="470">
        <v>409</v>
      </c>
      <c r="T130" s="471">
        <v>347602.21399999998</v>
      </c>
      <c r="U130" s="471">
        <v>3147448.02</v>
      </c>
      <c r="V130" s="472"/>
      <c r="W130" s="467"/>
      <c r="X130" s="467" t="s">
        <v>1071</v>
      </c>
      <c r="Y130" s="467" t="s">
        <v>764</v>
      </c>
      <c r="Z130" s="467" t="s">
        <v>759</v>
      </c>
      <c r="AA130" s="467"/>
      <c r="AC130" s="474">
        <f t="shared" si="0"/>
        <v>0</v>
      </c>
    </row>
    <row r="131" spans="1:29" ht="19.5" customHeight="1" x14ac:dyDescent="0.25">
      <c r="A131" s="467"/>
      <c r="B131" s="467"/>
      <c r="C131" s="467"/>
      <c r="D131" s="467"/>
      <c r="E131" s="468"/>
      <c r="F131" s="467"/>
      <c r="G131" s="470"/>
      <c r="H131" s="468">
        <v>437</v>
      </c>
      <c r="I131" s="468">
        <f>H131+I129</f>
        <v>24542.636999999999</v>
      </c>
      <c r="J131" s="469"/>
      <c r="K131" s="467"/>
      <c r="L131" s="473"/>
      <c r="M131" s="470"/>
      <c r="N131" s="470"/>
      <c r="O131" s="470"/>
      <c r="P131" s="470"/>
      <c r="Q131" s="470"/>
      <c r="R131" s="470"/>
      <c r="S131" s="470"/>
      <c r="T131" s="471"/>
      <c r="U131" s="471"/>
      <c r="V131" s="472" t="s">
        <v>1077</v>
      </c>
      <c r="W131" s="467"/>
      <c r="X131" s="467" t="s">
        <v>1044</v>
      </c>
      <c r="Y131" s="467" t="s">
        <v>1044</v>
      </c>
      <c r="Z131" s="467" t="s">
        <v>1044</v>
      </c>
      <c r="AA131" s="467"/>
      <c r="AC131" s="474">
        <f t="shared" si="0"/>
        <v>3.5060909999999996</v>
      </c>
    </row>
    <row r="132" spans="1:29" ht="19.5" customHeight="1" x14ac:dyDescent="0.25">
      <c r="A132" s="467">
        <f>A130+1</f>
        <v>62</v>
      </c>
      <c r="B132" s="467" t="s">
        <v>1044</v>
      </c>
      <c r="C132" s="467" t="s">
        <v>308</v>
      </c>
      <c r="D132" s="467" t="s">
        <v>257</v>
      </c>
      <c r="E132" s="468">
        <v>403</v>
      </c>
      <c r="F132" s="467"/>
      <c r="G132" s="470"/>
      <c r="H132" s="468"/>
      <c r="I132" s="468"/>
      <c r="J132" s="469">
        <v>232.51</v>
      </c>
      <c r="K132" s="467"/>
      <c r="L132" s="473">
        <f>H131+H133</f>
        <v>840</v>
      </c>
      <c r="M132" s="470">
        <v>420</v>
      </c>
      <c r="N132" s="470">
        <v>238</v>
      </c>
      <c r="O132" s="470">
        <v>192</v>
      </c>
      <c r="P132" s="470">
        <v>430</v>
      </c>
      <c r="Q132" s="470">
        <v>233</v>
      </c>
      <c r="R132" s="470">
        <v>195</v>
      </c>
      <c r="S132" s="470">
        <v>428</v>
      </c>
      <c r="T132" s="471">
        <v>348039.04300000001</v>
      </c>
      <c r="U132" s="471">
        <v>3147435.8110000002</v>
      </c>
      <c r="V132" s="472"/>
      <c r="W132" s="467"/>
      <c r="X132" s="467" t="s">
        <v>1071</v>
      </c>
      <c r="Y132" s="467" t="s">
        <v>764</v>
      </c>
      <c r="Z132" s="467" t="s">
        <v>759</v>
      </c>
      <c r="AA132" s="467"/>
      <c r="AC132" s="474">
        <f t="shared" si="0"/>
        <v>0</v>
      </c>
    </row>
    <row r="133" spans="1:29" ht="19.5" customHeight="1" x14ac:dyDescent="0.25">
      <c r="A133" s="467"/>
      <c r="B133" s="467"/>
      <c r="C133" s="467"/>
      <c r="D133" s="467"/>
      <c r="E133" s="468"/>
      <c r="F133" s="467"/>
      <c r="G133" s="470"/>
      <c r="H133" s="468">
        <v>403</v>
      </c>
      <c r="I133" s="468">
        <f>H133+I131</f>
        <v>24945.636999999999</v>
      </c>
      <c r="J133" s="469"/>
      <c r="K133" s="467"/>
      <c r="L133" s="473"/>
      <c r="M133" s="470"/>
      <c r="N133" s="470"/>
      <c r="O133" s="470"/>
      <c r="P133" s="470"/>
      <c r="Q133" s="470"/>
      <c r="R133" s="470"/>
      <c r="S133" s="470"/>
      <c r="T133" s="471"/>
      <c r="U133" s="471"/>
      <c r="V133" s="472"/>
      <c r="W133" s="467"/>
      <c r="X133" s="467" t="s">
        <v>1044</v>
      </c>
      <c r="Y133" s="467" t="s">
        <v>1044</v>
      </c>
      <c r="Z133" s="467" t="s">
        <v>1044</v>
      </c>
      <c r="AA133" s="467"/>
      <c r="AC133" s="474">
        <f t="shared" si="0"/>
        <v>3.5636624285714285</v>
      </c>
    </row>
    <row r="134" spans="1:29" ht="19.5" customHeight="1" x14ac:dyDescent="0.25">
      <c r="A134" s="467">
        <f>A132+1</f>
        <v>63</v>
      </c>
      <c r="B134" s="467" t="s">
        <v>1044</v>
      </c>
      <c r="C134" s="467" t="s">
        <v>309</v>
      </c>
      <c r="D134" s="467" t="s">
        <v>245</v>
      </c>
      <c r="E134" s="468">
        <v>437</v>
      </c>
      <c r="F134" s="467"/>
      <c r="G134" s="470"/>
      <c r="H134" s="468"/>
      <c r="I134" s="468"/>
      <c r="J134" s="469">
        <v>231.405</v>
      </c>
      <c r="K134" s="467"/>
      <c r="L134" s="473">
        <f>H133+H135</f>
        <v>840</v>
      </c>
      <c r="M134" s="470">
        <v>420</v>
      </c>
      <c r="N134" s="470">
        <v>211</v>
      </c>
      <c r="O134" s="470">
        <v>240</v>
      </c>
      <c r="P134" s="470">
        <v>451</v>
      </c>
      <c r="Q134" s="470">
        <v>209</v>
      </c>
      <c r="R134" s="470">
        <v>234</v>
      </c>
      <c r="S134" s="470">
        <v>443</v>
      </c>
      <c r="T134" s="471">
        <v>348441.886</v>
      </c>
      <c r="U134" s="471">
        <v>3147424.5520000001</v>
      </c>
      <c r="V134" s="472"/>
      <c r="W134" s="467"/>
      <c r="X134" s="467" t="s">
        <v>1078</v>
      </c>
      <c r="Y134" s="467" t="s">
        <v>764</v>
      </c>
      <c r="Z134" s="467" t="s">
        <v>759</v>
      </c>
      <c r="AA134" s="467"/>
      <c r="AC134" s="474">
        <f t="shared" si="0"/>
        <v>0</v>
      </c>
    </row>
    <row r="135" spans="1:29" ht="19.5" customHeight="1" x14ac:dyDescent="0.25">
      <c r="A135" s="467"/>
      <c r="B135" s="467"/>
      <c r="C135" s="467"/>
      <c r="D135" s="467"/>
      <c r="E135" s="468"/>
      <c r="F135" s="467"/>
      <c r="G135" s="470"/>
      <c r="H135" s="468">
        <v>437</v>
      </c>
      <c r="I135" s="468">
        <f>H135+I133</f>
        <v>25382.636999999999</v>
      </c>
      <c r="J135" s="469"/>
      <c r="K135" s="467"/>
      <c r="L135" s="473"/>
      <c r="M135" s="470"/>
      <c r="N135" s="470"/>
      <c r="O135" s="470"/>
      <c r="P135" s="470"/>
      <c r="Q135" s="470"/>
      <c r="R135" s="470"/>
      <c r="S135" s="470"/>
      <c r="T135" s="471"/>
      <c r="U135" s="471"/>
      <c r="V135" s="472"/>
      <c r="W135" s="467"/>
      <c r="X135" s="467" t="s">
        <v>1044</v>
      </c>
      <c r="Y135" s="467" t="s">
        <v>1044</v>
      </c>
      <c r="Z135" s="467" t="s">
        <v>1044</v>
      </c>
      <c r="AA135" s="467"/>
      <c r="AC135" s="474">
        <f t="shared" si="0"/>
        <v>3.6260909999999997</v>
      </c>
    </row>
    <row r="136" spans="1:29" ht="19.5" customHeight="1" x14ac:dyDescent="0.25">
      <c r="A136" s="467">
        <f>A134+1</f>
        <v>64</v>
      </c>
      <c r="B136" s="467"/>
      <c r="C136" s="467" t="s">
        <v>310</v>
      </c>
      <c r="D136" s="467" t="s">
        <v>257</v>
      </c>
      <c r="E136" s="468">
        <v>363</v>
      </c>
      <c r="F136" s="467"/>
      <c r="G136" s="470"/>
      <c r="H136" s="468"/>
      <c r="I136" s="468"/>
      <c r="J136" s="469">
        <v>229.886</v>
      </c>
      <c r="K136" s="467"/>
      <c r="L136" s="473">
        <f>H135+H137</f>
        <v>800</v>
      </c>
      <c r="M136" s="470">
        <v>400</v>
      </c>
      <c r="N136" s="470">
        <v>198</v>
      </c>
      <c r="O136" s="470">
        <v>150</v>
      </c>
      <c r="P136" s="470">
        <v>348</v>
      </c>
      <c r="Q136" s="470">
        <v>204</v>
      </c>
      <c r="R136" s="470">
        <v>159</v>
      </c>
      <c r="S136" s="470">
        <v>363</v>
      </c>
      <c r="T136" s="471">
        <v>348878.71500000003</v>
      </c>
      <c r="U136" s="471">
        <v>3147412.3429999999</v>
      </c>
      <c r="V136" s="472"/>
      <c r="W136" s="467"/>
      <c r="X136" s="467" t="s">
        <v>1078</v>
      </c>
      <c r="Y136" s="467" t="s">
        <v>764</v>
      </c>
      <c r="Z136" s="467" t="s">
        <v>759</v>
      </c>
      <c r="AA136" s="467"/>
      <c r="AC136" s="474">
        <f t="shared" si="0"/>
        <v>0</v>
      </c>
    </row>
    <row r="137" spans="1:29" ht="19.5" customHeight="1" x14ac:dyDescent="0.25">
      <c r="A137" s="467"/>
      <c r="B137" s="467"/>
      <c r="C137" s="467"/>
      <c r="D137" s="467"/>
      <c r="E137" s="468"/>
      <c r="F137" s="467"/>
      <c r="G137" s="470"/>
      <c r="H137" s="468">
        <v>363</v>
      </c>
      <c r="I137" s="468">
        <f>H137+I135</f>
        <v>25745.636999999999</v>
      </c>
      <c r="J137" s="469"/>
      <c r="K137" s="467"/>
      <c r="L137" s="473"/>
      <c r="M137" s="470"/>
      <c r="N137" s="470"/>
      <c r="O137" s="470"/>
      <c r="P137" s="470"/>
      <c r="Q137" s="470"/>
      <c r="R137" s="470"/>
      <c r="S137" s="470"/>
      <c r="T137" s="471"/>
      <c r="U137" s="471"/>
      <c r="V137" s="482"/>
      <c r="W137" s="467"/>
      <c r="X137" s="467" t="s">
        <v>1044</v>
      </c>
      <c r="Y137" s="467" t="s">
        <v>1044</v>
      </c>
      <c r="Z137" s="467" t="s">
        <v>1044</v>
      </c>
      <c r="AA137" s="467"/>
      <c r="AC137" s="474">
        <f t="shared" si="0"/>
        <v>3.6779481428571428</v>
      </c>
    </row>
    <row r="138" spans="1:29" ht="19.5" customHeight="1" x14ac:dyDescent="0.25">
      <c r="A138" s="467">
        <f>A136+1</f>
        <v>65</v>
      </c>
      <c r="B138" s="467"/>
      <c r="C138" s="467" t="s">
        <v>311</v>
      </c>
      <c r="D138" s="467" t="s">
        <v>247</v>
      </c>
      <c r="E138" s="468">
        <v>469</v>
      </c>
      <c r="F138" s="467"/>
      <c r="G138" s="470"/>
      <c r="H138" s="468"/>
      <c r="I138" s="468"/>
      <c r="J138" s="469">
        <v>229.62700000000001</v>
      </c>
      <c r="K138" s="467"/>
      <c r="L138" s="473">
        <f>H137+H139</f>
        <v>832</v>
      </c>
      <c r="M138" s="470">
        <v>416</v>
      </c>
      <c r="N138" s="470">
        <v>213</v>
      </c>
      <c r="O138" s="470">
        <v>251</v>
      </c>
      <c r="P138" s="470">
        <v>464</v>
      </c>
      <c r="Q138" s="470">
        <v>205</v>
      </c>
      <c r="R138" s="470">
        <v>247</v>
      </c>
      <c r="S138" s="470">
        <v>452</v>
      </c>
      <c r="T138" s="471">
        <v>349241.57400000002</v>
      </c>
      <c r="U138" s="471">
        <v>3147402.202</v>
      </c>
      <c r="V138" s="483"/>
      <c r="W138" s="467"/>
      <c r="X138" s="467" t="s">
        <v>1078</v>
      </c>
      <c r="Y138" s="467" t="s">
        <v>764</v>
      </c>
      <c r="Z138" s="467" t="s">
        <v>759</v>
      </c>
      <c r="AA138" s="467"/>
      <c r="AC138" s="474">
        <f t="shared" si="0"/>
        <v>0</v>
      </c>
    </row>
    <row r="139" spans="1:29" ht="19.5" customHeight="1" x14ac:dyDescent="0.25">
      <c r="A139" s="467"/>
      <c r="B139" s="467"/>
      <c r="C139" s="467"/>
      <c r="D139" s="467"/>
      <c r="E139" s="468"/>
      <c r="F139" s="467"/>
      <c r="G139" s="470"/>
      <c r="H139" s="468">
        <v>469</v>
      </c>
      <c r="I139" s="468">
        <f>H139+I137</f>
        <v>26214.636999999999</v>
      </c>
      <c r="J139" s="469"/>
      <c r="K139" s="467"/>
      <c r="L139" s="473"/>
      <c r="M139" s="470"/>
      <c r="N139" s="470"/>
      <c r="O139" s="470"/>
      <c r="P139" s="470"/>
      <c r="Q139" s="470"/>
      <c r="R139" s="470"/>
      <c r="S139" s="470"/>
      <c r="T139" s="471"/>
      <c r="U139" s="471"/>
      <c r="V139" s="472"/>
      <c r="W139" s="467"/>
      <c r="X139" s="467" t="s">
        <v>1044</v>
      </c>
      <c r="Y139" s="467" t="s">
        <v>1044</v>
      </c>
      <c r="Z139" s="467" t="s">
        <v>1044</v>
      </c>
      <c r="AA139" s="467"/>
      <c r="AC139" s="474">
        <f t="shared" si="0"/>
        <v>3.7449481428571425</v>
      </c>
    </row>
    <row r="140" spans="1:29" ht="19.5" customHeight="1" x14ac:dyDescent="0.25">
      <c r="A140" s="467">
        <f>A138+1</f>
        <v>66</v>
      </c>
      <c r="B140" s="467" t="s">
        <v>1044</v>
      </c>
      <c r="C140" s="467" t="s">
        <v>312</v>
      </c>
      <c r="D140" s="467" t="s">
        <v>299</v>
      </c>
      <c r="E140" s="468">
        <v>403</v>
      </c>
      <c r="F140" s="467"/>
      <c r="G140" s="470">
        <f>SUM(H128:H139)</f>
        <v>2512</v>
      </c>
      <c r="H140" s="468"/>
      <c r="I140" s="468"/>
      <c r="J140" s="469">
        <v>231.87200000000001</v>
      </c>
      <c r="K140" s="467"/>
      <c r="L140" s="473">
        <f>H139+H141</f>
        <v>872</v>
      </c>
      <c r="M140" s="470">
        <v>436</v>
      </c>
      <c r="N140" s="470">
        <v>219</v>
      </c>
      <c r="O140" s="470">
        <v>218</v>
      </c>
      <c r="P140" s="470">
        <v>437</v>
      </c>
      <c r="Q140" s="470">
        <v>224</v>
      </c>
      <c r="R140" s="470">
        <v>213</v>
      </c>
      <c r="S140" s="470">
        <v>437</v>
      </c>
      <c r="T140" s="471">
        <v>349710.39</v>
      </c>
      <c r="U140" s="471">
        <v>3147389.0989999999</v>
      </c>
      <c r="V140" s="472"/>
      <c r="W140" s="467"/>
      <c r="X140" s="467" t="s">
        <v>1078</v>
      </c>
      <c r="Y140" s="467" t="s">
        <v>764</v>
      </c>
      <c r="Z140" s="467" t="s">
        <v>759</v>
      </c>
      <c r="AA140" s="467"/>
      <c r="AC140" s="474">
        <f t="shared" si="0"/>
        <v>0</v>
      </c>
    </row>
    <row r="141" spans="1:29" ht="19.5" customHeight="1" x14ac:dyDescent="0.25">
      <c r="A141" s="467"/>
      <c r="B141" s="467"/>
      <c r="C141" s="467"/>
      <c r="D141" s="467"/>
      <c r="E141" s="468"/>
      <c r="F141" s="467"/>
      <c r="G141" s="470"/>
      <c r="H141" s="468">
        <v>403</v>
      </c>
      <c r="I141" s="468">
        <f>H141+I139</f>
        <v>26617.636999999999</v>
      </c>
      <c r="J141" s="469"/>
      <c r="K141" s="467"/>
      <c r="L141" s="473"/>
      <c r="M141" s="470"/>
      <c r="N141" s="470"/>
      <c r="O141" s="470"/>
      <c r="P141" s="470"/>
      <c r="Q141" s="470"/>
      <c r="R141" s="470"/>
      <c r="S141" s="470"/>
      <c r="T141" s="471"/>
      <c r="U141" s="471"/>
      <c r="V141" s="472"/>
      <c r="W141" s="467"/>
      <c r="X141" s="467" t="s">
        <v>1044</v>
      </c>
      <c r="Y141" s="467" t="s">
        <v>1044</v>
      </c>
      <c r="Z141" s="467" t="s">
        <v>1044</v>
      </c>
      <c r="AA141" s="467"/>
      <c r="AC141" s="474">
        <f t="shared" si="0"/>
        <v>3.8025195714285713</v>
      </c>
    </row>
    <row r="142" spans="1:29" ht="19.5" customHeight="1" x14ac:dyDescent="0.25">
      <c r="A142" s="467">
        <f>A140+1</f>
        <v>67</v>
      </c>
      <c r="B142" s="467" t="s">
        <v>1044</v>
      </c>
      <c r="C142" s="467" t="s">
        <v>313</v>
      </c>
      <c r="D142" s="467" t="s">
        <v>231</v>
      </c>
      <c r="E142" s="468">
        <v>432</v>
      </c>
      <c r="F142" s="467"/>
      <c r="G142" s="470"/>
      <c r="H142" s="468"/>
      <c r="I142" s="468"/>
      <c r="J142" s="469">
        <v>231.76599999999999</v>
      </c>
      <c r="K142" s="467"/>
      <c r="L142" s="473">
        <f>H141+H143</f>
        <v>835</v>
      </c>
      <c r="M142" s="470">
        <v>417.5</v>
      </c>
      <c r="N142" s="470">
        <v>186</v>
      </c>
      <c r="O142" s="470">
        <v>205</v>
      </c>
      <c r="P142" s="470">
        <v>391</v>
      </c>
      <c r="Q142" s="470">
        <v>191</v>
      </c>
      <c r="R142" s="470">
        <v>209</v>
      </c>
      <c r="S142" s="470">
        <v>400</v>
      </c>
      <c r="T142" s="471">
        <v>350113.23300000001</v>
      </c>
      <c r="U142" s="471">
        <v>3147377.84</v>
      </c>
      <c r="V142" s="472"/>
      <c r="W142" s="467"/>
      <c r="X142" s="467" t="s">
        <v>1078</v>
      </c>
      <c r="Y142" s="467" t="s">
        <v>764</v>
      </c>
      <c r="Z142" s="467" t="s">
        <v>759</v>
      </c>
      <c r="AA142" s="467"/>
      <c r="AC142" s="474">
        <f t="shared" si="0"/>
        <v>0</v>
      </c>
    </row>
    <row r="143" spans="1:29" ht="19.5" customHeight="1" x14ac:dyDescent="0.25">
      <c r="A143" s="467"/>
      <c r="B143" s="467"/>
      <c r="C143" s="467"/>
      <c r="D143" s="467"/>
      <c r="E143" s="468"/>
      <c r="F143" s="467"/>
      <c r="G143" s="470"/>
      <c r="H143" s="468">
        <v>432</v>
      </c>
      <c r="I143" s="468">
        <f>H143+I141</f>
        <v>27049.636999999999</v>
      </c>
      <c r="J143" s="469"/>
      <c r="K143" s="467"/>
      <c r="L143" s="473"/>
      <c r="M143" s="470"/>
      <c r="N143" s="470"/>
      <c r="O143" s="470"/>
      <c r="P143" s="470"/>
      <c r="Q143" s="470"/>
      <c r="R143" s="470"/>
      <c r="S143" s="470"/>
      <c r="T143" s="471"/>
      <c r="U143" s="471"/>
      <c r="V143" s="472" t="s">
        <v>1079</v>
      </c>
      <c r="W143" s="467"/>
      <c r="X143" s="467" t="s">
        <v>1044</v>
      </c>
      <c r="Y143" s="467" t="s">
        <v>1044</v>
      </c>
      <c r="Z143" s="467" t="s">
        <v>1044</v>
      </c>
      <c r="AA143" s="467"/>
      <c r="AC143" s="474">
        <f t="shared" si="0"/>
        <v>3.8642338571428572</v>
      </c>
    </row>
    <row r="144" spans="1:29" ht="19.5" customHeight="1" x14ac:dyDescent="0.25">
      <c r="A144" s="467">
        <f>A142+1</f>
        <v>68</v>
      </c>
      <c r="B144" s="467" t="s">
        <v>1044</v>
      </c>
      <c r="C144" s="467" t="s">
        <v>314</v>
      </c>
      <c r="D144" s="467" t="s">
        <v>245</v>
      </c>
      <c r="E144" s="468">
        <v>407</v>
      </c>
      <c r="F144" s="467"/>
      <c r="G144" s="470"/>
      <c r="H144" s="468"/>
      <c r="I144" s="468"/>
      <c r="J144" s="469">
        <v>228.09100000000001</v>
      </c>
      <c r="K144" s="467"/>
      <c r="L144" s="473">
        <f>H143+H145</f>
        <v>839</v>
      </c>
      <c r="M144" s="470">
        <v>419.5</v>
      </c>
      <c r="N144" s="470">
        <v>228</v>
      </c>
      <c r="O144" s="470">
        <v>214</v>
      </c>
      <c r="P144" s="470">
        <v>442</v>
      </c>
      <c r="Q144" s="470">
        <v>225</v>
      </c>
      <c r="R144" s="470">
        <v>212</v>
      </c>
      <c r="S144" s="470">
        <v>437</v>
      </c>
      <c r="T144" s="471">
        <v>350545.065</v>
      </c>
      <c r="U144" s="471">
        <v>3147365.77</v>
      </c>
      <c r="V144" s="472"/>
      <c r="W144" s="467"/>
      <c r="X144" s="467" t="s">
        <v>1078</v>
      </c>
      <c r="Y144" s="467" t="s">
        <v>764</v>
      </c>
      <c r="Z144" s="467" t="s">
        <v>759</v>
      </c>
      <c r="AA144" s="467"/>
      <c r="AC144" s="474">
        <f t="shared" si="0"/>
        <v>0</v>
      </c>
    </row>
    <row r="145" spans="1:29" ht="19.5" customHeight="1" x14ac:dyDescent="0.25">
      <c r="A145" s="467"/>
      <c r="B145" s="467"/>
      <c r="C145" s="467"/>
      <c r="D145" s="467"/>
      <c r="E145" s="468"/>
      <c r="F145" s="467"/>
      <c r="G145" s="470"/>
      <c r="H145" s="468">
        <v>407</v>
      </c>
      <c r="I145" s="468">
        <f>H145+I143</f>
        <v>27456.636999999999</v>
      </c>
      <c r="J145" s="469"/>
      <c r="K145" s="467"/>
      <c r="L145" s="473"/>
      <c r="M145" s="470"/>
      <c r="N145" s="470"/>
      <c r="O145" s="470"/>
      <c r="P145" s="470"/>
      <c r="Q145" s="470"/>
      <c r="R145" s="470"/>
      <c r="S145" s="470"/>
      <c r="T145" s="471"/>
      <c r="U145" s="471"/>
      <c r="V145" s="472"/>
      <c r="W145" s="467"/>
      <c r="X145" s="467" t="s">
        <v>1044</v>
      </c>
      <c r="Y145" s="467" t="s">
        <v>1044</v>
      </c>
      <c r="Z145" s="467" t="s">
        <v>1044</v>
      </c>
      <c r="AA145" s="467"/>
      <c r="AC145" s="474">
        <f t="shared" si="0"/>
        <v>3.922376714285714</v>
      </c>
    </row>
    <row r="146" spans="1:29" ht="19.5" customHeight="1" x14ac:dyDescent="0.25">
      <c r="A146" s="467">
        <f>A144+1</f>
        <v>69</v>
      </c>
      <c r="B146" s="467" t="s">
        <v>1044</v>
      </c>
      <c r="C146" s="467" t="s">
        <v>315</v>
      </c>
      <c r="D146" s="467" t="s">
        <v>257</v>
      </c>
      <c r="E146" s="468">
        <v>427</v>
      </c>
      <c r="F146" s="467"/>
      <c r="G146" s="470"/>
      <c r="H146" s="468"/>
      <c r="I146" s="468"/>
      <c r="J146" s="469">
        <v>229.00299999999999</v>
      </c>
      <c r="K146" s="467"/>
      <c r="L146" s="473">
        <f>H145+H147</f>
        <v>834</v>
      </c>
      <c r="M146" s="470">
        <v>417</v>
      </c>
      <c r="N146" s="470">
        <v>193</v>
      </c>
      <c r="O146" s="470">
        <v>178</v>
      </c>
      <c r="P146" s="470">
        <v>371</v>
      </c>
      <c r="Q146" s="470">
        <v>197</v>
      </c>
      <c r="R146" s="470">
        <v>189</v>
      </c>
      <c r="S146" s="470">
        <v>386</v>
      </c>
      <c r="T146" s="471">
        <v>350951.90600000002</v>
      </c>
      <c r="U146" s="471">
        <v>3147354.4</v>
      </c>
      <c r="V146" s="472"/>
      <c r="W146" s="467"/>
      <c r="X146" s="467" t="s">
        <v>1078</v>
      </c>
      <c r="Y146" s="467" t="s">
        <v>764</v>
      </c>
      <c r="Z146" s="467" t="s">
        <v>759</v>
      </c>
      <c r="AA146" s="467"/>
      <c r="AC146" s="474">
        <f t="shared" si="0"/>
        <v>0</v>
      </c>
    </row>
    <row r="147" spans="1:29" ht="19.5" customHeight="1" x14ac:dyDescent="0.25">
      <c r="A147" s="467"/>
      <c r="B147" s="467"/>
      <c r="C147" s="467"/>
      <c r="D147" s="467"/>
      <c r="E147" s="468"/>
      <c r="F147" s="467"/>
      <c r="G147" s="470"/>
      <c r="H147" s="468">
        <v>427</v>
      </c>
      <c r="I147" s="468">
        <f>H147+I145</f>
        <v>27883.636999999999</v>
      </c>
      <c r="J147" s="469"/>
      <c r="K147" s="467"/>
      <c r="L147" s="473"/>
      <c r="M147" s="470"/>
      <c r="N147" s="470"/>
      <c r="O147" s="470"/>
      <c r="P147" s="470"/>
      <c r="Q147" s="470"/>
      <c r="R147" s="470"/>
      <c r="S147" s="470"/>
      <c r="T147" s="471"/>
      <c r="U147" s="471"/>
      <c r="V147" s="472"/>
      <c r="W147" s="467"/>
      <c r="X147" s="467" t="s">
        <v>1044</v>
      </c>
      <c r="Y147" s="467" t="s">
        <v>1044</v>
      </c>
      <c r="Z147" s="467" t="s">
        <v>1044</v>
      </c>
      <c r="AA147" s="467"/>
      <c r="AC147" s="474">
        <f t="shared" si="0"/>
        <v>3.9833767142857139</v>
      </c>
    </row>
    <row r="148" spans="1:29" ht="19.5" customHeight="1" x14ac:dyDescent="0.25">
      <c r="A148" s="467">
        <f>A146+1</f>
        <v>70</v>
      </c>
      <c r="B148" s="467" t="s">
        <v>1044</v>
      </c>
      <c r="C148" s="467" t="s">
        <v>316</v>
      </c>
      <c r="D148" s="467" t="s">
        <v>245</v>
      </c>
      <c r="E148" s="468">
        <v>385.06700000000001</v>
      </c>
      <c r="F148" s="467"/>
      <c r="G148" s="470"/>
      <c r="H148" s="468"/>
      <c r="I148" s="468"/>
      <c r="J148" s="469">
        <v>233.36699999999999</v>
      </c>
      <c r="K148" s="467"/>
      <c r="L148" s="473">
        <f>H147+H149</f>
        <v>812.06700000000001</v>
      </c>
      <c r="M148" s="470">
        <v>406.0335</v>
      </c>
      <c r="N148" s="470">
        <v>250</v>
      </c>
      <c r="O148" s="470">
        <v>221</v>
      </c>
      <c r="P148" s="470">
        <v>471</v>
      </c>
      <c r="Q148" s="470">
        <v>240</v>
      </c>
      <c r="R148" s="470">
        <v>213</v>
      </c>
      <c r="S148" s="470">
        <v>453</v>
      </c>
      <c r="T148" s="471">
        <v>351378.739</v>
      </c>
      <c r="U148" s="471">
        <v>3147342.47</v>
      </c>
      <c r="V148" s="472"/>
      <c r="W148" s="467"/>
      <c r="X148" s="467" t="s">
        <v>1078</v>
      </c>
      <c r="Y148" s="467" t="s">
        <v>764</v>
      </c>
      <c r="Z148" s="467" t="s">
        <v>759</v>
      </c>
      <c r="AA148" s="467"/>
      <c r="AC148" s="474">
        <f t="shared" si="0"/>
        <v>0</v>
      </c>
    </row>
    <row r="149" spans="1:29" ht="19.5" customHeight="1" x14ac:dyDescent="0.25">
      <c r="A149" s="467"/>
      <c r="B149" s="467"/>
      <c r="C149" s="467"/>
      <c r="D149" s="467"/>
      <c r="E149" s="468"/>
      <c r="F149" s="467"/>
      <c r="G149" s="470"/>
      <c r="H149" s="468">
        <v>385.06700000000001</v>
      </c>
      <c r="I149" s="468">
        <f>H149+I147</f>
        <v>28268.703999999998</v>
      </c>
      <c r="J149" s="469"/>
      <c r="K149" s="467"/>
      <c r="L149" s="473"/>
      <c r="M149" s="470"/>
      <c r="N149" s="470"/>
      <c r="O149" s="470"/>
      <c r="P149" s="470"/>
      <c r="Q149" s="470"/>
      <c r="R149" s="470"/>
      <c r="S149" s="470"/>
      <c r="T149" s="471"/>
      <c r="U149" s="471"/>
      <c r="V149" s="472"/>
      <c r="W149" s="467"/>
      <c r="X149" s="467" t="s">
        <v>1044</v>
      </c>
      <c r="Y149" s="467" t="s">
        <v>1044</v>
      </c>
      <c r="Z149" s="467" t="s">
        <v>1044</v>
      </c>
      <c r="AA149" s="467"/>
      <c r="AC149" s="474">
        <f t="shared" si="0"/>
        <v>4.0383862857142852</v>
      </c>
    </row>
    <row r="150" spans="1:29" ht="19.5" customHeight="1" x14ac:dyDescent="0.25">
      <c r="A150" s="467">
        <f>A148+1</f>
        <v>71</v>
      </c>
      <c r="B150" s="467" t="s">
        <v>1080</v>
      </c>
      <c r="C150" s="467" t="s">
        <v>317</v>
      </c>
      <c r="D150" s="467" t="s">
        <v>299</v>
      </c>
      <c r="E150" s="468">
        <v>444</v>
      </c>
      <c r="F150" s="467"/>
      <c r="G150" s="470">
        <f>SUM(H140:H149)</f>
        <v>2054.067</v>
      </c>
      <c r="H150" s="468"/>
      <c r="I150" s="468"/>
      <c r="J150" s="469">
        <v>231.06800000000001</v>
      </c>
      <c r="K150" s="467" t="s">
        <v>1081</v>
      </c>
      <c r="L150" s="473">
        <f>H149+H151</f>
        <v>829.06700000000001</v>
      </c>
      <c r="M150" s="470">
        <v>414.5335</v>
      </c>
      <c r="N150" s="470">
        <v>165</v>
      </c>
      <c r="O150" s="470">
        <v>197</v>
      </c>
      <c r="P150" s="470">
        <v>362</v>
      </c>
      <c r="Q150" s="470">
        <v>173</v>
      </c>
      <c r="R150" s="470">
        <v>205</v>
      </c>
      <c r="S150" s="470">
        <v>378</v>
      </c>
      <c r="T150" s="471">
        <v>351763.65600000002</v>
      </c>
      <c r="U150" s="471">
        <v>3147331.7119999998</v>
      </c>
      <c r="V150" s="472"/>
      <c r="W150" s="467"/>
      <c r="X150" s="467" t="s">
        <v>1078</v>
      </c>
      <c r="Y150" s="467" t="s">
        <v>764</v>
      </c>
      <c r="Z150" s="467" t="s">
        <v>759</v>
      </c>
      <c r="AA150" s="467"/>
      <c r="AC150" s="474">
        <f t="shared" si="0"/>
        <v>0</v>
      </c>
    </row>
    <row r="151" spans="1:29" ht="19.5" customHeight="1" x14ac:dyDescent="0.25">
      <c r="A151" s="467"/>
      <c r="B151" s="467"/>
      <c r="C151" s="467"/>
      <c r="D151" s="467"/>
      <c r="E151" s="468"/>
      <c r="F151" s="467"/>
      <c r="G151" s="470"/>
      <c r="H151" s="468">
        <v>444</v>
      </c>
      <c r="I151" s="468">
        <f>H151+I149</f>
        <v>28712.703999999998</v>
      </c>
      <c r="J151" s="469"/>
      <c r="K151" s="467"/>
      <c r="L151" s="473"/>
      <c r="M151" s="470"/>
      <c r="N151" s="470"/>
      <c r="O151" s="470"/>
      <c r="P151" s="470"/>
      <c r="Q151" s="470"/>
      <c r="R151" s="470"/>
      <c r="S151" s="470"/>
      <c r="T151" s="471"/>
      <c r="U151" s="471"/>
      <c r="V151" s="472" t="s">
        <v>1067</v>
      </c>
      <c r="W151" s="467"/>
      <c r="X151" s="467" t="s">
        <v>1044</v>
      </c>
      <c r="Y151" s="467" t="s">
        <v>1044</v>
      </c>
      <c r="Z151" s="467" t="s">
        <v>1044</v>
      </c>
      <c r="AA151" s="467"/>
      <c r="AC151" s="474">
        <f t="shared" si="0"/>
        <v>4.1018148571428572</v>
      </c>
    </row>
    <row r="152" spans="1:29" ht="19.5" customHeight="1" x14ac:dyDescent="0.25">
      <c r="A152" s="467">
        <f>A150+1</f>
        <v>72</v>
      </c>
      <c r="B152" s="467" t="s">
        <v>1044</v>
      </c>
      <c r="C152" s="467" t="s">
        <v>318</v>
      </c>
      <c r="D152" s="467" t="s">
        <v>245</v>
      </c>
      <c r="E152" s="468">
        <v>394</v>
      </c>
      <c r="F152" s="467"/>
      <c r="G152" s="470"/>
      <c r="H152" s="468"/>
      <c r="I152" s="468"/>
      <c r="J152" s="469">
        <v>233.30199999999999</v>
      </c>
      <c r="K152" s="467" t="s">
        <v>1044</v>
      </c>
      <c r="L152" s="473">
        <f>H151+H153</f>
        <v>838</v>
      </c>
      <c r="M152" s="470">
        <v>419</v>
      </c>
      <c r="N152" s="470">
        <v>248</v>
      </c>
      <c r="O152" s="470">
        <v>246</v>
      </c>
      <c r="P152" s="470">
        <v>494</v>
      </c>
      <c r="Q152" s="470">
        <v>240</v>
      </c>
      <c r="R152" s="470">
        <v>231</v>
      </c>
      <c r="S152" s="470">
        <v>471</v>
      </c>
      <c r="T152" s="471">
        <v>352207.5</v>
      </c>
      <c r="U152" s="471">
        <v>3147319.94</v>
      </c>
      <c r="V152" s="472"/>
      <c r="W152" s="467"/>
      <c r="X152" s="467" t="s">
        <v>1078</v>
      </c>
      <c r="Y152" s="467" t="s">
        <v>764</v>
      </c>
      <c r="Z152" s="467" t="s">
        <v>759</v>
      </c>
      <c r="AA152" s="467"/>
      <c r="AC152" s="474">
        <f t="shared" si="0"/>
        <v>0</v>
      </c>
    </row>
    <row r="153" spans="1:29" ht="19.5" customHeight="1" x14ac:dyDescent="0.25">
      <c r="A153" s="467"/>
      <c r="B153" s="467"/>
      <c r="C153" s="467"/>
      <c r="D153" s="467"/>
      <c r="E153" s="468"/>
      <c r="F153" s="467"/>
      <c r="G153" s="470"/>
      <c r="H153" s="468">
        <v>394</v>
      </c>
      <c r="I153" s="468">
        <f>H153+I151</f>
        <v>29106.703999999998</v>
      </c>
      <c r="J153" s="469"/>
      <c r="K153" s="467"/>
      <c r="L153" s="473"/>
      <c r="M153" s="470"/>
      <c r="N153" s="470"/>
      <c r="O153" s="470"/>
      <c r="P153" s="470"/>
      <c r="Q153" s="470"/>
      <c r="R153" s="470"/>
      <c r="S153" s="470"/>
      <c r="T153" s="471"/>
      <c r="U153" s="471"/>
      <c r="V153" s="472" t="s">
        <v>1067</v>
      </c>
      <c r="W153" s="467"/>
      <c r="X153" s="467" t="s">
        <v>1044</v>
      </c>
      <c r="Y153" s="467" t="s">
        <v>1044</v>
      </c>
      <c r="Z153" s="467" t="s">
        <v>1044</v>
      </c>
      <c r="AA153" s="467"/>
      <c r="AC153" s="474">
        <f t="shared" si="0"/>
        <v>4.1581005714285713</v>
      </c>
    </row>
    <row r="154" spans="1:29" ht="19.5" customHeight="1" x14ac:dyDescent="0.25">
      <c r="A154" s="467">
        <f>A152+1</f>
        <v>73</v>
      </c>
      <c r="B154" s="467" t="s">
        <v>1044</v>
      </c>
      <c r="C154" s="467" t="s">
        <v>319</v>
      </c>
      <c r="D154" s="467" t="s">
        <v>237</v>
      </c>
      <c r="E154" s="468">
        <v>367</v>
      </c>
      <c r="F154" s="467"/>
      <c r="G154" s="470"/>
      <c r="H154" s="468"/>
      <c r="I154" s="468"/>
      <c r="J154" s="469">
        <v>231.851</v>
      </c>
      <c r="K154" s="467" t="s">
        <v>1044</v>
      </c>
      <c r="L154" s="473">
        <f>H153+H155</f>
        <v>761</v>
      </c>
      <c r="M154" s="470">
        <v>380.5</v>
      </c>
      <c r="N154" s="470">
        <v>148</v>
      </c>
      <c r="O154" s="470">
        <v>186</v>
      </c>
      <c r="P154" s="470">
        <v>334</v>
      </c>
      <c r="Q154" s="470">
        <v>164</v>
      </c>
      <c r="R154" s="470">
        <v>186</v>
      </c>
      <c r="S154" s="470">
        <v>350</v>
      </c>
      <c r="T154" s="471">
        <v>352601.36099999998</v>
      </c>
      <c r="U154" s="471">
        <v>3147309.4929999998</v>
      </c>
      <c r="V154" s="472"/>
      <c r="W154" s="467"/>
      <c r="X154" s="467" t="s">
        <v>1078</v>
      </c>
      <c r="Y154" s="467" t="s">
        <v>764</v>
      </c>
      <c r="Z154" s="467" t="s">
        <v>759</v>
      </c>
      <c r="AA154" s="467"/>
      <c r="AC154" s="474">
        <f t="shared" si="0"/>
        <v>0</v>
      </c>
    </row>
    <row r="155" spans="1:29" ht="19.5" customHeight="1" x14ac:dyDescent="0.25">
      <c r="A155" s="467"/>
      <c r="B155" s="467"/>
      <c r="C155" s="467"/>
      <c r="D155" s="467"/>
      <c r="E155" s="468"/>
      <c r="F155" s="467"/>
      <c r="G155" s="470"/>
      <c r="H155" s="468">
        <v>367</v>
      </c>
      <c r="I155" s="468">
        <f>H155+I153</f>
        <v>29473.703999999998</v>
      </c>
      <c r="J155" s="469"/>
      <c r="K155" s="467"/>
      <c r="L155" s="473"/>
      <c r="M155" s="470"/>
      <c r="N155" s="470"/>
      <c r="O155" s="470"/>
      <c r="P155" s="470"/>
      <c r="Q155" s="470"/>
      <c r="R155" s="470"/>
      <c r="S155" s="470"/>
      <c r="T155" s="471"/>
      <c r="U155" s="471"/>
      <c r="V155" s="472"/>
      <c r="W155" s="467"/>
      <c r="X155" s="467" t="s">
        <v>1044</v>
      </c>
      <c r="Y155" s="467" t="s">
        <v>1044</v>
      </c>
      <c r="Z155" s="467" t="s">
        <v>1044</v>
      </c>
      <c r="AA155" s="467"/>
      <c r="AC155" s="474">
        <f t="shared" si="0"/>
        <v>4.2105291428571423</v>
      </c>
    </row>
    <row r="156" spans="1:29" ht="19.5" customHeight="1" x14ac:dyDescent="0.25">
      <c r="A156" s="467">
        <f>A154+1</f>
        <v>74</v>
      </c>
      <c r="B156" s="467"/>
      <c r="C156" s="467" t="s">
        <v>320</v>
      </c>
      <c r="D156" s="467" t="s">
        <v>231</v>
      </c>
      <c r="E156" s="468">
        <v>388</v>
      </c>
      <c r="F156" s="467"/>
      <c r="G156" s="470"/>
      <c r="H156" s="468"/>
      <c r="I156" s="468"/>
      <c r="J156" s="469">
        <v>229.92500000000001</v>
      </c>
      <c r="K156" s="467" t="s">
        <v>1044</v>
      </c>
      <c r="L156" s="473">
        <f>H155+H157</f>
        <v>755</v>
      </c>
      <c r="M156" s="470">
        <v>377.5</v>
      </c>
      <c r="N156" s="470">
        <v>181</v>
      </c>
      <c r="O156" s="470">
        <v>183</v>
      </c>
      <c r="P156" s="470">
        <v>364</v>
      </c>
      <c r="Q156" s="470">
        <v>182</v>
      </c>
      <c r="R156" s="470">
        <v>187</v>
      </c>
      <c r="S156" s="470">
        <v>369</v>
      </c>
      <c r="T156" s="471">
        <v>352968.23200000002</v>
      </c>
      <c r="U156" s="471">
        <v>3147299.7620000001</v>
      </c>
      <c r="V156" s="472"/>
      <c r="W156" s="467"/>
      <c r="X156" s="467" t="s">
        <v>1078</v>
      </c>
      <c r="Y156" s="467" t="s">
        <v>764</v>
      </c>
      <c r="Z156" s="467" t="s">
        <v>759</v>
      </c>
      <c r="AA156" s="467"/>
      <c r="AC156" s="474">
        <f t="shared" si="0"/>
        <v>0</v>
      </c>
    </row>
    <row r="157" spans="1:29" ht="19.5" customHeight="1" x14ac:dyDescent="0.25">
      <c r="A157" s="467"/>
      <c r="B157" s="467"/>
      <c r="C157" s="467"/>
      <c r="D157" s="467"/>
      <c r="E157" s="468"/>
      <c r="F157" s="467"/>
      <c r="G157" s="470"/>
      <c r="H157" s="468">
        <v>388</v>
      </c>
      <c r="I157" s="468">
        <f>H157+I155</f>
        <v>29861.703999999998</v>
      </c>
      <c r="J157" s="469"/>
      <c r="K157" s="467"/>
      <c r="L157" s="473"/>
      <c r="M157" s="470"/>
      <c r="N157" s="470"/>
      <c r="O157" s="470"/>
      <c r="P157" s="470"/>
      <c r="Q157" s="470"/>
      <c r="R157" s="470"/>
      <c r="S157" s="470"/>
      <c r="T157" s="471"/>
      <c r="U157" s="471"/>
      <c r="V157" s="472"/>
      <c r="W157" s="467"/>
      <c r="X157" s="467" t="s">
        <v>1044</v>
      </c>
      <c r="Y157" s="467" t="s">
        <v>1044</v>
      </c>
      <c r="Z157" s="467" t="s">
        <v>1044</v>
      </c>
      <c r="AA157" s="467"/>
      <c r="AC157" s="474">
        <f t="shared" si="0"/>
        <v>4.2659577142857144</v>
      </c>
    </row>
    <row r="158" spans="1:29" ht="19.5" customHeight="1" x14ac:dyDescent="0.25">
      <c r="A158" s="467">
        <f>A156+1</f>
        <v>75</v>
      </c>
      <c r="B158" s="467" t="s">
        <v>1044</v>
      </c>
      <c r="C158" s="467" t="s">
        <v>321</v>
      </c>
      <c r="D158" s="467" t="s">
        <v>231</v>
      </c>
      <c r="E158" s="468">
        <v>389</v>
      </c>
      <c r="F158" s="467"/>
      <c r="G158" s="470"/>
      <c r="H158" s="468"/>
      <c r="I158" s="468"/>
      <c r="J158" s="469">
        <v>231.92599999999999</v>
      </c>
      <c r="K158" s="467" t="s">
        <v>1044</v>
      </c>
      <c r="L158" s="473">
        <f>H157+H159</f>
        <v>777</v>
      </c>
      <c r="M158" s="470">
        <v>388.5</v>
      </c>
      <c r="N158" s="470">
        <v>205</v>
      </c>
      <c r="O158" s="470">
        <v>187</v>
      </c>
      <c r="P158" s="470">
        <v>392</v>
      </c>
      <c r="Q158" s="470">
        <v>202</v>
      </c>
      <c r="R158" s="470">
        <v>190</v>
      </c>
      <c r="S158" s="470">
        <v>392</v>
      </c>
      <c r="T158" s="471">
        <v>353356.09600000002</v>
      </c>
      <c r="U158" s="471">
        <v>3147289.4750000001</v>
      </c>
      <c r="V158" s="472"/>
      <c r="W158" s="467"/>
      <c r="X158" s="467" t="s">
        <v>1082</v>
      </c>
      <c r="Y158" s="467" t="s">
        <v>764</v>
      </c>
      <c r="Z158" s="467" t="s">
        <v>759</v>
      </c>
      <c r="AA158" s="467"/>
      <c r="AC158" s="474">
        <f t="shared" si="0"/>
        <v>0</v>
      </c>
    </row>
    <row r="159" spans="1:29" ht="19.5" customHeight="1" x14ac:dyDescent="0.25">
      <c r="A159" s="467"/>
      <c r="B159" s="467"/>
      <c r="C159" s="467"/>
      <c r="D159" s="467"/>
      <c r="E159" s="468"/>
      <c r="F159" s="467"/>
      <c r="G159" s="470"/>
      <c r="H159" s="468">
        <v>389</v>
      </c>
      <c r="I159" s="468">
        <f>H159+I157</f>
        <v>30250.703999999998</v>
      </c>
      <c r="J159" s="469"/>
      <c r="K159" s="467"/>
      <c r="L159" s="473"/>
      <c r="M159" s="470"/>
      <c r="N159" s="470"/>
      <c r="O159" s="470"/>
      <c r="P159" s="470"/>
      <c r="Q159" s="470"/>
      <c r="R159" s="470"/>
      <c r="S159" s="470"/>
      <c r="T159" s="471"/>
      <c r="U159" s="471"/>
      <c r="V159" s="472"/>
      <c r="W159" s="467"/>
      <c r="X159" s="467" t="s">
        <v>1044</v>
      </c>
      <c r="Y159" s="467" t="s">
        <v>1044</v>
      </c>
      <c r="Z159" s="467" t="s">
        <v>1044</v>
      </c>
      <c r="AA159" s="467"/>
      <c r="AC159" s="474">
        <f t="shared" si="0"/>
        <v>4.321529142857143</v>
      </c>
    </row>
    <row r="160" spans="1:29" ht="19.5" customHeight="1" x14ac:dyDescent="0.25">
      <c r="A160" s="467">
        <f>A158+1</f>
        <v>76</v>
      </c>
      <c r="B160" s="467" t="s">
        <v>1044</v>
      </c>
      <c r="C160" s="467" t="s">
        <v>322</v>
      </c>
      <c r="D160" s="467" t="s">
        <v>237</v>
      </c>
      <c r="E160" s="468">
        <v>385</v>
      </c>
      <c r="F160" s="467"/>
      <c r="G160" s="470"/>
      <c r="H160" s="468"/>
      <c r="I160" s="468"/>
      <c r="J160" s="469">
        <v>234.78800000000001</v>
      </c>
      <c r="K160" s="467" t="s">
        <v>1044</v>
      </c>
      <c r="L160" s="473">
        <f>H159+H161</f>
        <v>774</v>
      </c>
      <c r="M160" s="470">
        <v>387</v>
      </c>
      <c r="N160" s="470">
        <v>202</v>
      </c>
      <c r="O160" s="470">
        <v>209</v>
      </c>
      <c r="P160" s="470">
        <v>411</v>
      </c>
      <c r="Q160" s="470">
        <v>200</v>
      </c>
      <c r="R160" s="470">
        <v>204</v>
      </c>
      <c r="S160" s="470">
        <v>404</v>
      </c>
      <c r="T160" s="471">
        <v>353744.95899999997</v>
      </c>
      <c r="U160" s="471">
        <v>3147279.1609999998</v>
      </c>
      <c r="V160" s="472"/>
      <c r="W160" s="467"/>
      <c r="X160" s="467" t="s">
        <v>1082</v>
      </c>
      <c r="Y160" s="467" t="s">
        <v>764</v>
      </c>
      <c r="Z160" s="467" t="s">
        <v>759</v>
      </c>
      <c r="AA160" s="467"/>
      <c r="AC160" s="474">
        <f t="shared" si="0"/>
        <v>0</v>
      </c>
    </row>
    <row r="161" spans="1:29" ht="19.5" customHeight="1" x14ac:dyDescent="0.25">
      <c r="A161" s="467"/>
      <c r="B161" s="467"/>
      <c r="C161" s="467"/>
      <c r="D161" s="467"/>
      <c r="E161" s="468"/>
      <c r="F161" s="467"/>
      <c r="G161" s="470"/>
      <c r="H161" s="468">
        <v>385</v>
      </c>
      <c r="I161" s="468">
        <f>H161+I159</f>
        <v>30635.703999999998</v>
      </c>
      <c r="J161" s="469"/>
      <c r="K161" s="467"/>
      <c r="L161" s="473"/>
      <c r="M161" s="470"/>
      <c r="N161" s="470"/>
      <c r="O161" s="470"/>
      <c r="P161" s="470"/>
      <c r="Q161" s="470"/>
      <c r="R161" s="470"/>
      <c r="S161" s="470"/>
      <c r="T161" s="471"/>
      <c r="U161" s="471"/>
      <c r="V161" s="472"/>
      <c r="W161" s="467"/>
      <c r="X161" s="467" t="s">
        <v>1044</v>
      </c>
      <c r="Y161" s="467" t="s">
        <v>1044</v>
      </c>
      <c r="Z161" s="467" t="s">
        <v>1044</v>
      </c>
      <c r="AA161" s="467"/>
      <c r="AC161" s="474">
        <f t="shared" si="0"/>
        <v>4.3765291428571427</v>
      </c>
    </row>
    <row r="162" spans="1:29" ht="19.5" customHeight="1" x14ac:dyDescent="0.25">
      <c r="A162" s="467">
        <f>A160+1</f>
        <v>77</v>
      </c>
      <c r="B162" s="467" t="s">
        <v>1044</v>
      </c>
      <c r="C162" s="467" t="s">
        <v>323</v>
      </c>
      <c r="D162" s="467" t="s">
        <v>231</v>
      </c>
      <c r="E162" s="468">
        <v>389</v>
      </c>
      <c r="F162" s="467"/>
      <c r="G162" s="470"/>
      <c r="H162" s="468"/>
      <c r="I162" s="468"/>
      <c r="J162" s="469">
        <v>230.46799999999999</v>
      </c>
      <c r="K162" s="467" t="s">
        <v>1044</v>
      </c>
      <c r="L162" s="473">
        <f>H161+H163</f>
        <v>774</v>
      </c>
      <c r="M162" s="470">
        <v>387</v>
      </c>
      <c r="N162" s="470">
        <v>177</v>
      </c>
      <c r="O162" s="470">
        <v>202</v>
      </c>
      <c r="P162" s="470">
        <v>379</v>
      </c>
      <c r="Q162" s="470">
        <v>182</v>
      </c>
      <c r="R162" s="470">
        <v>200</v>
      </c>
      <c r="S162" s="470">
        <v>382</v>
      </c>
      <c r="T162" s="471">
        <v>354129.82400000002</v>
      </c>
      <c r="U162" s="471">
        <v>3147268.9530000002</v>
      </c>
      <c r="V162" s="472"/>
      <c r="W162" s="467"/>
      <c r="X162" s="467" t="s">
        <v>1082</v>
      </c>
      <c r="Y162" s="467" t="s">
        <v>764</v>
      </c>
      <c r="Z162" s="467" t="s">
        <v>759</v>
      </c>
      <c r="AA162" s="467"/>
      <c r="AC162" s="474">
        <f t="shared" si="0"/>
        <v>0</v>
      </c>
    </row>
    <row r="163" spans="1:29" ht="19.5" customHeight="1" x14ac:dyDescent="0.25">
      <c r="A163" s="467"/>
      <c r="B163" s="467"/>
      <c r="C163" s="467"/>
      <c r="D163" s="467"/>
      <c r="E163" s="468"/>
      <c r="F163" s="467"/>
      <c r="G163" s="470"/>
      <c r="H163" s="468">
        <v>389</v>
      </c>
      <c r="I163" s="468">
        <f>H163+I161</f>
        <v>31024.703999999998</v>
      </c>
      <c r="J163" s="469"/>
      <c r="K163" s="467"/>
      <c r="L163" s="473"/>
      <c r="M163" s="470"/>
      <c r="N163" s="470"/>
      <c r="O163" s="470"/>
      <c r="P163" s="470"/>
      <c r="Q163" s="470"/>
      <c r="R163" s="470"/>
      <c r="S163" s="470"/>
      <c r="T163" s="471"/>
      <c r="U163" s="471"/>
      <c r="V163" s="472" t="s">
        <v>1067</v>
      </c>
      <c r="W163" s="467"/>
      <c r="X163" s="467" t="s">
        <v>1044</v>
      </c>
      <c r="Y163" s="467" t="s">
        <v>1044</v>
      </c>
      <c r="Z163" s="467" t="s">
        <v>1044</v>
      </c>
      <c r="AA163" s="467"/>
      <c r="AC163" s="474">
        <f t="shared" si="0"/>
        <v>4.4321005714285713</v>
      </c>
    </row>
    <row r="164" spans="1:29" ht="19.5" customHeight="1" x14ac:dyDescent="0.25">
      <c r="A164" s="467">
        <f>A162+1</f>
        <v>78</v>
      </c>
      <c r="B164" s="467" t="s">
        <v>1044</v>
      </c>
      <c r="C164" s="467" t="s">
        <v>324</v>
      </c>
      <c r="D164" s="467" t="s">
        <v>237</v>
      </c>
      <c r="E164" s="468">
        <v>395</v>
      </c>
      <c r="F164" s="467"/>
      <c r="G164" s="470"/>
      <c r="H164" s="468"/>
      <c r="I164" s="468"/>
      <c r="J164" s="469">
        <v>230.607</v>
      </c>
      <c r="K164" s="467" t="s">
        <v>1044</v>
      </c>
      <c r="L164" s="473">
        <f>H163+H165</f>
        <v>784</v>
      </c>
      <c r="M164" s="470">
        <v>392</v>
      </c>
      <c r="N164" s="470">
        <v>187</v>
      </c>
      <c r="O164" s="470">
        <v>146</v>
      </c>
      <c r="P164" s="470">
        <v>333</v>
      </c>
      <c r="Q164" s="470">
        <v>190</v>
      </c>
      <c r="R164" s="470">
        <v>163</v>
      </c>
      <c r="S164" s="470">
        <v>353</v>
      </c>
      <c r="T164" s="471">
        <v>354518.68699999998</v>
      </c>
      <c r="U164" s="471">
        <v>3147258.639</v>
      </c>
      <c r="V164" s="472"/>
      <c r="W164" s="467"/>
      <c r="X164" s="467" t="s">
        <v>1082</v>
      </c>
      <c r="Y164" s="467" t="s">
        <v>764</v>
      </c>
      <c r="Z164" s="467" t="s">
        <v>759</v>
      </c>
      <c r="AA164" s="467"/>
      <c r="AC164" s="474">
        <f t="shared" si="0"/>
        <v>0</v>
      </c>
    </row>
    <row r="165" spans="1:29" ht="19.5" customHeight="1" x14ac:dyDescent="0.25">
      <c r="A165" s="467"/>
      <c r="B165" s="467"/>
      <c r="C165" s="467"/>
      <c r="D165" s="467"/>
      <c r="E165" s="468"/>
      <c r="F165" s="467"/>
      <c r="G165" s="470"/>
      <c r="H165" s="468">
        <v>395</v>
      </c>
      <c r="I165" s="468">
        <f>H165+I163</f>
        <v>31419.703999999998</v>
      </c>
      <c r="J165" s="469"/>
      <c r="K165" s="467"/>
      <c r="L165" s="473"/>
      <c r="M165" s="470"/>
      <c r="N165" s="470"/>
      <c r="O165" s="470"/>
      <c r="P165" s="470"/>
      <c r="Q165" s="470"/>
      <c r="R165" s="470"/>
      <c r="S165" s="470"/>
      <c r="T165" s="471"/>
      <c r="U165" s="471"/>
      <c r="V165" s="472" t="s">
        <v>1069</v>
      </c>
      <c r="W165" s="467"/>
      <c r="X165" s="467" t="s">
        <v>1044</v>
      </c>
      <c r="Y165" s="467" t="s">
        <v>1044</v>
      </c>
      <c r="Z165" s="467" t="s">
        <v>1044</v>
      </c>
      <c r="AA165" s="467"/>
      <c r="AC165" s="474">
        <f t="shared" si="0"/>
        <v>4.4885291428571428</v>
      </c>
    </row>
    <row r="166" spans="1:29" ht="19.5" customHeight="1" x14ac:dyDescent="0.25">
      <c r="A166" s="467">
        <f>A164+1</f>
        <v>79</v>
      </c>
      <c r="B166" s="467" t="s">
        <v>1044</v>
      </c>
      <c r="C166" s="467" t="s">
        <v>325</v>
      </c>
      <c r="D166" s="467" t="s">
        <v>257</v>
      </c>
      <c r="E166" s="468">
        <v>432</v>
      </c>
      <c r="F166" s="467"/>
      <c r="G166" s="470"/>
      <c r="H166" s="468"/>
      <c r="I166" s="468"/>
      <c r="J166" s="469">
        <v>235.60900000000001</v>
      </c>
      <c r="K166" s="467" t="s">
        <v>1044</v>
      </c>
      <c r="L166" s="473">
        <f>H165+H167</f>
        <v>827</v>
      </c>
      <c r="M166" s="470">
        <v>413.5</v>
      </c>
      <c r="N166" s="470">
        <v>250</v>
      </c>
      <c r="O166" s="470">
        <v>232</v>
      </c>
      <c r="P166" s="470">
        <v>482</v>
      </c>
      <c r="Q166" s="470">
        <v>234</v>
      </c>
      <c r="R166" s="470">
        <v>228</v>
      </c>
      <c r="S166" s="470">
        <v>462</v>
      </c>
      <c r="T166" s="471">
        <v>354913.54800000001</v>
      </c>
      <c r="U166" s="471">
        <v>3147248.165</v>
      </c>
      <c r="V166" s="472"/>
      <c r="W166" s="467"/>
      <c r="X166" s="467" t="s">
        <v>1082</v>
      </c>
      <c r="Y166" s="467" t="s">
        <v>764</v>
      </c>
      <c r="Z166" s="467" t="s">
        <v>759</v>
      </c>
      <c r="AA166" s="467"/>
      <c r="AC166" s="474">
        <f t="shared" si="0"/>
        <v>0</v>
      </c>
    </row>
    <row r="167" spans="1:29" ht="19.5" customHeight="1" x14ac:dyDescent="0.25">
      <c r="A167" s="467"/>
      <c r="B167" s="467"/>
      <c r="C167" s="467"/>
      <c r="D167" s="467"/>
      <c r="E167" s="468"/>
      <c r="F167" s="467"/>
      <c r="G167" s="470"/>
      <c r="H167" s="468">
        <v>432</v>
      </c>
      <c r="I167" s="468">
        <f>H167+I165</f>
        <v>31851.703999999998</v>
      </c>
      <c r="J167" s="469"/>
      <c r="K167" s="467"/>
      <c r="L167" s="473"/>
      <c r="M167" s="470"/>
      <c r="N167" s="470"/>
      <c r="O167" s="470"/>
      <c r="P167" s="470"/>
      <c r="Q167" s="470"/>
      <c r="R167" s="470"/>
      <c r="S167" s="470"/>
      <c r="T167" s="471"/>
      <c r="U167" s="471"/>
      <c r="V167" s="472" t="s">
        <v>1068</v>
      </c>
      <c r="W167" s="467"/>
      <c r="X167" s="467" t="s">
        <v>1044</v>
      </c>
      <c r="Y167" s="467" t="s">
        <v>1044</v>
      </c>
      <c r="Z167" s="467" t="s">
        <v>1044</v>
      </c>
      <c r="AA167" s="467"/>
      <c r="AC167" s="474">
        <f t="shared" si="0"/>
        <v>4.5502434285714282</v>
      </c>
    </row>
    <row r="168" spans="1:29" ht="19.5" customHeight="1" x14ac:dyDescent="0.25">
      <c r="A168" s="467">
        <f>A166+1</f>
        <v>80</v>
      </c>
      <c r="B168" s="467"/>
      <c r="C168" s="467" t="s">
        <v>326</v>
      </c>
      <c r="D168" s="467" t="s">
        <v>257</v>
      </c>
      <c r="E168" s="468">
        <v>371</v>
      </c>
      <c r="F168" s="467"/>
      <c r="G168" s="470"/>
      <c r="H168" s="468"/>
      <c r="I168" s="468"/>
      <c r="J168" s="469">
        <v>232.435</v>
      </c>
      <c r="K168" s="467" t="s">
        <v>1044</v>
      </c>
      <c r="L168" s="473">
        <f>H167+H169</f>
        <v>803</v>
      </c>
      <c r="M168" s="470">
        <v>401.5</v>
      </c>
      <c r="N168" s="470">
        <v>201</v>
      </c>
      <c r="O168" s="470">
        <v>193</v>
      </c>
      <c r="P168" s="470">
        <v>394</v>
      </c>
      <c r="Q168" s="470">
        <v>206</v>
      </c>
      <c r="R168" s="470">
        <v>191</v>
      </c>
      <c r="S168" s="470">
        <v>397</v>
      </c>
      <c r="T168" s="471">
        <v>355345.39600000001</v>
      </c>
      <c r="U168" s="471">
        <v>3147236.7110000001</v>
      </c>
      <c r="V168" s="472"/>
      <c r="W168" s="467"/>
      <c r="X168" s="467" t="s">
        <v>1082</v>
      </c>
      <c r="Y168" s="467" t="s">
        <v>764</v>
      </c>
      <c r="Z168" s="467" t="s">
        <v>759</v>
      </c>
      <c r="AA168" s="467"/>
      <c r="AC168" s="474">
        <f t="shared" si="0"/>
        <v>0</v>
      </c>
    </row>
    <row r="169" spans="1:29" ht="19.5" customHeight="1" x14ac:dyDescent="0.25">
      <c r="A169" s="467"/>
      <c r="B169" s="467"/>
      <c r="C169" s="467"/>
      <c r="D169" s="467"/>
      <c r="E169" s="468"/>
      <c r="F169" s="467"/>
      <c r="G169" s="470"/>
      <c r="H169" s="468">
        <v>371</v>
      </c>
      <c r="I169" s="468">
        <f>H169+I167</f>
        <v>32222.703999999998</v>
      </c>
      <c r="J169" s="469"/>
      <c r="K169" s="467"/>
      <c r="L169" s="473"/>
      <c r="M169" s="470"/>
      <c r="N169" s="470"/>
      <c r="O169" s="470"/>
      <c r="P169" s="470"/>
      <c r="Q169" s="470"/>
      <c r="R169" s="470"/>
      <c r="S169" s="470"/>
      <c r="T169" s="471"/>
      <c r="U169" s="471"/>
      <c r="V169" s="472" t="s">
        <v>1074</v>
      </c>
      <c r="W169" s="467"/>
      <c r="X169" s="467" t="s">
        <v>1044</v>
      </c>
      <c r="Y169" s="467" t="s">
        <v>1044</v>
      </c>
      <c r="Z169" s="467" t="s">
        <v>1044</v>
      </c>
      <c r="AA169" s="467"/>
      <c r="AC169" s="474">
        <f t="shared" si="0"/>
        <v>4.6032434285714281</v>
      </c>
    </row>
    <row r="170" spans="1:29" ht="19.5" customHeight="1" x14ac:dyDescent="0.25">
      <c r="A170" s="467">
        <f>A168+1</f>
        <v>81</v>
      </c>
      <c r="B170" s="467" t="s">
        <v>1044</v>
      </c>
      <c r="C170" s="467" t="s">
        <v>327</v>
      </c>
      <c r="D170" s="467" t="s">
        <v>231</v>
      </c>
      <c r="E170" s="468">
        <v>385</v>
      </c>
      <c r="F170" s="467"/>
      <c r="G170" s="470"/>
      <c r="H170" s="468"/>
      <c r="I170" s="468"/>
      <c r="J170" s="469">
        <v>234.17099999999999</v>
      </c>
      <c r="K170" s="467" t="s">
        <v>1044</v>
      </c>
      <c r="L170" s="473">
        <f>H169+H171</f>
        <v>756</v>
      </c>
      <c r="M170" s="470">
        <v>378</v>
      </c>
      <c r="N170" s="470">
        <v>178</v>
      </c>
      <c r="O170" s="470">
        <v>175</v>
      </c>
      <c r="P170" s="470">
        <v>353</v>
      </c>
      <c r="Q170" s="470">
        <v>181</v>
      </c>
      <c r="R170" s="470">
        <v>181</v>
      </c>
      <c r="S170" s="470">
        <v>362</v>
      </c>
      <c r="T170" s="471">
        <v>355716.266</v>
      </c>
      <c r="U170" s="471">
        <v>3147226.8739999998</v>
      </c>
      <c r="V170" s="472"/>
      <c r="W170" s="467"/>
      <c r="X170" s="467" t="s">
        <v>1082</v>
      </c>
      <c r="Y170" s="467" t="s">
        <v>764</v>
      </c>
      <c r="Z170" s="467" t="s">
        <v>759</v>
      </c>
      <c r="AA170" s="467"/>
      <c r="AC170" s="474">
        <f t="shared" si="0"/>
        <v>0</v>
      </c>
    </row>
    <row r="171" spans="1:29" ht="19.5" customHeight="1" x14ac:dyDescent="0.25">
      <c r="A171" s="467"/>
      <c r="B171" s="467"/>
      <c r="C171" s="467"/>
      <c r="D171" s="467"/>
      <c r="E171" s="468"/>
      <c r="F171" s="467"/>
      <c r="G171" s="470"/>
      <c r="H171" s="468">
        <v>385</v>
      </c>
      <c r="I171" s="468">
        <f>H171+I169</f>
        <v>32607.703999999998</v>
      </c>
      <c r="J171" s="469"/>
      <c r="K171" s="467"/>
      <c r="L171" s="473"/>
      <c r="M171" s="470"/>
      <c r="N171" s="470"/>
      <c r="O171" s="470"/>
      <c r="P171" s="470"/>
      <c r="Q171" s="470"/>
      <c r="R171" s="470"/>
      <c r="S171" s="470"/>
      <c r="T171" s="471"/>
      <c r="U171" s="471"/>
      <c r="V171" s="472" t="s">
        <v>1067</v>
      </c>
      <c r="W171" s="467"/>
      <c r="X171" s="467" t="s">
        <v>1044</v>
      </c>
      <c r="Y171" s="467" t="s">
        <v>1044</v>
      </c>
      <c r="Z171" s="467" t="s">
        <v>1044</v>
      </c>
      <c r="AA171" s="467"/>
      <c r="AC171" s="474">
        <f t="shared" si="0"/>
        <v>4.6582434285714287</v>
      </c>
    </row>
    <row r="172" spans="1:29" ht="19.5" customHeight="1" x14ac:dyDescent="0.25">
      <c r="A172" s="467">
        <f>A170+1</f>
        <v>82</v>
      </c>
      <c r="B172" s="467"/>
      <c r="C172" s="467" t="s">
        <v>328</v>
      </c>
      <c r="D172" s="467" t="s">
        <v>257</v>
      </c>
      <c r="E172" s="468">
        <v>408.06200000000001</v>
      </c>
      <c r="F172" s="467"/>
      <c r="G172" s="470"/>
      <c r="H172" s="468"/>
      <c r="I172" s="468"/>
      <c r="J172" s="469">
        <v>234.34</v>
      </c>
      <c r="K172" s="467" t="s">
        <v>1044</v>
      </c>
      <c r="L172" s="473">
        <f>H171+H173</f>
        <v>793.06200000000001</v>
      </c>
      <c r="M172" s="470">
        <v>396.53100000000001</v>
      </c>
      <c r="N172" s="470">
        <v>210</v>
      </c>
      <c r="O172" s="470">
        <v>226</v>
      </c>
      <c r="P172" s="470">
        <v>436</v>
      </c>
      <c r="Q172" s="470">
        <v>205</v>
      </c>
      <c r="R172" s="470">
        <v>220</v>
      </c>
      <c r="S172" s="470">
        <v>425</v>
      </c>
      <c r="T172" s="471">
        <v>356101.13099999999</v>
      </c>
      <c r="U172" s="471">
        <v>3147216.6660000002</v>
      </c>
      <c r="V172" s="472"/>
      <c r="W172" s="467"/>
      <c r="X172" s="467" t="s">
        <v>1083</v>
      </c>
      <c r="Y172" s="467" t="s">
        <v>764</v>
      </c>
      <c r="Z172" s="467" t="s">
        <v>759</v>
      </c>
      <c r="AA172" s="467"/>
      <c r="AC172" s="474">
        <f t="shared" si="0"/>
        <v>0</v>
      </c>
    </row>
    <row r="173" spans="1:29" ht="19.5" customHeight="1" x14ac:dyDescent="0.25">
      <c r="A173" s="467"/>
      <c r="B173" s="467"/>
      <c r="C173" s="467"/>
      <c r="D173" s="467"/>
      <c r="E173" s="468"/>
      <c r="F173" s="467"/>
      <c r="G173" s="470"/>
      <c r="H173" s="468">
        <v>408.06200000000001</v>
      </c>
      <c r="I173" s="468">
        <f>H173+I171</f>
        <v>33015.765999999996</v>
      </c>
      <c r="J173" s="469"/>
      <c r="K173" s="467"/>
      <c r="L173" s="473"/>
      <c r="M173" s="470"/>
      <c r="N173" s="470"/>
      <c r="O173" s="470"/>
      <c r="P173" s="470"/>
      <c r="Q173" s="470"/>
      <c r="R173" s="470"/>
      <c r="S173" s="470"/>
      <c r="T173" s="471"/>
      <c r="U173" s="471"/>
      <c r="V173" s="472"/>
      <c r="W173" s="467"/>
      <c r="X173" s="467" t="s">
        <v>1044</v>
      </c>
      <c r="Y173" s="467" t="s">
        <v>1044</v>
      </c>
      <c r="Z173" s="467" t="s">
        <v>1044</v>
      </c>
      <c r="AA173" s="467"/>
      <c r="AC173" s="474">
        <f t="shared" si="0"/>
        <v>4.716537999999999</v>
      </c>
    </row>
    <row r="174" spans="1:29" ht="19.5" customHeight="1" x14ac:dyDescent="0.25">
      <c r="A174" s="467">
        <f>A172+1</f>
        <v>83</v>
      </c>
      <c r="B174" s="467" t="s">
        <v>1084</v>
      </c>
      <c r="C174" s="467" t="s">
        <v>329</v>
      </c>
      <c r="D174" s="467" t="s">
        <v>330</v>
      </c>
      <c r="E174" s="468">
        <v>372</v>
      </c>
      <c r="F174" s="467"/>
      <c r="G174" s="470">
        <f>SUM(H150:H173)</f>
        <v>4747.0619999999999</v>
      </c>
      <c r="H174" s="468"/>
      <c r="I174" s="468"/>
      <c r="J174" s="469">
        <v>233.16399999999999</v>
      </c>
      <c r="K174" s="467" t="s">
        <v>1085</v>
      </c>
      <c r="L174" s="473">
        <f>H173+H175</f>
        <v>780.06200000000001</v>
      </c>
      <c r="M174" s="470">
        <v>390.03100000000001</v>
      </c>
      <c r="N174" s="470">
        <v>182</v>
      </c>
      <c r="O174" s="470">
        <v>194</v>
      </c>
      <c r="P174" s="470">
        <v>376</v>
      </c>
      <c r="Q174" s="470">
        <v>190</v>
      </c>
      <c r="R174" s="470">
        <v>192</v>
      </c>
      <c r="S174" s="470">
        <v>382</v>
      </c>
      <c r="T174" s="471">
        <v>356509.049</v>
      </c>
      <c r="U174" s="471">
        <v>3147205.8470000001</v>
      </c>
      <c r="V174" s="472"/>
      <c r="W174" s="467"/>
      <c r="X174" s="467" t="s">
        <v>1086</v>
      </c>
      <c r="Y174" s="467" t="s">
        <v>764</v>
      </c>
      <c r="Z174" s="467" t="s">
        <v>759</v>
      </c>
      <c r="AA174" s="467"/>
      <c r="AC174" s="474">
        <f t="shared" si="0"/>
        <v>0</v>
      </c>
    </row>
    <row r="175" spans="1:29" ht="19.5" customHeight="1" x14ac:dyDescent="0.25">
      <c r="A175" s="467"/>
      <c r="B175" s="467"/>
      <c r="C175" s="467"/>
      <c r="D175" s="467"/>
      <c r="E175" s="468"/>
      <c r="F175" s="467"/>
      <c r="G175" s="470"/>
      <c r="H175" s="468">
        <v>372</v>
      </c>
      <c r="I175" s="468">
        <f>H175+I173</f>
        <v>33387.765999999996</v>
      </c>
      <c r="J175" s="469"/>
      <c r="K175" s="467"/>
      <c r="L175" s="473"/>
      <c r="M175" s="470"/>
      <c r="N175" s="470"/>
      <c r="O175" s="470"/>
      <c r="P175" s="470"/>
      <c r="Q175" s="470"/>
      <c r="R175" s="470"/>
      <c r="S175" s="470"/>
      <c r="T175" s="471"/>
      <c r="U175" s="471"/>
      <c r="V175" s="482" t="s">
        <v>1087</v>
      </c>
      <c r="W175" s="467"/>
      <c r="X175" s="467" t="s">
        <v>1044</v>
      </c>
      <c r="Y175" s="467" t="s">
        <v>1044</v>
      </c>
      <c r="Z175" s="467" t="s">
        <v>1044</v>
      </c>
      <c r="AA175" s="467"/>
      <c r="AC175" s="474">
        <f t="shared" si="0"/>
        <v>4.7696808571428564</v>
      </c>
    </row>
    <row r="176" spans="1:29" ht="19.5" customHeight="1" x14ac:dyDescent="0.25">
      <c r="A176" s="467">
        <f>A174+1</f>
        <v>84</v>
      </c>
      <c r="B176" s="467"/>
      <c r="C176" s="467" t="s">
        <v>331</v>
      </c>
      <c r="D176" s="467" t="s">
        <v>237</v>
      </c>
      <c r="E176" s="468">
        <v>383</v>
      </c>
      <c r="F176" s="467"/>
      <c r="G176" s="470"/>
      <c r="H176" s="468"/>
      <c r="I176" s="468"/>
      <c r="J176" s="469">
        <v>233.352</v>
      </c>
      <c r="K176" s="467"/>
      <c r="L176" s="473">
        <f>H175+H177</f>
        <v>755</v>
      </c>
      <c r="M176" s="470">
        <v>377.5</v>
      </c>
      <c r="N176" s="470">
        <v>179</v>
      </c>
      <c r="O176" s="470">
        <v>166</v>
      </c>
      <c r="P176" s="470">
        <v>345</v>
      </c>
      <c r="Q176" s="470">
        <v>181</v>
      </c>
      <c r="R176" s="470">
        <v>175</v>
      </c>
      <c r="S176" s="470">
        <v>356</v>
      </c>
      <c r="T176" s="471">
        <v>356868.86499999999</v>
      </c>
      <c r="U176" s="471">
        <v>3147300.2749999999</v>
      </c>
      <c r="V176" s="472"/>
      <c r="W176" s="467"/>
      <c r="X176" s="467" t="s">
        <v>1086</v>
      </c>
      <c r="Y176" s="467" t="s">
        <v>764</v>
      </c>
      <c r="Z176" s="467" t="s">
        <v>759</v>
      </c>
      <c r="AA176" s="467"/>
      <c r="AC176" s="474">
        <f t="shared" si="0"/>
        <v>0</v>
      </c>
    </row>
    <row r="177" spans="1:29" ht="19.5" customHeight="1" x14ac:dyDescent="0.25">
      <c r="A177" s="467"/>
      <c r="B177" s="467"/>
      <c r="C177" s="467"/>
      <c r="D177" s="467"/>
      <c r="E177" s="468"/>
      <c r="F177" s="467"/>
      <c r="G177" s="470"/>
      <c r="H177" s="468">
        <v>383</v>
      </c>
      <c r="I177" s="468">
        <f>H177+I175</f>
        <v>33770.765999999996</v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7" s="470"/>
      <c r="T177" s="471"/>
      <c r="U177" s="471"/>
      <c r="V177" s="472" t="s">
        <v>1074</v>
      </c>
      <c r="W177" s="467"/>
      <c r="X177" s="467" t="s">
        <v>1044</v>
      </c>
      <c r="Y177" s="467" t="s">
        <v>1044</v>
      </c>
      <c r="Z177" s="467" t="s">
        <v>1044</v>
      </c>
      <c r="AA177" s="467"/>
      <c r="AC177" s="474">
        <f t="shared" si="0"/>
        <v>4.8243951428571421</v>
      </c>
    </row>
    <row r="178" spans="1:29" ht="19.5" customHeight="1" x14ac:dyDescent="0.25">
      <c r="A178" s="467">
        <f>A176+1</f>
        <v>85</v>
      </c>
      <c r="B178" s="467" t="s">
        <v>1044</v>
      </c>
      <c r="C178" s="467" t="s">
        <v>332</v>
      </c>
      <c r="D178" s="467" t="s">
        <v>257</v>
      </c>
      <c r="E178" s="468">
        <v>427</v>
      </c>
      <c r="F178" s="467"/>
      <c r="G178" s="470"/>
      <c r="H178" s="468"/>
      <c r="I178" s="468"/>
      <c r="J178" s="469">
        <v>233.35</v>
      </c>
      <c r="K178" s="467"/>
      <c r="L178" s="473">
        <f>H177+H179</f>
        <v>810</v>
      </c>
      <c r="M178" s="470">
        <v>405</v>
      </c>
      <c r="N178" s="470">
        <v>217</v>
      </c>
      <c r="O178" s="470">
        <v>192</v>
      </c>
      <c r="P178" s="470">
        <v>409</v>
      </c>
      <c r="Q178" s="470">
        <v>209</v>
      </c>
      <c r="R178" s="470">
        <v>199</v>
      </c>
      <c r="S178" s="470">
        <v>408</v>
      </c>
      <c r="T178" s="471">
        <v>357239.32</v>
      </c>
      <c r="U178" s="471">
        <v>3147397.4950000001</v>
      </c>
      <c r="V178" s="472"/>
      <c r="W178" s="467"/>
      <c r="X178" s="467" t="s">
        <v>1088</v>
      </c>
      <c r="Y178" s="467" t="s">
        <v>764</v>
      </c>
      <c r="Z178" s="467" t="s">
        <v>759</v>
      </c>
      <c r="AA178" s="467"/>
      <c r="AC178" s="474">
        <f t="shared" si="0"/>
        <v>0</v>
      </c>
    </row>
    <row r="179" spans="1:29" ht="19.5" customHeight="1" x14ac:dyDescent="0.25">
      <c r="A179" s="467"/>
      <c r="B179" s="467"/>
      <c r="C179" s="467"/>
      <c r="D179" s="467"/>
      <c r="E179" s="468"/>
      <c r="F179" s="467"/>
      <c r="G179" s="470"/>
      <c r="H179" s="468">
        <v>427</v>
      </c>
      <c r="I179" s="468">
        <f>H179+I177</f>
        <v>34197.765999999996</v>
      </c>
      <c r="J179" s="469"/>
      <c r="K179" s="467"/>
      <c r="L179" s="473"/>
      <c r="M179" s="470"/>
      <c r="N179" s="470"/>
      <c r="O179" s="470"/>
      <c r="P179" s="470"/>
      <c r="Q179" s="470"/>
      <c r="R179" s="470"/>
      <c r="S179" s="470"/>
      <c r="T179" s="471"/>
      <c r="U179" s="471"/>
      <c r="V179" s="472"/>
      <c r="W179" s="467"/>
      <c r="X179" s="467" t="s">
        <v>1044</v>
      </c>
      <c r="Y179" s="467" t="s">
        <v>1044</v>
      </c>
      <c r="Z179" s="467" t="s">
        <v>1044</v>
      </c>
      <c r="AA179" s="467"/>
      <c r="AC179" s="474">
        <f t="shared" si="0"/>
        <v>4.885395142857142</v>
      </c>
    </row>
    <row r="180" spans="1:29" ht="19.5" customHeight="1" x14ac:dyDescent="0.25">
      <c r="A180" s="467">
        <f>A178+1</f>
        <v>86</v>
      </c>
      <c r="B180" s="467" t="s">
        <v>1044</v>
      </c>
      <c r="C180" s="467" t="s">
        <v>333</v>
      </c>
      <c r="D180" s="467" t="s">
        <v>245</v>
      </c>
      <c r="E180" s="468">
        <v>402</v>
      </c>
      <c r="F180" s="467"/>
      <c r="G180" s="470"/>
      <c r="H180" s="468"/>
      <c r="I180" s="468"/>
      <c r="J180" s="469">
        <v>234.77</v>
      </c>
      <c r="K180" s="467"/>
      <c r="L180" s="473">
        <f>H179+H181</f>
        <v>829</v>
      </c>
      <c r="M180" s="470">
        <v>414.5</v>
      </c>
      <c r="N180" s="470">
        <v>236</v>
      </c>
      <c r="O180" s="470">
        <v>211</v>
      </c>
      <c r="P180" s="470">
        <v>447</v>
      </c>
      <c r="Q180" s="470">
        <v>229</v>
      </c>
      <c r="R180" s="470">
        <v>208</v>
      </c>
      <c r="S180" s="470">
        <v>437</v>
      </c>
      <c r="T180" s="471">
        <v>357652.33500000002</v>
      </c>
      <c r="U180" s="471">
        <v>3147505.8840000001</v>
      </c>
      <c r="V180" s="472"/>
      <c r="W180" s="467"/>
      <c r="X180" s="467" t="s">
        <v>1088</v>
      </c>
      <c r="Y180" s="467" t="s">
        <v>764</v>
      </c>
      <c r="Z180" s="467" t="s">
        <v>759</v>
      </c>
      <c r="AA180" s="467"/>
      <c r="AC180" s="474">
        <f t="shared" si="0"/>
        <v>0</v>
      </c>
    </row>
    <row r="181" spans="1:29" ht="19.5" customHeight="1" x14ac:dyDescent="0.25">
      <c r="A181" s="467"/>
      <c r="B181" s="467"/>
      <c r="C181" s="467"/>
      <c r="D181" s="467"/>
      <c r="E181" s="468"/>
      <c r="F181" s="467"/>
      <c r="G181" s="470"/>
      <c r="H181" s="468">
        <v>402</v>
      </c>
      <c r="I181" s="468">
        <f>H181+I179</f>
        <v>34599.765999999996</v>
      </c>
      <c r="J181" s="469"/>
      <c r="K181" s="467"/>
      <c r="L181" s="473"/>
      <c r="M181" s="470"/>
      <c r="N181" s="470"/>
      <c r="O181" s="470"/>
      <c r="P181" s="470"/>
      <c r="Q181" s="470"/>
      <c r="R181" s="470"/>
      <c r="S181" s="470"/>
      <c r="T181" s="471"/>
      <c r="U181" s="471"/>
      <c r="V181" s="472"/>
      <c r="W181" s="467"/>
      <c r="X181" s="467" t="s">
        <v>1044</v>
      </c>
      <c r="Y181" s="467" t="s">
        <v>1044</v>
      </c>
      <c r="Z181" s="467" t="s">
        <v>1044</v>
      </c>
      <c r="AA181" s="467"/>
      <c r="AC181" s="474">
        <f t="shared" si="0"/>
        <v>4.9428237142857139</v>
      </c>
    </row>
    <row r="182" spans="1:29" ht="19.5" customHeight="1" x14ac:dyDescent="0.25">
      <c r="A182" s="467">
        <f>A180+1</f>
        <v>87</v>
      </c>
      <c r="B182" s="467" t="s">
        <v>1044</v>
      </c>
      <c r="C182" s="467" t="s">
        <v>334</v>
      </c>
      <c r="D182" s="467" t="s">
        <v>257</v>
      </c>
      <c r="E182" s="468">
        <v>388</v>
      </c>
      <c r="F182" s="467"/>
      <c r="G182" s="470"/>
      <c r="H182" s="468"/>
      <c r="I182" s="468"/>
      <c r="J182" s="469">
        <v>235.976</v>
      </c>
      <c r="K182" s="467"/>
      <c r="L182" s="473">
        <f>H181+H183</f>
        <v>790</v>
      </c>
      <c r="M182" s="470">
        <v>395</v>
      </c>
      <c r="N182" s="470">
        <v>192</v>
      </c>
      <c r="O182" s="470">
        <v>208</v>
      </c>
      <c r="P182" s="470">
        <v>400</v>
      </c>
      <c r="Q182" s="470">
        <v>195</v>
      </c>
      <c r="R182" s="470">
        <v>204</v>
      </c>
      <c r="S182" s="470">
        <v>399</v>
      </c>
      <c r="T182" s="471">
        <v>358041.16800000001</v>
      </c>
      <c r="U182" s="471">
        <v>3147607.9270000001</v>
      </c>
      <c r="V182" s="472"/>
      <c r="W182" s="467"/>
      <c r="X182" s="467" t="s">
        <v>1089</v>
      </c>
      <c r="Y182" s="467" t="s">
        <v>764</v>
      </c>
      <c r="Z182" s="467" t="s">
        <v>759</v>
      </c>
      <c r="AA182" s="467"/>
      <c r="AC182" s="474">
        <f t="shared" si="0"/>
        <v>0</v>
      </c>
    </row>
    <row r="183" spans="1:29" ht="19.5" customHeight="1" x14ac:dyDescent="0.25">
      <c r="A183" s="467"/>
      <c r="B183" s="467"/>
      <c r="C183" s="467"/>
      <c r="D183" s="467"/>
      <c r="E183" s="468"/>
      <c r="F183" s="467"/>
      <c r="G183" s="470"/>
      <c r="H183" s="468">
        <v>388</v>
      </c>
      <c r="I183" s="468">
        <f>H183+I181</f>
        <v>34987.765999999996</v>
      </c>
      <c r="J183" s="469"/>
      <c r="K183" s="467"/>
      <c r="L183" s="473"/>
      <c r="M183" s="470"/>
      <c r="N183" s="470"/>
      <c r="O183" s="470"/>
      <c r="P183" s="470"/>
      <c r="Q183" s="470"/>
      <c r="R183" s="470"/>
      <c r="S183" s="470"/>
      <c r="T183" s="471"/>
      <c r="U183" s="471"/>
      <c r="V183" s="472"/>
      <c r="W183" s="467"/>
      <c r="X183" s="467" t="s">
        <v>1044</v>
      </c>
      <c r="Y183" s="467" t="s">
        <v>1044</v>
      </c>
      <c r="Z183" s="467" t="s">
        <v>1044</v>
      </c>
      <c r="AA183" s="467"/>
      <c r="AC183" s="474">
        <f t="shared" si="0"/>
        <v>4.998252285714285</v>
      </c>
    </row>
    <row r="184" spans="1:29" ht="19.5" customHeight="1" x14ac:dyDescent="0.25">
      <c r="A184" s="467">
        <f>A182+1</f>
        <v>88</v>
      </c>
      <c r="B184" s="467"/>
      <c r="C184" s="467" t="s">
        <v>335</v>
      </c>
      <c r="D184" s="467" t="s">
        <v>231</v>
      </c>
      <c r="E184" s="468">
        <v>365</v>
      </c>
      <c r="F184" s="467"/>
      <c r="G184" s="470"/>
      <c r="H184" s="468"/>
      <c r="I184" s="468"/>
      <c r="J184" s="469">
        <v>236.559</v>
      </c>
      <c r="K184" s="467"/>
      <c r="L184" s="473">
        <f>H183+H185</f>
        <v>753</v>
      </c>
      <c r="M184" s="470">
        <v>376.5</v>
      </c>
      <c r="N184" s="470">
        <v>181</v>
      </c>
      <c r="O184" s="470">
        <v>190</v>
      </c>
      <c r="P184" s="470">
        <v>371</v>
      </c>
      <c r="Q184" s="470">
        <v>185</v>
      </c>
      <c r="R184" s="470">
        <v>188</v>
      </c>
      <c r="S184" s="470">
        <v>373</v>
      </c>
      <c r="T184" s="471">
        <v>358416.45899999997</v>
      </c>
      <c r="U184" s="471">
        <v>3147706.4160000002</v>
      </c>
      <c r="V184" s="472"/>
      <c r="W184" s="467"/>
      <c r="X184" s="467" t="s">
        <v>1089</v>
      </c>
      <c r="Y184" s="467" t="s">
        <v>764</v>
      </c>
      <c r="Z184" s="467" t="s">
        <v>759</v>
      </c>
      <c r="AA184" s="467"/>
      <c r="AC184" s="474">
        <f t="shared" si="0"/>
        <v>0</v>
      </c>
    </row>
    <row r="185" spans="1:29" ht="19.5" customHeight="1" x14ac:dyDescent="0.25">
      <c r="A185" s="467"/>
      <c r="B185" s="467"/>
      <c r="C185" s="467"/>
      <c r="D185" s="467"/>
      <c r="E185" s="468"/>
      <c r="F185" s="467"/>
      <c r="G185" s="470"/>
      <c r="H185" s="468">
        <v>365</v>
      </c>
      <c r="I185" s="468">
        <f>H185+I183</f>
        <v>35352.765999999996</v>
      </c>
      <c r="J185" s="469"/>
      <c r="K185" s="467"/>
      <c r="L185" s="473"/>
      <c r="M185" s="470"/>
      <c r="N185" s="470"/>
      <c r="O185" s="470"/>
      <c r="P185" s="470"/>
      <c r="Q185" s="470"/>
      <c r="R185" s="470"/>
      <c r="S185" s="470"/>
      <c r="T185" s="471"/>
      <c r="U185" s="471"/>
      <c r="V185" s="482" t="s">
        <v>1067</v>
      </c>
      <c r="W185" s="467"/>
      <c r="X185" s="467" t="s">
        <v>1044</v>
      </c>
      <c r="Y185" s="467" t="s">
        <v>1044</v>
      </c>
      <c r="Z185" s="467" t="s">
        <v>1044</v>
      </c>
      <c r="AA185" s="467"/>
      <c r="AC185" s="474">
        <f t="shared" si="0"/>
        <v>5.0503951428571421</v>
      </c>
    </row>
    <row r="186" spans="1:29" ht="19.5" customHeight="1" x14ac:dyDescent="0.25">
      <c r="A186" s="467">
        <f>A184+1</f>
        <v>89</v>
      </c>
      <c r="B186" s="467"/>
      <c r="C186" s="467" t="s">
        <v>336</v>
      </c>
      <c r="D186" s="467" t="s">
        <v>231</v>
      </c>
      <c r="E186" s="468">
        <v>422</v>
      </c>
      <c r="F186" s="467"/>
      <c r="G186" s="470"/>
      <c r="H186" s="468"/>
      <c r="I186" s="468"/>
      <c r="J186" s="469">
        <v>235.267</v>
      </c>
      <c r="K186" s="467"/>
      <c r="L186" s="473">
        <f>H185+H187</f>
        <v>787</v>
      </c>
      <c r="M186" s="470">
        <v>393.5</v>
      </c>
      <c r="N186" s="470">
        <v>175</v>
      </c>
      <c r="O186" s="470">
        <v>197</v>
      </c>
      <c r="P186" s="470">
        <v>372</v>
      </c>
      <c r="Q186" s="470">
        <v>178</v>
      </c>
      <c r="R186" s="470">
        <v>202</v>
      </c>
      <c r="S186" s="470">
        <v>380</v>
      </c>
      <c r="T186" s="471">
        <v>358769.50400000002</v>
      </c>
      <c r="U186" s="471">
        <v>3147799.0669999998</v>
      </c>
      <c r="V186" s="472"/>
      <c r="W186" s="467"/>
      <c r="X186" s="467" t="s">
        <v>1089</v>
      </c>
      <c r="Y186" s="467" t="s">
        <v>764</v>
      </c>
      <c r="Z186" s="467" t="s">
        <v>759</v>
      </c>
      <c r="AA186" s="467"/>
      <c r="AC186" s="474">
        <f t="shared" si="0"/>
        <v>0</v>
      </c>
    </row>
    <row r="187" spans="1:29" ht="19.5" customHeight="1" x14ac:dyDescent="0.25">
      <c r="A187" s="467"/>
      <c r="B187" s="467"/>
      <c r="C187" s="467"/>
      <c r="D187" s="467"/>
      <c r="E187" s="468"/>
      <c r="F187" s="467"/>
      <c r="G187" s="470"/>
      <c r="H187" s="468">
        <v>422</v>
      </c>
      <c r="I187" s="468">
        <f>H187+I185</f>
        <v>35774.765999999996</v>
      </c>
      <c r="J187" s="469"/>
      <c r="K187" s="467"/>
      <c r="L187" s="473"/>
      <c r="M187" s="470"/>
      <c r="N187" s="470"/>
      <c r="O187" s="470"/>
      <c r="P187" s="470"/>
      <c r="Q187" s="470"/>
      <c r="R187" s="470"/>
      <c r="S187" s="470"/>
      <c r="T187" s="471"/>
      <c r="U187" s="471"/>
      <c r="V187" s="472"/>
      <c r="W187" s="467"/>
      <c r="X187" s="467" t="s">
        <v>1044</v>
      </c>
      <c r="Y187" s="467" t="s">
        <v>1044</v>
      </c>
      <c r="Z187" s="467" t="s">
        <v>1044</v>
      </c>
      <c r="AA187" s="467"/>
      <c r="AC187" s="474">
        <f t="shared" si="0"/>
        <v>5.1106808571428566</v>
      </c>
    </row>
    <row r="188" spans="1:29" ht="19.5" customHeight="1" x14ac:dyDescent="0.25">
      <c r="A188" s="467">
        <f>A186+1</f>
        <v>90</v>
      </c>
      <c r="B188" s="467" t="s">
        <v>1044</v>
      </c>
      <c r="C188" s="467" t="s">
        <v>337</v>
      </c>
      <c r="D188" s="467" t="s">
        <v>257</v>
      </c>
      <c r="E188" s="468">
        <v>384</v>
      </c>
      <c r="F188" s="467"/>
      <c r="G188" s="470"/>
      <c r="H188" s="468"/>
      <c r="I188" s="468"/>
      <c r="J188" s="469">
        <v>235.09200000000001</v>
      </c>
      <c r="K188" s="467"/>
      <c r="L188" s="473">
        <f>H187+H189</f>
        <v>806</v>
      </c>
      <c r="M188" s="470">
        <v>403</v>
      </c>
      <c r="N188" s="470">
        <v>226</v>
      </c>
      <c r="O188" s="470">
        <v>200</v>
      </c>
      <c r="P188" s="470">
        <v>426</v>
      </c>
      <c r="Q188" s="470">
        <v>222</v>
      </c>
      <c r="R188" s="470">
        <v>198</v>
      </c>
      <c r="S188" s="470">
        <v>420</v>
      </c>
      <c r="T188" s="471">
        <v>359177.68300000002</v>
      </c>
      <c r="U188" s="471">
        <v>3147906.1869999999</v>
      </c>
      <c r="V188" s="472"/>
      <c r="W188" s="467"/>
      <c r="X188" s="467" t="s">
        <v>1090</v>
      </c>
      <c r="Y188" s="467" t="s">
        <v>764</v>
      </c>
      <c r="Z188" s="467" t="s">
        <v>759</v>
      </c>
      <c r="AA188" s="467"/>
      <c r="AC188" s="474">
        <f t="shared" si="0"/>
        <v>0</v>
      </c>
    </row>
    <row r="189" spans="1:29" ht="19.5" customHeight="1" x14ac:dyDescent="0.25">
      <c r="A189" s="467"/>
      <c r="B189" s="467"/>
      <c r="C189" s="467"/>
      <c r="D189" s="467"/>
      <c r="E189" s="468"/>
      <c r="F189" s="467"/>
      <c r="G189" s="470"/>
      <c r="H189" s="468">
        <v>384</v>
      </c>
      <c r="I189" s="468">
        <f>H189+I187</f>
        <v>36158.765999999996</v>
      </c>
      <c r="J189" s="469"/>
      <c r="K189" s="467"/>
      <c r="L189" s="473"/>
      <c r="M189" s="470"/>
      <c r="N189" s="470"/>
      <c r="O189" s="470"/>
      <c r="P189" s="470"/>
      <c r="Q189" s="470"/>
      <c r="R189" s="470"/>
      <c r="S189" s="470"/>
      <c r="T189" s="471"/>
      <c r="U189" s="471"/>
      <c r="V189" s="472" t="s">
        <v>1091</v>
      </c>
      <c r="W189" s="467"/>
      <c r="X189" s="467" t="s">
        <v>1044</v>
      </c>
      <c r="Y189" s="467" t="s">
        <v>1044</v>
      </c>
      <c r="Z189" s="467" t="s">
        <v>1044</v>
      </c>
      <c r="AA189" s="467"/>
      <c r="AC189" s="474">
        <f t="shared" si="0"/>
        <v>5.1655379999999997</v>
      </c>
    </row>
    <row r="190" spans="1:29" ht="19.5" customHeight="1" x14ac:dyDescent="0.25">
      <c r="A190" s="467">
        <f>A188+1</f>
        <v>91</v>
      </c>
      <c r="B190" s="467" t="s">
        <v>1044</v>
      </c>
      <c r="C190" s="467" t="s">
        <v>338</v>
      </c>
      <c r="D190" s="467" t="s">
        <v>231</v>
      </c>
      <c r="E190" s="468">
        <v>380.38799999999998</v>
      </c>
      <c r="F190" s="467"/>
      <c r="G190" s="470"/>
      <c r="H190" s="468"/>
      <c r="I190" s="468"/>
      <c r="J190" s="469">
        <v>236.64400000000001</v>
      </c>
      <c r="K190" s="467"/>
      <c r="L190" s="473">
        <f>H189+H191</f>
        <v>764.38799999999992</v>
      </c>
      <c r="M190" s="470">
        <v>382.19399999999996</v>
      </c>
      <c r="N190" s="470">
        <v>184</v>
      </c>
      <c r="O190" s="470">
        <v>210</v>
      </c>
      <c r="P190" s="470">
        <v>394</v>
      </c>
      <c r="Q190" s="470">
        <v>187</v>
      </c>
      <c r="R190" s="470">
        <v>204</v>
      </c>
      <c r="S190" s="470">
        <v>391</v>
      </c>
      <c r="T190" s="471">
        <v>359549.10499999998</v>
      </c>
      <c r="U190" s="471">
        <v>3148003.6609999998</v>
      </c>
      <c r="V190" s="472"/>
      <c r="W190" s="467"/>
      <c r="X190" s="467" t="s">
        <v>1090</v>
      </c>
      <c r="Y190" s="467" t="s">
        <v>764</v>
      </c>
      <c r="Z190" s="467" t="s">
        <v>759</v>
      </c>
      <c r="AA190" s="467"/>
      <c r="AC190" s="474">
        <f t="shared" si="0"/>
        <v>0</v>
      </c>
    </row>
    <row r="191" spans="1:29" ht="19.5" customHeight="1" x14ac:dyDescent="0.25">
      <c r="A191" s="467"/>
      <c r="B191" s="467"/>
      <c r="C191" s="467"/>
      <c r="D191" s="467"/>
      <c r="E191" s="468"/>
      <c r="F191" s="467"/>
      <c r="G191" s="470"/>
      <c r="H191" s="468">
        <v>380.38799999999998</v>
      </c>
      <c r="I191" s="468">
        <f>H191+I189</f>
        <v>36539.153999999995</v>
      </c>
      <c r="J191" s="469"/>
      <c r="K191" s="467"/>
      <c r="L191" s="473"/>
      <c r="M191" s="470"/>
      <c r="N191" s="470"/>
      <c r="O191" s="470"/>
      <c r="P191" s="470"/>
      <c r="Q191" s="470"/>
      <c r="R191" s="470"/>
      <c r="S191" s="470"/>
      <c r="T191" s="471"/>
      <c r="U191" s="471"/>
      <c r="V191" s="472"/>
      <c r="W191" s="467"/>
      <c r="X191" s="467" t="s">
        <v>1044</v>
      </c>
      <c r="Y191" s="467" t="s">
        <v>1044</v>
      </c>
      <c r="Z191" s="467" t="s">
        <v>1044</v>
      </c>
      <c r="AA191" s="467"/>
      <c r="AC191" s="474">
        <f t="shared" si="0"/>
        <v>5.2198791428571418</v>
      </c>
    </row>
    <row r="192" spans="1:29" ht="19.5" customHeight="1" x14ac:dyDescent="0.25">
      <c r="A192" s="467">
        <f>A190+1</f>
        <v>92</v>
      </c>
      <c r="B192" s="467" t="s">
        <v>1092</v>
      </c>
      <c r="C192" s="467" t="s">
        <v>339</v>
      </c>
      <c r="D192" s="467" t="s">
        <v>283</v>
      </c>
      <c r="E192" s="468">
        <v>329</v>
      </c>
      <c r="F192" s="467"/>
      <c r="G192" s="470">
        <f>SUM(H174:H191)</f>
        <v>3523.3879999999999</v>
      </c>
      <c r="H192" s="468"/>
      <c r="I192" s="468"/>
      <c r="J192" s="469">
        <v>233.267</v>
      </c>
      <c r="K192" s="467" t="s">
        <v>1093</v>
      </c>
      <c r="L192" s="473">
        <f>H191+H193</f>
        <v>709.38799999999992</v>
      </c>
      <c r="M192" s="470">
        <v>354.69399999999996</v>
      </c>
      <c r="N192" s="470">
        <v>171</v>
      </c>
      <c r="O192" s="470">
        <v>170</v>
      </c>
      <c r="P192" s="470">
        <v>341</v>
      </c>
      <c r="Q192" s="470">
        <v>178</v>
      </c>
      <c r="R192" s="470">
        <v>169</v>
      </c>
      <c r="S192" s="470">
        <v>347</v>
      </c>
      <c r="T192" s="471">
        <v>359917.03399999999</v>
      </c>
      <c r="U192" s="471">
        <v>3148100.2179999999</v>
      </c>
      <c r="V192" s="472"/>
      <c r="W192" s="467"/>
      <c r="X192" s="467" t="s">
        <v>1090</v>
      </c>
      <c r="Y192" s="467" t="s">
        <v>764</v>
      </c>
      <c r="Z192" s="467" t="s">
        <v>759</v>
      </c>
      <c r="AA192" s="467"/>
      <c r="AC192" s="474">
        <f t="shared" si="0"/>
        <v>0</v>
      </c>
    </row>
    <row r="193" spans="1:29" ht="19.5" customHeight="1" x14ac:dyDescent="0.25">
      <c r="A193" s="467"/>
      <c r="B193" s="467"/>
      <c r="C193" s="467"/>
      <c r="D193" s="467"/>
      <c r="E193" s="468"/>
      <c r="F193" s="467"/>
      <c r="G193" s="470"/>
      <c r="H193" s="468">
        <v>329</v>
      </c>
      <c r="I193" s="468">
        <f>H193+I191</f>
        <v>36868.153999999995</v>
      </c>
      <c r="J193" s="469"/>
      <c r="K193" s="467"/>
      <c r="L193" s="473"/>
      <c r="M193" s="470"/>
      <c r="N193" s="470"/>
      <c r="O193" s="470"/>
      <c r="P193" s="470"/>
      <c r="Q193" s="470"/>
      <c r="R193" s="470"/>
      <c r="S193" s="470"/>
      <c r="T193" s="471"/>
      <c r="U193" s="471"/>
      <c r="V193" s="472" t="s">
        <v>1094</v>
      </c>
      <c r="W193" s="467"/>
      <c r="X193" s="467" t="s">
        <v>1044</v>
      </c>
      <c r="Y193" s="467" t="s">
        <v>1044</v>
      </c>
      <c r="Z193" s="467" t="s">
        <v>1044</v>
      </c>
      <c r="AA193" s="467"/>
      <c r="AC193" s="474">
        <f t="shared" si="0"/>
        <v>5.2668791428571424</v>
      </c>
    </row>
    <row r="194" spans="1:29" ht="19.5" customHeight="1" x14ac:dyDescent="0.25">
      <c r="A194" s="467">
        <f>A192+1</f>
        <v>93</v>
      </c>
      <c r="B194" s="467" t="s">
        <v>1044</v>
      </c>
      <c r="C194" s="467" t="s">
        <v>340</v>
      </c>
      <c r="D194" s="467" t="s">
        <v>231</v>
      </c>
      <c r="E194" s="468">
        <v>429</v>
      </c>
      <c r="F194" s="467"/>
      <c r="G194" s="470"/>
      <c r="H194" s="468"/>
      <c r="I194" s="468"/>
      <c r="J194" s="469">
        <v>232.39500000000001</v>
      </c>
      <c r="K194" s="467" t="s">
        <v>1044</v>
      </c>
      <c r="L194" s="473">
        <f>H193+H195</f>
        <v>758</v>
      </c>
      <c r="M194" s="470">
        <v>379</v>
      </c>
      <c r="N194" s="470">
        <v>159</v>
      </c>
      <c r="O194" s="470">
        <v>186</v>
      </c>
      <c r="P194" s="470">
        <v>345</v>
      </c>
      <c r="Q194" s="470">
        <v>161</v>
      </c>
      <c r="R194" s="470">
        <v>195</v>
      </c>
      <c r="S194" s="470">
        <v>356</v>
      </c>
      <c r="T194" s="471">
        <v>360241.625</v>
      </c>
      <c r="U194" s="471">
        <v>3148153.9029999999</v>
      </c>
      <c r="V194" s="472"/>
      <c r="W194" s="467"/>
      <c r="X194" s="467" t="s">
        <v>1090</v>
      </c>
      <c r="Y194" s="467" t="s">
        <v>764</v>
      </c>
      <c r="Z194" s="467" t="s">
        <v>759</v>
      </c>
      <c r="AA194" s="467"/>
      <c r="AC194" s="474">
        <f t="shared" si="0"/>
        <v>0</v>
      </c>
    </row>
    <row r="195" spans="1:29" ht="19.5" customHeight="1" x14ac:dyDescent="0.25">
      <c r="A195" s="467"/>
      <c r="B195" s="467"/>
      <c r="C195" s="467"/>
      <c r="D195" s="467"/>
      <c r="E195" s="468"/>
      <c r="F195" s="467"/>
      <c r="G195" s="470"/>
      <c r="H195" s="468">
        <v>429</v>
      </c>
      <c r="I195" s="468">
        <f>H195+I193</f>
        <v>37297.153999999995</v>
      </c>
      <c r="J195" s="469"/>
      <c r="K195" s="467"/>
      <c r="L195" s="473"/>
      <c r="M195" s="470"/>
      <c r="N195" s="470"/>
      <c r="O195" s="470"/>
      <c r="P195" s="470"/>
      <c r="Q195" s="470"/>
      <c r="R195" s="470"/>
      <c r="S195" s="470"/>
      <c r="T195" s="471"/>
      <c r="U195" s="471"/>
      <c r="V195" s="472" t="s">
        <v>1095</v>
      </c>
      <c r="W195" s="467"/>
      <c r="X195" s="467" t="s">
        <v>1044</v>
      </c>
      <c r="Y195" s="467" t="s">
        <v>1044</v>
      </c>
      <c r="Z195" s="467" t="s">
        <v>1044</v>
      </c>
      <c r="AA195" s="467"/>
      <c r="AC195" s="474">
        <f t="shared" si="0"/>
        <v>5.3281648571428564</v>
      </c>
    </row>
    <row r="196" spans="1:29" ht="19.5" customHeight="1" x14ac:dyDescent="0.25">
      <c r="A196" s="467">
        <f>A194+1</f>
        <v>94</v>
      </c>
      <c r="B196" s="467" t="s">
        <v>1044</v>
      </c>
      <c r="C196" s="467" t="s">
        <v>343</v>
      </c>
      <c r="D196" s="467" t="s">
        <v>245</v>
      </c>
      <c r="E196" s="468">
        <v>411</v>
      </c>
      <c r="F196" s="467"/>
      <c r="G196" s="470"/>
      <c r="H196" s="468"/>
      <c r="I196" s="468"/>
      <c r="J196" s="469">
        <v>232.22499999999999</v>
      </c>
      <c r="K196" s="467" t="s">
        <v>1044</v>
      </c>
      <c r="L196" s="473">
        <f>H195+H197</f>
        <v>840</v>
      </c>
      <c r="M196" s="470">
        <v>420</v>
      </c>
      <c r="N196" s="470">
        <v>243</v>
      </c>
      <c r="O196" s="470">
        <v>241</v>
      </c>
      <c r="P196" s="470">
        <v>484</v>
      </c>
      <c r="Q196" s="470">
        <v>235</v>
      </c>
      <c r="R196" s="470">
        <v>231</v>
      </c>
      <c r="S196" s="470">
        <v>466</v>
      </c>
      <c r="T196" s="471">
        <v>360664.875</v>
      </c>
      <c r="U196" s="471">
        <v>3148223.9049999998</v>
      </c>
      <c r="V196" s="472"/>
      <c r="W196" s="467"/>
      <c r="X196" s="467" t="s">
        <v>1090</v>
      </c>
      <c r="Y196" s="467" t="s">
        <v>764</v>
      </c>
      <c r="Z196" s="467" t="s">
        <v>759</v>
      </c>
      <c r="AA196" s="467"/>
      <c r="AC196" s="474">
        <f t="shared" si="0"/>
        <v>0</v>
      </c>
    </row>
    <row r="197" spans="1:29" ht="19.5" customHeight="1" x14ac:dyDescent="0.25">
      <c r="A197" s="467"/>
      <c r="B197" s="467"/>
      <c r="C197" s="467"/>
      <c r="D197" s="467"/>
      <c r="E197" s="468"/>
      <c r="F197" s="467"/>
      <c r="G197" s="470"/>
      <c r="H197" s="468">
        <v>411</v>
      </c>
      <c r="I197" s="468">
        <f>H197+I195</f>
        <v>37708.153999999995</v>
      </c>
      <c r="J197" s="469"/>
      <c r="K197" s="467"/>
      <c r="L197" s="473"/>
      <c r="M197" s="470"/>
      <c r="N197" s="470"/>
      <c r="O197" s="470"/>
      <c r="P197" s="470"/>
      <c r="Q197" s="470"/>
      <c r="R197" s="470"/>
      <c r="S197" s="470"/>
      <c r="T197" s="471"/>
      <c r="U197" s="471"/>
      <c r="V197" s="472" t="s">
        <v>1096</v>
      </c>
      <c r="W197" s="467"/>
      <c r="X197" s="467" t="s">
        <v>1044</v>
      </c>
      <c r="Y197" s="467" t="s">
        <v>1044</v>
      </c>
      <c r="Z197" s="467" t="s">
        <v>1044</v>
      </c>
      <c r="AA197" s="467"/>
      <c r="AC197" s="474">
        <f t="shared" si="0"/>
        <v>5.3868791428571425</v>
      </c>
    </row>
    <row r="198" spans="1:29" ht="19.5" customHeight="1" x14ac:dyDescent="0.25">
      <c r="A198" s="467">
        <f>A196+1</f>
        <v>95</v>
      </c>
      <c r="B198" s="467"/>
      <c r="C198" s="467" t="s">
        <v>344</v>
      </c>
      <c r="D198" s="467" t="s">
        <v>231</v>
      </c>
      <c r="E198" s="468">
        <v>394</v>
      </c>
      <c r="F198" s="484"/>
      <c r="G198" s="470"/>
      <c r="H198" s="468"/>
      <c r="I198" s="468"/>
      <c r="J198" s="469">
        <v>231.28100000000001</v>
      </c>
      <c r="K198" s="467" t="s">
        <v>1044</v>
      </c>
      <c r="L198" s="473">
        <f>H197+H199</f>
        <v>805</v>
      </c>
      <c r="M198" s="470">
        <v>402.5</v>
      </c>
      <c r="N198" s="470">
        <v>171</v>
      </c>
      <c r="O198" s="470">
        <v>184</v>
      </c>
      <c r="P198" s="470">
        <v>355</v>
      </c>
      <c r="Q198" s="470">
        <v>181</v>
      </c>
      <c r="R198" s="470">
        <v>188</v>
      </c>
      <c r="S198" s="470">
        <v>369</v>
      </c>
      <c r="T198" s="471">
        <v>361070.36599999998</v>
      </c>
      <c r="U198" s="471">
        <v>3148290.97</v>
      </c>
      <c r="V198" s="472"/>
      <c r="W198" s="467"/>
      <c r="X198" s="467" t="s">
        <v>1090</v>
      </c>
      <c r="Y198" s="467" t="s">
        <v>764</v>
      </c>
      <c r="Z198" s="467" t="s">
        <v>759</v>
      </c>
      <c r="AA198" s="467"/>
      <c r="AC198" s="474">
        <f t="shared" si="0"/>
        <v>0</v>
      </c>
    </row>
    <row r="199" spans="1:29" ht="19.5" customHeight="1" x14ac:dyDescent="0.25">
      <c r="A199" s="467"/>
      <c r="B199" s="467"/>
      <c r="C199" s="467"/>
      <c r="D199" s="467"/>
      <c r="E199" s="468"/>
      <c r="F199" s="484"/>
      <c r="G199" s="470"/>
      <c r="H199" s="468">
        <v>394</v>
      </c>
      <c r="I199" s="468">
        <f>H199+I197</f>
        <v>38102.153999999995</v>
      </c>
      <c r="J199" s="469"/>
      <c r="K199" s="467"/>
      <c r="L199" s="473"/>
      <c r="M199" s="470"/>
      <c r="N199" s="470"/>
      <c r="O199" s="470"/>
      <c r="P199" s="470"/>
      <c r="Q199" s="470"/>
      <c r="R199" s="470"/>
      <c r="S199" s="470"/>
      <c r="T199" s="471"/>
      <c r="U199" s="471"/>
      <c r="V199" s="472"/>
      <c r="W199" s="467"/>
      <c r="X199" s="467" t="s">
        <v>1044</v>
      </c>
      <c r="Y199" s="467" t="s">
        <v>1044</v>
      </c>
      <c r="Z199" s="467" t="s">
        <v>1044</v>
      </c>
      <c r="AA199" s="467"/>
      <c r="AC199" s="474">
        <f t="shared" si="0"/>
        <v>5.4431648571428566</v>
      </c>
    </row>
    <row r="200" spans="1:29" ht="19.5" customHeight="1" x14ac:dyDescent="0.25">
      <c r="A200" s="467">
        <f>A198+1</f>
        <v>96</v>
      </c>
      <c r="B200" s="467" t="s">
        <v>1044</v>
      </c>
      <c r="C200" s="467" t="s">
        <v>345</v>
      </c>
      <c r="D200" s="467" t="s">
        <v>257</v>
      </c>
      <c r="E200" s="468">
        <v>445.87099999999998</v>
      </c>
      <c r="F200" s="484"/>
      <c r="G200" s="470"/>
      <c r="H200" s="468"/>
      <c r="I200" s="468"/>
      <c r="J200" s="469">
        <v>230.87200000000001</v>
      </c>
      <c r="K200" s="467" t="s">
        <v>1044</v>
      </c>
      <c r="L200" s="473">
        <f>H199+H201</f>
        <v>839.87099999999998</v>
      </c>
      <c r="M200" s="470">
        <v>419.93549999999999</v>
      </c>
      <c r="N200" s="470">
        <v>211</v>
      </c>
      <c r="O200" s="470">
        <v>119</v>
      </c>
      <c r="P200" s="470">
        <v>330</v>
      </c>
      <c r="Q200" s="470">
        <v>207</v>
      </c>
      <c r="R200" s="470">
        <v>151</v>
      </c>
      <c r="S200" s="470">
        <v>358</v>
      </c>
      <c r="T200" s="471">
        <v>361459.08500000002</v>
      </c>
      <c r="U200" s="471">
        <v>3148355.2620000001</v>
      </c>
      <c r="V200" s="472"/>
      <c r="W200" s="467"/>
      <c r="X200" s="467" t="s">
        <v>1090</v>
      </c>
      <c r="Y200" s="467" t="s">
        <v>764</v>
      </c>
      <c r="Z200" s="467" t="s">
        <v>759</v>
      </c>
      <c r="AA200" s="467"/>
      <c r="AC200" s="474">
        <f t="shared" si="0"/>
        <v>0</v>
      </c>
    </row>
    <row r="201" spans="1:29" ht="19.5" customHeight="1" x14ac:dyDescent="0.25">
      <c r="A201" s="467"/>
      <c r="B201" s="467"/>
      <c r="C201" s="467"/>
      <c r="D201" s="467"/>
      <c r="E201" s="468"/>
      <c r="F201" s="484"/>
      <c r="G201" s="470"/>
      <c r="H201" s="468">
        <v>445.87099999999998</v>
      </c>
      <c r="I201" s="468">
        <f>H201+I199</f>
        <v>38548.024999999994</v>
      </c>
      <c r="J201" s="469"/>
      <c r="K201" s="467"/>
      <c r="L201" s="473"/>
      <c r="M201" s="470"/>
      <c r="N201" s="470"/>
      <c r="O201" s="470"/>
      <c r="P201" s="470"/>
      <c r="Q201" s="470"/>
      <c r="R201" s="470"/>
      <c r="S201" s="470"/>
      <c r="T201" s="471"/>
      <c r="U201" s="471"/>
      <c r="V201" s="472"/>
      <c r="W201" s="467"/>
      <c r="X201" s="467" t="s">
        <v>1044</v>
      </c>
      <c r="Y201" s="467" t="s">
        <v>1044</v>
      </c>
      <c r="Z201" s="467" t="s">
        <v>1044</v>
      </c>
      <c r="AA201" s="467"/>
      <c r="AC201" s="474">
        <f t="shared" si="0"/>
        <v>5.5068607142857138</v>
      </c>
    </row>
    <row r="202" spans="1:29" ht="19.5" customHeight="1" x14ac:dyDescent="0.25">
      <c r="A202" s="475">
        <f>A200+1</f>
        <v>97</v>
      </c>
      <c r="B202" s="475" t="s">
        <v>1097</v>
      </c>
      <c r="C202" s="475" t="s">
        <v>346</v>
      </c>
      <c r="D202" s="475" t="s">
        <v>347</v>
      </c>
      <c r="E202" s="476">
        <v>200.429</v>
      </c>
      <c r="F202" s="485"/>
      <c r="G202" s="477">
        <f>SUM(H192:H201)</f>
        <v>2008.8710000000001</v>
      </c>
      <c r="H202" s="476"/>
      <c r="I202" s="476"/>
      <c r="J202" s="478">
        <v>231.125</v>
      </c>
      <c r="K202" s="475" t="s">
        <v>1098</v>
      </c>
      <c r="L202" s="479">
        <f>H201+H203</f>
        <v>646.29999999999995</v>
      </c>
      <c r="M202" s="477">
        <v>323.14999999999998</v>
      </c>
      <c r="N202" s="477">
        <v>328</v>
      </c>
      <c r="O202" s="477">
        <v>172</v>
      </c>
      <c r="P202" s="477">
        <v>500</v>
      </c>
      <c r="Q202" s="477">
        <v>297</v>
      </c>
      <c r="R202" s="477">
        <v>129</v>
      </c>
      <c r="S202" s="477">
        <v>426</v>
      </c>
      <c r="T202" s="480">
        <v>361898.98</v>
      </c>
      <c r="U202" s="480">
        <v>3148428.017</v>
      </c>
      <c r="V202" s="481"/>
      <c r="W202" s="475"/>
      <c r="X202" s="475" t="s">
        <v>1090</v>
      </c>
      <c r="Y202" s="475" t="s">
        <v>764</v>
      </c>
      <c r="Z202" s="475" t="s">
        <v>759</v>
      </c>
      <c r="AA202" s="475"/>
      <c r="AC202" s="474">
        <f t="shared" si="0"/>
        <v>0</v>
      </c>
    </row>
    <row r="203" spans="1:29" ht="31.5" customHeight="1" x14ac:dyDescent="0.25">
      <c r="A203" s="475"/>
      <c r="B203" s="475"/>
      <c r="C203" s="475"/>
      <c r="D203" s="475"/>
      <c r="E203" s="476"/>
      <c r="F203" s="485"/>
      <c r="G203" s="477"/>
      <c r="H203" s="476">
        <v>200.429</v>
      </c>
      <c r="I203" s="476">
        <f>H203+I201</f>
        <v>38748.453999999991</v>
      </c>
      <c r="J203" s="478"/>
      <c r="K203" s="475"/>
      <c r="L203" s="479"/>
      <c r="M203" s="477"/>
      <c r="N203" s="477"/>
      <c r="O203" s="477"/>
      <c r="P203" s="477"/>
      <c r="Q203" s="477"/>
      <c r="R203" s="477"/>
      <c r="S203" s="477"/>
      <c r="T203" s="480"/>
      <c r="U203" s="480"/>
      <c r="V203" s="481" t="s">
        <v>1099</v>
      </c>
      <c r="W203" s="475"/>
      <c r="X203" s="475" t="s">
        <v>1044</v>
      </c>
      <c r="Y203" s="475" t="s">
        <v>1044</v>
      </c>
      <c r="Z203" s="475" t="s">
        <v>1044</v>
      </c>
      <c r="AA203" s="475"/>
      <c r="AC203" s="474">
        <f t="shared" si="0"/>
        <v>5.535493428571427</v>
      </c>
    </row>
    <row r="204" spans="1:29" ht="19.5" customHeight="1" x14ac:dyDescent="0.25">
      <c r="A204" s="475">
        <f>A202+1</f>
        <v>98</v>
      </c>
      <c r="B204" s="475" t="s">
        <v>1100</v>
      </c>
      <c r="C204" s="475" t="s">
        <v>348</v>
      </c>
      <c r="D204" s="475" t="s">
        <v>349</v>
      </c>
      <c r="E204" s="476">
        <v>453</v>
      </c>
      <c r="F204" s="485">
        <v>2</v>
      </c>
      <c r="G204" s="477">
        <f>SUM(H202:H203)</f>
        <v>200.429</v>
      </c>
      <c r="H204" s="476"/>
      <c r="I204" s="476"/>
      <c r="J204" s="478">
        <v>230.88800000000001</v>
      </c>
      <c r="K204" s="475" t="s">
        <v>1101</v>
      </c>
      <c r="L204" s="479">
        <f>H203+H205</f>
        <v>653.42899999999997</v>
      </c>
      <c r="M204" s="477">
        <v>326.71449999999999</v>
      </c>
      <c r="N204" s="477">
        <v>29</v>
      </c>
      <c r="O204" s="477">
        <v>334</v>
      </c>
      <c r="P204" s="477">
        <v>363</v>
      </c>
      <c r="Q204" s="477">
        <v>72</v>
      </c>
      <c r="R204" s="477">
        <v>301</v>
      </c>
      <c r="S204" s="477">
        <v>373</v>
      </c>
      <c r="T204" s="480">
        <v>362082.07699999999</v>
      </c>
      <c r="U204" s="480">
        <v>3148346.4849999999</v>
      </c>
      <c r="V204" s="481"/>
      <c r="W204" s="475"/>
      <c r="X204" s="475" t="s">
        <v>1090</v>
      </c>
      <c r="Y204" s="475" t="s">
        <v>764</v>
      </c>
      <c r="Z204" s="475" t="s">
        <v>759</v>
      </c>
      <c r="AA204" s="475"/>
      <c r="AC204" s="474">
        <f t="shared" si="0"/>
        <v>0</v>
      </c>
    </row>
    <row r="205" spans="1:29" ht="19.5" customHeight="1" x14ac:dyDescent="0.25">
      <c r="A205" s="467"/>
      <c r="B205" s="467"/>
      <c r="C205" s="467"/>
      <c r="D205" s="467"/>
      <c r="E205" s="468"/>
      <c r="F205" s="484"/>
      <c r="G205" s="470"/>
      <c r="H205" s="468">
        <v>453</v>
      </c>
      <c r="I205" s="468">
        <f>H205+I203</f>
        <v>39201.453999999991</v>
      </c>
      <c r="J205" s="469"/>
      <c r="K205" s="467"/>
      <c r="L205" s="473"/>
      <c r="M205" s="470"/>
      <c r="N205" s="470"/>
      <c r="O205" s="470"/>
      <c r="P205" s="470"/>
      <c r="Q205" s="470"/>
      <c r="R205" s="470"/>
      <c r="S205" s="470"/>
      <c r="T205" s="471"/>
      <c r="U205" s="471"/>
      <c r="V205" s="472"/>
      <c r="W205" s="467"/>
      <c r="X205" s="467" t="s">
        <v>1044</v>
      </c>
      <c r="Y205" s="467" t="s">
        <v>1044</v>
      </c>
      <c r="Z205" s="467" t="s">
        <v>1044</v>
      </c>
      <c r="AA205" s="467"/>
      <c r="AC205" s="474">
        <f t="shared" si="0"/>
        <v>5.6002077142857125</v>
      </c>
    </row>
    <row r="206" spans="1:29" ht="19.5" customHeight="1" x14ac:dyDescent="0.25">
      <c r="A206" s="467">
        <f>A204+1</f>
        <v>99</v>
      </c>
      <c r="B206" s="467" t="s">
        <v>1044</v>
      </c>
      <c r="C206" s="467" t="s">
        <v>350</v>
      </c>
      <c r="D206" s="467" t="s">
        <v>237</v>
      </c>
      <c r="E206" s="468">
        <v>387</v>
      </c>
      <c r="F206" s="484"/>
      <c r="G206" s="470"/>
      <c r="H206" s="468"/>
      <c r="I206" s="468"/>
      <c r="J206" s="469">
        <v>229.733</v>
      </c>
      <c r="K206" s="467" t="s">
        <v>1044</v>
      </c>
      <c r="L206" s="473">
        <f>H205+H207</f>
        <v>840</v>
      </c>
      <c r="M206" s="470">
        <v>420</v>
      </c>
      <c r="N206" s="470">
        <v>121</v>
      </c>
      <c r="O206" s="470">
        <v>169</v>
      </c>
      <c r="P206" s="470">
        <v>290</v>
      </c>
      <c r="Q206" s="470">
        <v>154</v>
      </c>
      <c r="R206" s="470">
        <v>177</v>
      </c>
      <c r="S206" s="470">
        <v>331</v>
      </c>
      <c r="T206" s="471">
        <v>362529.02100000001</v>
      </c>
      <c r="U206" s="471">
        <v>3148420.3089999999</v>
      </c>
      <c r="V206" s="472"/>
      <c r="W206" s="467"/>
      <c r="X206" s="467" t="s">
        <v>1102</v>
      </c>
      <c r="Y206" s="467" t="s">
        <v>764</v>
      </c>
      <c r="Z206" s="467" t="s">
        <v>759</v>
      </c>
      <c r="AA206" s="467"/>
      <c r="AC206" s="474">
        <f t="shared" si="0"/>
        <v>0</v>
      </c>
    </row>
    <row r="207" spans="1:29" ht="19.5" customHeight="1" x14ac:dyDescent="0.25">
      <c r="A207" s="467"/>
      <c r="B207" s="467"/>
      <c r="C207" s="467"/>
      <c r="D207" s="467"/>
      <c r="E207" s="468"/>
      <c r="F207" s="484"/>
      <c r="G207" s="470"/>
      <c r="H207" s="468">
        <v>387</v>
      </c>
      <c r="I207" s="468">
        <f>H207+I205</f>
        <v>39588.453999999991</v>
      </c>
      <c r="J207" s="469"/>
      <c r="K207" s="467"/>
      <c r="L207" s="473"/>
      <c r="M207" s="470"/>
      <c r="N207" s="470"/>
      <c r="O207" s="470"/>
      <c r="P207" s="470"/>
      <c r="Q207" s="470"/>
      <c r="R207" s="470"/>
      <c r="S207" s="470"/>
      <c r="T207" s="471"/>
      <c r="U207" s="471"/>
      <c r="V207" s="472" t="s">
        <v>1067</v>
      </c>
      <c r="W207" s="467"/>
      <c r="X207" s="467" t="s">
        <v>1044</v>
      </c>
      <c r="Y207" s="467" t="s">
        <v>1044</v>
      </c>
      <c r="Z207" s="467" t="s">
        <v>1044</v>
      </c>
      <c r="AA207" s="467"/>
      <c r="AC207" s="474">
        <f t="shared" si="0"/>
        <v>5.6554934285714271</v>
      </c>
    </row>
    <row r="208" spans="1:29" ht="19.5" customHeight="1" x14ac:dyDescent="0.25">
      <c r="A208" s="467">
        <f>A206+1</f>
        <v>100</v>
      </c>
      <c r="B208" s="467" t="s">
        <v>1044</v>
      </c>
      <c r="C208" s="467" t="s">
        <v>351</v>
      </c>
      <c r="D208" s="467" t="s">
        <v>257</v>
      </c>
      <c r="E208" s="468">
        <v>383</v>
      </c>
      <c r="F208" s="484"/>
      <c r="G208" s="470"/>
      <c r="H208" s="468"/>
      <c r="I208" s="468"/>
      <c r="J208" s="469">
        <v>229.77799999999999</v>
      </c>
      <c r="K208" s="467" t="s">
        <v>1044</v>
      </c>
      <c r="L208" s="473">
        <f>H207+H209</f>
        <v>770</v>
      </c>
      <c r="M208" s="470">
        <v>385</v>
      </c>
      <c r="N208" s="470">
        <v>219</v>
      </c>
      <c r="O208" s="470">
        <v>214</v>
      </c>
      <c r="P208" s="470">
        <v>433</v>
      </c>
      <c r="Q208" s="470">
        <v>211</v>
      </c>
      <c r="R208" s="470">
        <v>207</v>
      </c>
      <c r="S208" s="470">
        <v>418</v>
      </c>
      <c r="T208" s="471">
        <v>362910.84700000001</v>
      </c>
      <c r="U208" s="471">
        <v>3148483.378</v>
      </c>
      <c r="V208" s="472"/>
      <c r="W208" s="467"/>
      <c r="X208" s="467" t="s">
        <v>1102</v>
      </c>
      <c r="Y208" s="467" t="s">
        <v>764</v>
      </c>
      <c r="Z208" s="467" t="s">
        <v>759</v>
      </c>
      <c r="AA208" s="467"/>
      <c r="AC208" s="474">
        <f t="shared" si="0"/>
        <v>0</v>
      </c>
    </row>
    <row r="209" spans="1:29" ht="19.5" customHeight="1" x14ac:dyDescent="0.25">
      <c r="A209" s="467"/>
      <c r="B209" s="467"/>
      <c r="C209" s="467"/>
      <c r="D209" s="467"/>
      <c r="E209" s="468"/>
      <c r="F209" s="484"/>
      <c r="G209" s="470"/>
      <c r="H209" s="468">
        <v>383</v>
      </c>
      <c r="I209" s="468">
        <f>H209+I207</f>
        <v>39971.453999999991</v>
      </c>
      <c r="J209" s="469"/>
      <c r="K209" s="467"/>
      <c r="L209" s="473"/>
      <c r="M209" s="470"/>
      <c r="N209" s="470"/>
      <c r="O209" s="470"/>
      <c r="P209" s="470"/>
      <c r="Q209" s="470"/>
      <c r="R209" s="470"/>
      <c r="S209" s="470"/>
      <c r="T209" s="471"/>
      <c r="U209" s="471"/>
      <c r="V209" s="472"/>
      <c r="W209" s="467"/>
      <c r="X209" s="467" t="s">
        <v>1044</v>
      </c>
      <c r="Y209" s="467" t="s">
        <v>1044</v>
      </c>
      <c r="Z209" s="467" t="s">
        <v>1044</v>
      </c>
      <c r="AA209" s="467"/>
      <c r="AC209" s="474">
        <f t="shared" si="0"/>
        <v>5.7102077142857128</v>
      </c>
    </row>
    <row r="210" spans="1:29" ht="19.5" customHeight="1" x14ac:dyDescent="0.25">
      <c r="A210" s="467">
        <f>A208+1</f>
        <v>101</v>
      </c>
      <c r="B210" s="467" t="s">
        <v>1044</v>
      </c>
      <c r="C210" s="467" t="s">
        <v>352</v>
      </c>
      <c r="D210" s="467" t="s">
        <v>231</v>
      </c>
      <c r="E210" s="468">
        <v>399</v>
      </c>
      <c r="F210" s="484"/>
      <c r="G210" s="470"/>
      <c r="H210" s="468"/>
      <c r="I210" s="468"/>
      <c r="J210" s="469">
        <v>228.78700000000001</v>
      </c>
      <c r="K210" s="467" t="s">
        <v>1044</v>
      </c>
      <c r="L210" s="473">
        <f>H209+H211</f>
        <v>782</v>
      </c>
      <c r="M210" s="470">
        <v>391</v>
      </c>
      <c r="N210" s="470">
        <v>170</v>
      </c>
      <c r="O210" s="470">
        <v>190</v>
      </c>
      <c r="P210" s="470">
        <v>360</v>
      </c>
      <c r="Q210" s="470">
        <v>177</v>
      </c>
      <c r="R210" s="470">
        <v>193</v>
      </c>
      <c r="S210" s="470">
        <v>370</v>
      </c>
      <c r="T210" s="471">
        <v>363288.72700000001</v>
      </c>
      <c r="U210" s="471">
        <v>3148545.7940000002</v>
      </c>
      <c r="V210" s="472"/>
      <c r="W210" s="467"/>
      <c r="X210" s="467" t="s">
        <v>1102</v>
      </c>
      <c r="Y210" s="467" t="s">
        <v>764</v>
      </c>
      <c r="Z210" s="467" t="s">
        <v>759</v>
      </c>
      <c r="AA210" s="467"/>
      <c r="AC210" s="474">
        <f t="shared" si="0"/>
        <v>0</v>
      </c>
    </row>
    <row r="211" spans="1:29" ht="19.5" customHeight="1" x14ac:dyDescent="0.25">
      <c r="A211" s="467"/>
      <c r="B211" s="467"/>
      <c r="C211" s="467"/>
      <c r="D211" s="467"/>
      <c r="E211" s="468"/>
      <c r="F211" s="484"/>
      <c r="G211" s="470"/>
      <c r="H211" s="468">
        <v>399</v>
      </c>
      <c r="I211" s="468">
        <f>H211+I209</f>
        <v>40370.453999999991</v>
      </c>
      <c r="J211" s="469"/>
      <c r="K211" s="467"/>
      <c r="L211" s="473"/>
      <c r="M211" s="470"/>
      <c r="N211" s="470"/>
      <c r="O211" s="470"/>
      <c r="P211" s="470"/>
      <c r="Q211" s="470"/>
      <c r="R211" s="470"/>
      <c r="S211" s="470"/>
      <c r="T211" s="471"/>
      <c r="U211" s="471"/>
      <c r="V211" s="472"/>
      <c r="W211" s="467"/>
      <c r="X211" s="467" t="s">
        <v>1044</v>
      </c>
      <c r="Y211" s="467" t="s">
        <v>1044</v>
      </c>
      <c r="Z211" s="467" t="s">
        <v>1044</v>
      </c>
      <c r="AA211" s="467"/>
      <c r="AC211" s="474">
        <f t="shared" si="0"/>
        <v>5.7672077142857132</v>
      </c>
    </row>
    <row r="212" spans="1:29" ht="19.5" customHeight="1" x14ac:dyDescent="0.25">
      <c r="A212" s="467">
        <f>A210+1</f>
        <v>102</v>
      </c>
      <c r="B212" s="467" t="s">
        <v>1044</v>
      </c>
      <c r="C212" s="467" t="s">
        <v>355</v>
      </c>
      <c r="D212" s="467" t="s">
        <v>257</v>
      </c>
      <c r="E212" s="468">
        <v>385</v>
      </c>
      <c r="F212" s="484"/>
      <c r="G212" s="470"/>
      <c r="H212" s="468"/>
      <c r="I212" s="468"/>
      <c r="J212" s="469">
        <v>227.67</v>
      </c>
      <c r="K212" s="467" t="s">
        <v>1044</v>
      </c>
      <c r="L212" s="473">
        <f>H211+H213</f>
        <v>784</v>
      </c>
      <c r="M212" s="470">
        <v>392</v>
      </c>
      <c r="N212" s="470">
        <v>210</v>
      </c>
      <c r="O212" s="470">
        <v>221</v>
      </c>
      <c r="P212" s="470">
        <v>431</v>
      </c>
      <c r="Q212" s="470">
        <v>207</v>
      </c>
      <c r="R212" s="470">
        <v>212</v>
      </c>
      <c r="S212" s="470">
        <v>419</v>
      </c>
      <c r="T212" s="471">
        <v>363682.39299999998</v>
      </c>
      <c r="U212" s="471">
        <v>3148610.818</v>
      </c>
      <c r="V212" s="472"/>
      <c r="W212" s="467"/>
      <c r="X212" s="467" t="s">
        <v>1102</v>
      </c>
      <c r="Y212" s="467" t="s">
        <v>764</v>
      </c>
      <c r="Z212" s="467" t="s">
        <v>759</v>
      </c>
      <c r="AA212" s="467"/>
      <c r="AC212" s="474">
        <f t="shared" si="0"/>
        <v>0</v>
      </c>
    </row>
    <row r="213" spans="1:29" ht="19.5" customHeight="1" x14ac:dyDescent="0.25">
      <c r="A213" s="467"/>
      <c r="B213" s="467"/>
      <c r="C213" s="467"/>
      <c r="D213" s="467"/>
      <c r="E213" s="468"/>
      <c r="F213" s="484"/>
      <c r="G213" s="470"/>
      <c r="H213" s="468">
        <v>385</v>
      </c>
      <c r="I213" s="468">
        <f>H213+I211</f>
        <v>40755.453999999991</v>
      </c>
      <c r="J213" s="469"/>
      <c r="K213" s="467"/>
      <c r="L213" s="473"/>
      <c r="M213" s="470"/>
      <c r="N213" s="470"/>
      <c r="O213" s="470"/>
      <c r="P213" s="470"/>
      <c r="Q213" s="470"/>
      <c r="R213" s="470"/>
      <c r="S213" s="470"/>
      <c r="T213" s="471"/>
      <c r="U213" s="471"/>
      <c r="V213" s="472"/>
      <c r="W213" s="467"/>
      <c r="X213" s="467" t="s">
        <v>1044</v>
      </c>
      <c r="Y213" s="467" t="s">
        <v>1044</v>
      </c>
      <c r="Z213" s="467" t="s">
        <v>1044</v>
      </c>
      <c r="AA213" s="467"/>
      <c r="AC213" s="474">
        <f t="shared" si="0"/>
        <v>5.8222077142857129</v>
      </c>
    </row>
    <row r="214" spans="1:29" ht="19.5" customHeight="1" x14ac:dyDescent="0.25">
      <c r="A214" s="467">
        <f>A212+1</f>
        <v>103</v>
      </c>
      <c r="B214" s="467"/>
      <c r="C214" s="467" t="s">
        <v>356</v>
      </c>
      <c r="D214" s="467" t="s">
        <v>237</v>
      </c>
      <c r="E214" s="468">
        <v>389</v>
      </c>
      <c r="F214" s="484"/>
      <c r="G214" s="470"/>
      <c r="H214" s="468"/>
      <c r="I214" s="468"/>
      <c r="J214" s="469">
        <v>227.11099999999999</v>
      </c>
      <c r="K214" s="467" t="s">
        <v>1044</v>
      </c>
      <c r="L214" s="473">
        <f>H213+H215</f>
        <v>774</v>
      </c>
      <c r="M214" s="470">
        <v>387</v>
      </c>
      <c r="N214" s="470">
        <v>165</v>
      </c>
      <c r="O214" s="470">
        <v>168</v>
      </c>
      <c r="P214" s="470">
        <v>333</v>
      </c>
      <c r="Q214" s="470">
        <v>174</v>
      </c>
      <c r="R214" s="470">
        <v>177</v>
      </c>
      <c r="S214" s="470">
        <v>351</v>
      </c>
      <c r="T214" s="471">
        <v>364062.24599999998</v>
      </c>
      <c r="U214" s="471">
        <v>3148673.56</v>
      </c>
      <c r="V214" s="472"/>
      <c r="W214" s="467"/>
      <c r="X214" s="467" t="s">
        <v>1103</v>
      </c>
      <c r="Y214" s="467" t="s">
        <v>764</v>
      </c>
      <c r="Z214" s="467" t="s">
        <v>759</v>
      </c>
      <c r="AA214" s="467"/>
      <c r="AC214" s="474">
        <f t="shared" si="0"/>
        <v>0</v>
      </c>
    </row>
    <row r="215" spans="1:29" ht="19.5" customHeight="1" x14ac:dyDescent="0.25">
      <c r="A215" s="467"/>
      <c r="B215" s="467"/>
      <c r="C215" s="467"/>
      <c r="D215" s="467"/>
      <c r="E215" s="468"/>
      <c r="F215" s="484"/>
      <c r="G215" s="470"/>
      <c r="H215" s="468">
        <v>389</v>
      </c>
      <c r="I215" s="468">
        <f>H215+I213</f>
        <v>41144.453999999991</v>
      </c>
      <c r="J215" s="469"/>
      <c r="K215" s="467"/>
      <c r="L215" s="473"/>
      <c r="M215" s="470"/>
      <c r="N215" s="470"/>
      <c r="O215" s="470"/>
      <c r="P215" s="470"/>
      <c r="Q215" s="470"/>
      <c r="R215" s="470"/>
      <c r="S215" s="470"/>
      <c r="T215" s="471"/>
      <c r="U215" s="471"/>
      <c r="V215" s="472"/>
      <c r="W215" s="467"/>
      <c r="X215" s="467" t="s">
        <v>1044</v>
      </c>
      <c r="Y215" s="467" t="s">
        <v>1044</v>
      </c>
      <c r="Z215" s="467" t="s">
        <v>1044</v>
      </c>
      <c r="AA215" s="467"/>
      <c r="AC215" s="474">
        <f t="shared" si="0"/>
        <v>5.8777791428571415</v>
      </c>
    </row>
    <row r="216" spans="1:29" ht="19.5" customHeight="1" x14ac:dyDescent="0.25">
      <c r="A216" s="467">
        <f>A214+1</f>
        <v>104</v>
      </c>
      <c r="B216" s="467" t="s">
        <v>1044</v>
      </c>
      <c r="C216" s="467" t="s">
        <v>359</v>
      </c>
      <c r="D216" s="467" t="s">
        <v>257</v>
      </c>
      <c r="E216" s="468">
        <v>403</v>
      </c>
      <c r="F216" s="484"/>
      <c r="G216" s="470"/>
      <c r="H216" s="468"/>
      <c r="I216" s="468"/>
      <c r="J216" s="469">
        <v>227.44800000000001</v>
      </c>
      <c r="K216" s="467" t="s">
        <v>1044</v>
      </c>
      <c r="L216" s="473">
        <f>H215+H217</f>
        <v>792</v>
      </c>
      <c r="M216" s="470">
        <v>396</v>
      </c>
      <c r="N216" s="470">
        <v>221</v>
      </c>
      <c r="O216" s="470">
        <v>203</v>
      </c>
      <c r="P216" s="470">
        <v>424</v>
      </c>
      <c r="Q216" s="470">
        <v>213</v>
      </c>
      <c r="R216" s="470">
        <v>203</v>
      </c>
      <c r="S216" s="470">
        <v>416</v>
      </c>
      <c r="T216" s="471">
        <v>364446.04599999997</v>
      </c>
      <c r="U216" s="471">
        <v>3148736.9550000001</v>
      </c>
      <c r="V216" s="472"/>
      <c r="W216" s="467"/>
      <c r="X216" s="467" t="s">
        <v>1103</v>
      </c>
      <c r="Y216" s="467" t="s">
        <v>764</v>
      </c>
      <c r="Z216" s="467" t="s">
        <v>759</v>
      </c>
      <c r="AA216" s="467"/>
      <c r="AC216" s="474">
        <f t="shared" si="0"/>
        <v>0</v>
      </c>
    </row>
    <row r="217" spans="1:29" ht="19.5" customHeight="1" x14ac:dyDescent="0.25">
      <c r="A217" s="467"/>
      <c r="B217" s="467"/>
      <c r="C217" s="467"/>
      <c r="D217" s="467"/>
      <c r="E217" s="468"/>
      <c r="F217" s="484"/>
      <c r="G217" s="470"/>
      <c r="H217" s="468">
        <v>403</v>
      </c>
      <c r="I217" s="468">
        <f>H217+I215</f>
        <v>41547.453999999991</v>
      </c>
      <c r="J217" s="469"/>
      <c r="K217" s="467"/>
      <c r="L217" s="473"/>
      <c r="M217" s="470"/>
      <c r="N217" s="470"/>
      <c r="O217" s="470"/>
      <c r="P217" s="470"/>
      <c r="Q217" s="470"/>
      <c r="R217" s="470"/>
      <c r="S217" s="470"/>
      <c r="T217" s="471"/>
      <c r="U217" s="471"/>
      <c r="V217" s="472" t="s">
        <v>1067</v>
      </c>
      <c r="W217" s="467"/>
      <c r="X217" s="467" t="s">
        <v>1044</v>
      </c>
      <c r="Y217" s="467" t="s">
        <v>1044</v>
      </c>
      <c r="Z217" s="467" t="s">
        <v>1044</v>
      </c>
      <c r="AA217" s="467"/>
      <c r="AC217" s="474">
        <f t="shared" si="0"/>
        <v>5.9353505714285699</v>
      </c>
    </row>
    <row r="218" spans="1:29" ht="19.5" customHeight="1" x14ac:dyDescent="0.25">
      <c r="A218" s="467">
        <f>A216+1</f>
        <v>105</v>
      </c>
      <c r="B218" s="467" t="s">
        <v>1044</v>
      </c>
      <c r="C218" s="467" t="s">
        <v>360</v>
      </c>
      <c r="D218" s="467" t="s">
        <v>257</v>
      </c>
      <c r="E218" s="468">
        <v>398</v>
      </c>
      <c r="F218" s="484"/>
      <c r="G218" s="470"/>
      <c r="H218" s="468"/>
      <c r="I218" s="468"/>
      <c r="J218" s="469">
        <v>227.233</v>
      </c>
      <c r="K218" s="467" t="s">
        <v>1044</v>
      </c>
      <c r="L218" s="473">
        <f>H217+H219</f>
        <v>801</v>
      </c>
      <c r="M218" s="470">
        <v>400.5</v>
      </c>
      <c r="N218" s="470">
        <v>201</v>
      </c>
      <c r="O218" s="470">
        <v>206</v>
      </c>
      <c r="P218" s="470">
        <v>407</v>
      </c>
      <c r="Q218" s="470">
        <v>201</v>
      </c>
      <c r="R218" s="470">
        <v>204</v>
      </c>
      <c r="S218" s="470">
        <v>405</v>
      </c>
      <c r="T218" s="471">
        <v>364843.658</v>
      </c>
      <c r="U218" s="471">
        <v>3148802.63</v>
      </c>
      <c r="V218" s="472"/>
      <c r="W218" s="467"/>
      <c r="X218" s="467" t="s">
        <v>1103</v>
      </c>
      <c r="Y218" s="467" t="s">
        <v>764</v>
      </c>
      <c r="Z218" s="467" t="s">
        <v>759</v>
      </c>
      <c r="AA218" s="467"/>
      <c r="AC218" s="474">
        <f t="shared" si="0"/>
        <v>0</v>
      </c>
    </row>
    <row r="219" spans="1:29" ht="19.5" customHeight="1" x14ac:dyDescent="0.25">
      <c r="A219" s="467"/>
      <c r="B219" s="467"/>
      <c r="C219" s="467"/>
      <c r="D219" s="467"/>
      <c r="E219" s="468"/>
      <c r="F219" s="484"/>
      <c r="G219" s="470"/>
      <c r="H219" s="468">
        <v>398</v>
      </c>
      <c r="I219" s="468">
        <f>H219+I217</f>
        <v>41945.453999999991</v>
      </c>
      <c r="J219" s="469"/>
      <c r="K219" s="467"/>
      <c r="L219" s="473"/>
      <c r="M219" s="470"/>
      <c r="N219" s="470"/>
      <c r="O219" s="470"/>
      <c r="P219" s="470"/>
      <c r="Q219" s="470"/>
      <c r="R219" s="470"/>
      <c r="S219" s="470"/>
      <c r="T219" s="471"/>
      <c r="U219" s="471"/>
      <c r="V219" s="472"/>
      <c r="W219" s="467"/>
      <c r="X219" s="467" t="s">
        <v>1044</v>
      </c>
      <c r="Y219" s="467" t="s">
        <v>1044</v>
      </c>
      <c r="Z219" s="467" t="s">
        <v>1044</v>
      </c>
      <c r="AA219" s="467"/>
      <c r="AC219" s="474">
        <f t="shared" si="0"/>
        <v>5.9922077142857129</v>
      </c>
    </row>
    <row r="220" spans="1:29" ht="19.5" customHeight="1" x14ac:dyDescent="0.25">
      <c r="A220" s="467">
        <f>A218+1</f>
        <v>106</v>
      </c>
      <c r="B220" s="467" t="s">
        <v>1044</v>
      </c>
      <c r="C220" s="467" t="s">
        <v>363</v>
      </c>
      <c r="D220" s="467" t="s">
        <v>257</v>
      </c>
      <c r="E220" s="468">
        <v>402.053</v>
      </c>
      <c r="F220" s="484"/>
      <c r="G220" s="470"/>
      <c r="H220" s="468"/>
      <c r="I220" s="468"/>
      <c r="J220" s="469">
        <v>225.96899999999999</v>
      </c>
      <c r="K220" s="467" t="s">
        <v>1044</v>
      </c>
      <c r="L220" s="473">
        <f>H219+H221</f>
        <v>800.053</v>
      </c>
      <c r="M220" s="470">
        <v>400.0265</v>
      </c>
      <c r="N220" s="470">
        <v>193</v>
      </c>
      <c r="O220" s="470">
        <v>230</v>
      </c>
      <c r="P220" s="470">
        <v>423</v>
      </c>
      <c r="Q220" s="470">
        <v>195</v>
      </c>
      <c r="R220" s="470">
        <v>221</v>
      </c>
      <c r="S220" s="470">
        <v>416</v>
      </c>
      <c r="T220" s="471">
        <v>365236.33799999999</v>
      </c>
      <c r="U220" s="471">
        <v>3148867.4909999999</v>
      </c>
      <c r="V220" s="472"/>
      <c r="W220" s="467"/>
      <c r="X220" s="467" t="s">
        <v>1103</v>
      </c>
      <c r="Y220" s="467" t="s">
        <v>764</v>
      </c>
      <c r="Z220" s="467" t="s">
        <v>759</v>
      </c>
      <c r="AA220" s="467"/>
      <c r="AC220" s="474">
        <f t="shared" si="0"/>
        <v>0</v>
      </c>
    </row>
    <row r="221" spans="1:29" ht="19.5" customHeight="1" x14ac:dyDescent="0.25">
      <c r="A221" s="467"/>
      <c r="B221" s="467"/>
      <c r="C221" s="467"/>
      <c r="D221" s="467"/>
      <c r="E221" s="468"/>
      <c r="F221" s="484"/>
      <c r="G221" s="470"/>
      <c r="H221" s="468">
        <v>402.053</v>
      </c>
      <c r="I221" s="468">
        <f>H221+I219</f>
        <v>42347.506999999991</v>
      </c>
      <c r="J221" s="469"/>
      <c r="K221" s="467"/>
      <c r="L221" s="473"/>
      <c r="M221" s="470"/>
      <c r="N221" s="470"/>
      <c r="O221" s="470"/>
      <c r="P221" s="470"/>
      <c r="Q221" s="470"/>
      <c r="R221" s="470"/>
      <c r="S221" s="470"/>
      <c r="T221" s="471"/>
      <c r="U221" s="471"/>
      <c r="V221" s="472"/>
      <c r="W221" s="467"/>
      <c r="X221" s="467" t="s">
        <v>1044</v>
      </c>
      <c r="Y221" s="467" t="s">
        <v>1044</v>
      </c>
      <c r="Z221" s="467" t="s">
        <v>1044</v>
      </c>
      <c r="AA221" s="467"/>
      <c r="AC221" s="474">
        <f t="shared" si="0"/>
        <v>6.0496438571428559</v>
      </c>
    </row>
    <row r="222" spans="1:29" ht="19.5" customHeight="1" x14ac:dyDescent="0.25">
      <c r="A222" s="467">
        <f>A220+1</f>
        <v>107</v>
      </c>
      <c r="B222" s="467" t="s">
        <v>1104</v>
      </c>
      <c r="C222" s="467" t="s">
        <v>366</v>
      </c>
      <c r="D222" s="467" t="s">
        <v>367</v>
      </c>
      <c r="E222" s="468">
        <v>359</v>
      </c>
      <c r="F222" s="484"/>
      <c r="G222" s="470">
        <f>SUM(H204:H221)</f>
        <v>3599.0529999999999</v>
      </c>
      <c r="H222" s="468"/>
      <c r="I222" s="468"/>
      <c r="J222" s="469">
        <v>223.59800000000001</v>
      </c>
      <c r="K222" s="467" t="s">
        <v>1105</v>
      </c>
      <c r="L222" s="473">
        <f>H221+H223</f>
        <v>761.053</v>
      </c>
      <c r="M222" s="470">
        <v>380.5265</v>
      </c>
      <c r="N222" s="470">
        <v>173</v>
      </c>
      <c r="O222" s="470">
        <v>174</v>
      </c>
      <c r="P222" s="470">
        <v>347</v>
      </c>
      <c r="Q222" s="470">
        <v>182</v>
      </c>
      <c r="R222" s="470">
        <v>176</v>
      </c>
      <c r="S222" s="470">
        <v>358</v>
      </c>
      <c r="T222" s="471">
        <v>365633.016</v>
      </c>
      <c r="U222" s="471">
        <v>3148933.0129999998</v>
      </c>
      <c r="V222" s="472"/>
      <c r="W222" s="467"/>
      <c r="X222" s="467" t="s">
        <v>1103</v>
      </c>
      <c r="Y222" s="467" t="s">
        <v>764</v>
      </c>
      <c r="Z222" s="467" t="s">
        <v>759</v>
      </c>
      <c r="AA222" s="467"/>
      <c r="AC222" s="474">
        <f t="shared" si="0"/>
        <v>0</v>
      </c>
    </row>
    <row r="223" spans="1:29" ht="19.5" customHeight="1" x14ac:dyDescent="0.25">
      <c r="A223" s="467"/>
      <c r="B223" s="467"/>
      <c r="C223" s="467"/>
      <c r="D223" s="467"/>
      <c r="E223" s="468"/>
      <c r="F223" s="484"/>
      <c r="G223" s="470"/>
      <c r="H223" s="468">
        <v>359</v>
      </c>
      <c r="I223" s="468">
        <f>H223+I221</f>
        <v>42706.506999999991</v>
      </c>
      <c r="J223" s="469"/>
      <c r="K223" s="467"/>
      <c r="L223" s="473"/>
      <c r="M223" s="470"/>
      <c r="N223" s="470"/>
      <c r="O223" s="470"/>
      <c r="P223" s="470"/>
      <c r="Q223" s="470"/>
      <c r="R223" s="470"/>
      <c r="S223" s="470"/>
      <c r="T223" s="471"/>
      <c r="U223" s="471"/>
      <c r="V223" s="472" t="s">
        <v>1106</v>
      </c>
      <c r="W223" s="467"/>
      <c r="X223" s="467" t="s">
        <v>1044</v>
      </c>
      <c r="Y223" s="467" t="s">
        <v>1044</v>
      </c>
      <c r="Z223" s="467" t="s">
        <v>1044</v>
      </c>
      <c r="AA223" s="467"/>
      <c r="AC223" s="474">
        <f t="shared" si="0"/>
        <v>6.1009295714285701</v>
      </c>
    </row>
    <row r="224" spans="1:29" ht="19.5" customHeight="1" x14ac:dyDescent="0.25">
      <c r="A224" s="467">
        <f>A222+1</f>
        <v>108</v>
      </c>
      <c r="B224" s="467" t="s">
        <v>1044</v>
      </c>
      <c r="C224" s="467" t="s">
        <v>369</v>
      </c>
      <c r="D224" s="467" t="s">
        <v>257</v>
      </c>
      <c r="E224" s="468">
        <v>381</v>
      </c>
      <c r="F224" s="484"/>
      <c r="G224" s="470"/>
      <c r="H224" s="468"/>
      <c r="I224" s="468"/>
      <c r="J224" s="469">
        <v>221.63800000000001</v>
      </c>
      <c r="K224" s="467" t="s">
        <v>1044</v>
      </c>
      <c r="L224" s="473">
        <f>H223+H225</f>
        <v>740</v>
      </c>
      <c r="M224" s="470">
        <v>370</v>
      </c>
      <c r="N224" s="470">
        <v>186</v>
      </c>
      <c r="O224" s="470">
        <v>199</v>
      </c>
      <c r="P224" s="470">
        <v>385</v>
      </c>
      <c r="Q224" s="470">
        <v>184</v>
      </c>
      <c r="R224" s="470">
        <v>197</v>
      </c>
      <c r="S224" s="470">
        <v>381</v>
      </c>
      <c r="T224" s="471">
        <v>365978.848</v>
      </c>
      <c r="U224" s="471">
        <v>3148836.676</v>
      </c>
      <c r="V224" s="472"/>
      <c r="W224" s="467"/>
      <c r="X224" s="467" t="s">
        <v>1107</v>
      </c>
      <c r="Y224" s="467" t="s">
        <v>764</v>
      </c>
      <c r="Z224" s="467" t="s">
        <v>759</v>
      </c>
      <c r="AA224" s="467"/>
      <c r="AC224" s="474">
        <f t="shared" si="0"/>
        <v>0</v>
      </c>
    </row>
    <row r="225" spans="1:29" ht="19.5" customHeight="1" x14ac:dyDescent="0.25">
      <c r="A225" s="467"/>
      <c r="B225" s="467"/>
      <c r="C225" s="467"/>
      <c r="D225" s="467"/>
      <c r="E225" s="468"/>
      <c r="F225" s="484"/>
      <c r="G225" s="470"/>
      <c r="H225" s="468">
        <v>381</v>
      </c>
      <c r="I225" s="468">
        <f>H225+I223</f>
        <v>43087.506999999991</v>
      </c>
      <c r="J225" s="469"/>
      <c r="K225" s="467"/>
      <c r="L225" s="473"/>
      <c r="M225" s="470"/>
      <c r="N225" s="470"/>
      <c r="O225" s="470"/>
      <c r="P225" s="470"/>
      <c r="Q225" s="470"/>
      <c r="R225" s="470"/>
      <c r="S225" s="470"/>
      <c r="T225" s="471"/>
      <c r="U225" s="471"/>
      <c r="V225" s="472"/>
      <c r="W225" s="467"/>
      <c r="X225" s="467" t="s">
        <v>1044</v>
      </c>
      <c r="Y225" s="467" t="s">
        <v>1044</v>
      </c>
      <c r="Z225" s="467" t="s">
        <v>1044</v>
      </c>
      <c r="AA225" s="467"/>
      <c r="AC225" s="474">
        <f t="shared" si="0"/>
        <v>6.1553581428571418</v>
      </c>
    </row>
    <row r="226" spans="1:29" ht="19.5" customHeight="1" x14ac:dyDescent="0.25">
      <c r="A226" s="467">
        <f>A224+1</f>
        <v>109</v>
      </c>
      <c r="B226" s="467" t="s">
        <v>1044</v>
      </c>
      <c r="C226" s="467" t="s">
        <v>370</v>
      </c>
      <c r="D226" s="467" t="s">
        <v>237</v>
      </c>
      <c r="E226" s="468">
        <v>399</v>
      </c>
      <c r="F226" s="484"/>
      <c r="G226" s="470"/>
      <c r="H226" s="468"/>
      <c r="I226" s="468"/>
      <c r="J226" s="469">
        <v>224.66</v>
      </c>
      <c r="K226" s="467" t="s">
        <v>1044</v>
      </c>
      <c r="L226" s="473">
        <f>H225+H227</f>
        <v>780</v>
      </c>
      <c r="M226" s="470">
        <v>390</v>
      </c>
      <c r="N226" s="470">
        <v>182</v>
      </c>
      <c r="O226" s="470">
        <v>158</v>
      </c>
      <c r="P226" s="470">
        <v>340</v>
      </c>
      <c r="Q226" s="470">
        <v>185</v>
      </c>
      <c r="R226" s="470">
        <v>171</v>
      </c>
      <c r="S226" s="470">
        <v>356</v>
      </c>
      <c r="T226" s="471">
        <v>366345.87400000001</v>
      </c>
      <c r="U226" s="471">
        <v>3148734.4339999999</v>
      </c>
      <c r="V226" s="472"/>
      <c r="W226" s="467"/>
      <c r="X226" s="467" t="s">
        <v>1107</v>
      </c>
      <c r="Y226" s="467" t="s">
        <v>764</v>
      </c>
      <c r="Z226" s="467" t="s">
        <v>759</v>
      </c>
      <c r="AA226" s="467"/>
      <c r="AC226" s="474">
        <f t="shared" si="0"/>
        <v>0</v>
      </c>
    </row>
    <row r="227" spans="1:29" ht="19.5" customHeight="1" x14ac:dyDescent="0.25">
      <c r="A227" s="467"/>
      <c r="B227" s="467"/>
      <c r="C227" s="467"/>
      <c r="D227" s="467"/>
      <c r="E227" s="468"/>
      <c r="F227" s="484"/>
      <c r="G227" s="470"/>
      <c r="H227" s="468">
        <v>399</v>
      </c>
      <c r="I227" s="468">
        <f>H227+I225</f>
        <v>43486.506999999991</v>
      </c>
      <c r="J227" s="469"/>
      <c r="K227" s="467"/>
      <c r="L227" s="473"/>
      <c r="M227" s="470"/>
      <c r="N227" s="470"/>
      <c r="O227" s="470"/>
      <c r="P227" s="470"/>
      <c r="Q227" s="470"/>
      <c r="R227" s="470"/>
      <c r="S227" s="470"/>
      <c r="T227" s="471"/>
      <c r="U227" s="471"/>
      <c r="V227" s="472"/>
      <c r="W227" s="467"/>
      <c r="X227" s="467" t="s">
        <v>1044</v>
      </c>
      <c r="Y227" s="467" t="s">
        <v>1044</v>
      </c>
      <c r="Z227" s="467" t="s">
        <v>1044</v>
      </c>
      <c r="AA227" s="467"/>
      <c r="AC227" s="474">
        <f t="shared" si="0"/>
        <v>6.2123581428571413</v>
      </c>
    </row>
    <row r="228" spans="1:29" ht="19.5" customHeight="1" x14ac:dyDescent="0.25">
      <c r="A228" s="467">
        <f>A226+1</f>
        <v>110</v>
      </c>
      <c r="B228" s="467" t="s">
        <v>1044</v>
      </c>
      <c r="C228" s="467" t="s">
        <v>371</v>
      </c>
      <c r="D228" s="467" t="s">
        <v>247</v>
      </c>
      <c r="E228" s="468">
        <v>427</v>
      </c>
      <c r="F228" s="484"/>
      <c r="G228" s="470"/>
      <c r="H228" s="468"/>
      <c r="I228" s="468"/>
      <c r="J228" s="469">
        <v>221.935</v>
      </c>
      <c r="K228" s="467" t="s">
        <v>1044</v>
      </c>
      <c r="L228" s="473">
        <f>H227+H229</f>
        <v>826</v>
      </c>
      <c r="M228" s="470">
        <v>413</v>
      </c>
      <c r="N228" s="470">
        <v>241</v>
      </c>
      <c r="O228" s="470">
        <v>230</v>
      </c>
      <c r="P228" s="470">
        <v>471</v>
      </c>
      <c r="Q228" s="470">
        <v>229</v>
      </c>
      <c r="R228" s="470">
        <v>225</v>
      </c>
      <c r="S228" s="470">
        <v>454</v>
      </c>
      <c r="T228" s="471">
        <v>366730.239</v>
      </c>
      <c r="U228" s="471">
        <v>3148627.3629999999</v>
      </c>
      <c r="V228" s="472"/>
      <c r="W228" s="467"/>
      <c r="X228" s="467" t="s">
        <v>1107</v>
      </c>
      <c r="Y228" s="467" t="s">
        <v>764</v>
      </c>
      <c r="Z228" s="467" t="s">
        <v>759</v>
      </c>
      <c r="AA228" s="467"/>
      <c r="AC228" s="474">
        <f t="shared" si="0"/>
        <v>0</v>
      </c>
    </row>
    <row r="229" spans="1:29" ht="19.5" customHeight="1" x14ac:dyDescent="0.25">
      <c r="A229" s="467"/>
      <c r="B229" s="467"/>
      <c r="C229" s="467"/>
      <c r="D229" s="467"/>
      <c r="E229" s="468"/>
      <c r="F229" s="484"/>
      <c r="G229" s="470"/>
      <c r="H229" s="468">
        <v>427</v>
      </c>
      <c r="I229" s="468">
        <f>H229+I227</f>
        <v>43913.506999999991</v>
      </c>
      <c r="J229" s="469"/>
      <c r="K229" s="467"/>
      <c r="L229" s="473"/>
      <c r="M229" s="470"/>
      <c r="N229" s="470"/>
      <c r="O229" s="470"/>
      <c r="P229" s="470"/>
      <c r="Q229" s="470"/>
      <c r="R229" s="470"/>
      <c r="S229" s="470"/>
      <c r="T229" s="471"/>
      <c r="U229" s="471"/>
      <c r="V229" s="472" t="s">
        <v>1106</v>
      </c>
      <c r="W229" s="467"/>
      <c r="X229" s="467" t="s">
        <v>1044</v>
      </c>
      <c r="Y229" s="467" t="s">
        <v>1044</v>
      </c>
      <c r="Z229" s="467" t="s">
        <v>1044</v>
      </c>
      <c r="AA229" s="467"/>
      <c r="AC229" s="474">
        <f t="shared" si="0"/>
        <v>6.2733581428571412</v>
      </c>
    </row>
    <row r="230" spans="1:29" ht="19.5" customHeight="1" x14ac:dyDescent="0.25">
      <c r="A230" s="467">
        <f>A228+1</f>
        <v>111</v>
      </c>
      <c r="B230" s="467"/>
      <c r="C230" s="467" t="s">
        <v>372</v>
      </c>
      <c r="D230" s="467" t="s">
        <v>247</v>
      </c>
      <c r="E230" s="468">
        <v>413</v>
      </c>
      <c r="F230" s="484"/>
      <c r="G230" s="470"/>
      <c r="H230" s="468"/>
      <c r="I230" s="468"/>
      <c r="J230" s="469">
        <v>218.69</v>
      </c>
      <c r="K230" s="467" t="s">
        <v>1044</v>
      </c>
      <c r="L230" s="473">
        <f>H229+H231</f>
        <v>840</v>
      </c>
      <c r="M230" s="470">
        <v>420</v>
      </c>
      <c r="N230" s="470">
        <v>198</v>
      </c>
      <c r="O230" s="470">
        <v>200</v>
      </c>
      <c r="P230" s="470">
        <v>398</v>
      </c>
      <c r="Q230" s="470">
        <v>203</v>
      </c>
      <c r="R230" s="470">
        <v>202</v>
      </c>
      <c r="S230" s="470">
        <v>405</v>
      </c>
      <c r="T230" s="471">
        <v>367141.57799999998</v>
      </c>
      <c r="U230" s="471">
        <v>3148512.7779999999</v>
      </c>
      <c r="V230" s="472"/>
      <c r="W230" s="467"/>
      <c r="X230" s="467" t="s">
        <v>1107</v>
      </c>
      <c r="Y230" s="467" t="s">
        <v>764</v>
      </c>
      <c r="Z230" s="467" t="s">
        <v>759</v>
      </c>
      <c r="AA230" s="467"/>
      <c r="AC230" s="474">
        <f t="shared" si="0"/>
        <v>0</v>
      </c>
    </row>
    <row r="231" spans="1:29" ht="19.5" customHeight="1" x14ac:dyDescent="0.25">
      <c r="A231" s="467"/>
      <c r="B231" s="467"/>
      <c r="C231" s="467"/>
      <c r="D231" s="467"/>
      <c r="E231" s="468"/>
      <c r="F231" s="484"/>
      <c r="G231" s="470"/>
      <c r="H231" s="468">
        <v>413</v>
      </c>
      <c r="I231" s="468">
        <f>H231+I229</f>
        <v>44326.506999999991</v>
      </c>
      <c r="J231" s="469"/>
      <c r="K231" s="467"/>
      <c r="L231" s="473"/>
      <c r="M231" s="470"/>
      <c r="N231" s="470"/>
      <c r="O231" s="470"/>
      <c r="P231" s="470"/>
      <c r="Q231" s="470"/>
      <c r="R231" s="470"/>
      <c r="S231" s="470"/>
      <c r="T231" s="471"/>
      <c r="U231" s="471"/>
      <c r="V231" s="482"/>
      <c r="W231" s="467"/>
      <c r="X231" s="467" t="s">
        <v>1044</v>
      </c>
      <c r="Y231" s="467" t="s">
        <v>1044</v>
      </c>
      <c r="Z231" s="467" t="s">
        <v>1044</v>
      </c>
      <c r="AA231" s="467"/>
      <c r="AC231" s="474">
        <f t="shared" si="0"/>
        <v>6.3323581428571414</v>
      </c>
    </row>
    <row r="232" spans="1:29" ht="19.5" customHeight="1" x14ac:dyDescent="0.25">
      <c r="A232" s="475">
        <f>A230+1</f>
        <v>112</v>
      </c>
      <c r="B232" s="475"/>
      <c r="C232" s="475" t="s">
        <v>373</v>
      </c>
      <c r="D232" s="475" t="s">
        <v>247</v>
      </c>
      <c r="E232" s="476">
        <v>409.52699999999999</v>
      </c>
      <c r="F232" s="485"/>
      <c r="G232" s="477"/>
      <c r="H232" s="476"/>
      <c r="I232" s="476"/>
      <c r="J232" s="478">
        <v>220.03800000000001</v>
      </c>
      <c r="K232" s="475" t="s">
        <v>1044</v>
      </c>
      <c r="L232" s="479">
        <f>H231+H233</f>
        <v>822.52700000000004</v>
      </c>
      <c r="M232" s="477">
        <v>411.26350000000002</v>
      </c>
      <c r="N232" s="477">
        <v>214</v>
      </c>
      <c r="O232" s="477">
        <v>233</v>
      </c>
      <c r="P232" s="477">
        <v>447</v>
      </c>
      <c r="Q232" s="477">
        <v>212</v>
      </c>
      <c r="R232" s="477">
        <v>225</v>
      </c>
      <c r="S232" s="477">
        <v>437</v>
      </c>
      <c r="T232" s="480">
        <v>367539.429</v>
      </c>
      <c r="U232" s="480">
        <v>3148401.949</v>
      </c>
      <c r="V232" s="481"/>
      <c r="W232" s="475"/>
      <c r="X232" s="475" t="s">
        <v>1107</v>
      </c>
      <c r="Y232" s="475" t="s">
        <v>764</v>
      </c>
      <c r="Z232" s="475" t="s">
        <v>759</v>
      </c>
      <c r="AA232" s="475"/>
      <c r="AC232" s="474">
        <f t="shared" si="0"/>
        <v>0</v>
      </c>
    </row>
    <row r="233" spans="1:29" ht="19.5" customHeight="1" x14ac:dyDescent="0.25">
      <c r="A233" s="475"/>
      <c r="B233" s="475"/>
      <c r="C233" s="475"/>
      <c r="D233" s="475"/>
      <c r="E233" s="476"/>
      <c r="F233" s="485"/>
      <c r="G233" s="477"/>
      <c r="H233" s="476">
        <v>409.52699999999999</v>
      </c>
      <c r="I233" s="476">
        <f>H233+I231</f>
        <v>44736.033999999992</v>
      </c>
      <c r="J233" s="478"/>
      <c r="K233" s="475"/>
      <c r="L233" s="479"/>
      <c r="M233" s="477"/>
      <c r="N233" s="477"/>
      <c r="O233" s="477"/>
      <c r="P233" s="477"/>
      <c r="Q233" s="477"/>
      <c r="R233" s="477"/>
      <c r="S233" s="477"/>
      <c r="T233" s="480"/>
      <c r="U233" s="480"/>
      <c r="V233" s="481" t="s">
        <v>1108</v>
      </c>
      <c r="W233" s="475"/>
      <c r="X233" s="475" t="s">
        <v>1044</v>
      </c>
      <c r="Y233" s="475" t="s">
        <v>1044</v>
      </c>
      <c r="Z233" s="475" t="s">
        <v>1044</v>
      </c>
      <c r="AA233" s="475"/>
      <c r="AC233" s="474">
        <f t="shared" si="0"/>
        <v>6.3908619999999985</v>
      </c>
    </row>
    <row r="234" spans="1:29" ht="19.5" customHeight="1" x14ac:dyDescent="0.25">
      <c r="A234" s="475">
        <f>A232+1</f>
        <v>113</v>
      </c>
      <c r="B234" s="475" t="s">
        <v>1109</v>
      </c>
      <c r="C234" s="475" t="s">
        <v>375</v>
      </c>
      <c r="D234" s="475" t="s">
        <v>376</v>
      </c>
      <c r="E234" s="476">
        <v>311</v>
      </c>
      <c r="F234" s="485"/>
      <c r="G234" s="477">
        <f>SUM(H222:H233)</f>
        <v>2388.527</v>
      </c>
      <c r="H234" s="476"/>
      <c r="I234" s="476"/>
      <c r="J234" s="478">
        <v>220.70400000000001</v>
      </c>
      <c r="K234" s="475" t="s">
        <v>1110</v>
      </c>
      <c r="L234" s="479">
        <f>H233+H235</f>
        <v>720.52700000000004</v>
      </c>
      <c r="M234" s="477">
        <v>360.26350000000002</v>
      </c>
      <c r="N234" s="477">
        <v>177</v>
      </c>
      <c r="O234" s="477">
        <v>136</v>
      </c>
      <c r="P234" s="477">
        <v>313</v>
      </c>
      <c r="Q234" s="477">
        <v>186</v>
      </c>
      <c r="R234" s="477">
        <v>142</v>
      </c>
      <c r="S234" s="477">
        <v>328</v>
      </c>
      <c r="T234" s="480">
        <v>367933.93599999999</v>
      </c>
      <c r="U234" s="480">
        <v>3148292.0529999998</v>
      </c>
      <c r="V234" s="481"/>
      <c r="W234" s="475"/>
      <c r="X234" s="475" t="s">
        <v>1107</v>
      </c>
      <c r="Y234" s="475" t="s">
        <v>764</v>
      </c>
      <c r="Z234" s="475" t="s">
        <v>759</v>
      </c>
      <c r="AA234" s="475"/>
      <c r="AC234" s="474">
        <f t="shared" si="0"/>
        <v>0</v>
      </c>
    </row>
    <row r="235" spans="1:29" ht="19.5" customHeight="1" x14ac:dyDescent="0.25">
      <c r="A235" s="467"/>
      <c r="B235" s="467"/>
      <c r="C235" s="467"/>
      <c r="D235" s="467"/>
      <c r="E235" s="468"/>
      <c r="F235" s="484"/>
      <c r="G235" s="470"/>
      <c r="H235" s="468">
        <v>311</v>
      </c>
      <c r="I235" s="468">
        <f>H235+I233</f>
        <v>45047.033999999992</v>
      </c>
      <c r="J235" s="469"/>
      <c r="K235" s="467"/>
      <c r="L235" s="473"/>
      <c r="M235" s="470"/>
      <c r="N235" s="470"/>
      <c r="O235" s="470"/>
      <c r="P235" s="470"/>
      <c r="Q235" s="470"/>
      <c r="R235" s="470"/>
      <c r="S235" s="470"/>
      <c r="T235" s="471"/>
      <c r="U235" s="471"/>
      <c r="V235" s="482" t="s">
        <v>1096</v>
      </c>
      <c r="W235" s="467"/>
      <c r="X235" s="467" t="s">
        <v>1044</v>
      </c>
      <c r="Y235" s="467" t="s">
        <v>1044</v>
      </c>
      <c r="Z235" s="467" t="s">
        <v>1044</v>
      </c>
      <c r="AA235" s="467"/>
      <c r="AC235" s="474">
        <f t="shared" si="0"/>
        <v>6.4352905714285704</v>
      </c>
    </row>
    <row r="236" spans="1:29" ht="19.5" customHeight="1" x14ac:dyDescent="0.25">
      <c r="A236" s="467">
        <f>A234+1</f>
        <v>114</v>
      </c>
      <c r="B236" s="467"/>
      <c r="C236" s="467" t="s">
        <v>377</v>
      </c>
      <c r="D236" s="467" t="s">
        <v>245</v>
      </c>
      <c r="E236" s="468">
        <v>458.7</v>
      </c>
      <c r="F236" s="484"/>
      <c r="G236" s="470"/>
      <c r="H236" s="468"/>
      <c r="I236" s="468"/>
      <c r="J236" s="469">
        <v>220.61099999999999</v>
      </c>
      <c r="K236" s="467" t="s">
        <v>1044</v>
      </c>
      <c r="L236" s="473">
        <f>H235+H237</f>
        <v>769.7</v>
      </c>
      <c r="M236" s="470">
        <v>384.85</v>
      </c>
      <c r="N236" s="470">
        <v>175</v>
      </c>
      <c r="O236" s="470">
        <v>247</v>
      </c>
      <c r="P236" s="470">
        <v>422</v>
      </c>
      <c r="Q236" s="470">
        <v>170</v>
      </c>
      <c r="R236" s="470">
        <v>242</v>
      </c>
      <c r="S236" s="470">
        <v>412</v>
      </c>
      <c r="T236" s="471">
        <v>368184.48100000003</v>
      </c>
      <c r="U236" s="471">
        <v>3148107.8029999998</v>
      </c>
      <c r="V236" s="472"/>
      <c r="W236" s="467"/>
      <c r="X236" s="467" t="s">
        <v>1107</v>
      </c>
      <c r="Y236" s="467" t="s">
        <v>764</v>
      </c>
      <c r="Z236" s="467" t="s">
        <v>759</v>
      </c>
      <c r="AA236" s="467"/>
      <c r="AC236" s="474">
        <f t="shared" si="0"/>
        <v>0</v>
      </c>
    </row>
    <row r="237" spans="1:29" ht="19.5" customHeight="1" x14ac:dyDescent="0.25">
      <c r="A237" s="467"/>
      <c r="B237" s="467"/>
      <c r="C237" s="467"/>
      <c r="D237" s="467"/>
      <c r="E237" s="468"/>
      <c r="F237" s="484"/>
      <c r="G237" s="470"/>
      <c r="H237" s="468">
        <v>458.7</v>
      </c>
      <c r="I237" s="468">
        <f>H237+I235</f>
        <v>45505.733999999989</v>
      </c>
      <c r="J237" s="469"/>
      <c r="K237" s="467"/>
      <c r="L237" s="473"/>
      <c r="M237" s="470"/>
      <c r="N237" s="470"/>
      <c r="O237" s="470"/>
      <c r="P237" s="470"/>
      <c r="Q237" s="470"/>
      <c r="R237" s="470"/>
      <c r="S237" s="470"/>
      <c r="T237" s="471"/>
      <c r="U237" s="471"/>
      <c r="V237" s="472" t="s">
        <v>1111</v>
      </c>
      <c r="W237" s="467"/>
      <c r="X237" s="467" t="s">
        <v>1044</v>
      </c>
      <c r="Y237" s="467" t="s">
        <v>1044</v>
      </c>
      <c r="Z237" s="467" t="s">
        <v>1044</v>
      </c>
      <c r="AA237" s="467"/>
      <c r="AC237" s="474">
        <f t="shared" si="0"/>
        <v>6.5008191428571411</v>
      </c>
    </row>
    <row r="238" spans="1:29" ht="19.5" customHeight="1" x14ac:dyDescent="0.25">
      <c r="A238" s="475">
        <f>A236+1</f>
        <v>115</v>
      </c>
      <c r="B238" s="475" t="s">
        <v>1112</v>
      </c>
      <c r="C238" s="475" t="s">
        <v>378</v>
      </c>
      <c r="D238" s="475" t="s">
        <v>330</v>
      </c>
      <c r="E238" s="476">
        <v>242.447</v>
      </c>
      <c r="F238" s="485"/>
      <c r="G238" s="477">
        <f>SUM(H234:H237)</f>
        <v>769.7</v>
      </c>
      <c r="H238" s="476"/>
      <c r="I238" s="476"/>
      <c r="J238" s="478">
        <v>222.90799999999999</v>
      </c>
      <c r="K238" s="475" t="s">
        <v>1113</v>
      </c>
      <c r="L238" s="479">
        <f>H237+H239</f>
        <v>701.14699999999993</v>
      </c>
      <c r="M238" s="477">
        <v>350.57349999999997</v>
      </c>
      <c r="N238" s="477">
        <v>213</v>
      </c>
      <c r="O238" s="477">
        <v>109</v>
      </c>
      <c r="P238" s="477">
        <v>322</v>
      </c>
      <c r="Q238" s="477">
        <v>219</v>
      </c>
      <c r="R238" s="477">
        <v>116</v>
      </c>
      <c r="S238" s="477">
        <v>335</v>
      </c>
      <c r="T238" s="480">
        <v>368554.01500000001</v>
      </c>
      <c r="U238" s="480">
        <v>3147836.0490000001</v>
      </c>
      <c r="V238" s="481"/>
      <c r="W238" s="475"/>
      <c r="X238" s="475" t="s">
        <v>1107</v>
      </c>
      <c r="Y238" s="475" t="s">
        <v>764</v>
      </c>
      <c r="Z238" s="475" t="s">
        <v>759</v>
      </c>
      <c r="AA238" s="475"/>
      <c r="AC238" s="474">
        <f t="shared" si="0"/>
        <v>0</v>
      </c>
    </row>
    <row r="239" spans="1:29" ht="19.5" customHeight="1" x14ac:dyDescent="0.25">
      <c r="A239" s="475"/>
      <c r="B239" s="475"/>
      <c r="C239" s="475"/>
      <c r="D239" s="475"/>
      <c r="E239" s="476"/>
      <c r="F239" s="485"/>
      <c r="G239" s="477"/>
      <c r="H239" s="476">
        <v>242.447</v>
      </c>
      <c r="I239" s="476">
        <f>H239+I237</f>
        <v>45748.18099999999</v>
      </c>
      <c r="J239" s="478"/>
      <c r="K239" s="475"/>
      <c r="L239" s="479"/>
      <c r="M239" s="477"/>
      <c r="N239" s="477"/>
      <c r="O239" s="477"/>
      <c r="P239" s="477"/>
      <c r="Q239" s="477"/>
      <c r="R239" s="477"/>
      <c r="S239" s="477"/>
      <c r="T239" s="480"/>
      <c r="U239" s="480"/>
      <c r="V239" s="486" t="s">
        <v>1114</v>
      </c>
      <c r="W239" s="475"/>
      <c r="X239" s="475" t="s">
        <v>1044</v>
      </c>
      <c r="Y239" s="475" t="s">
        <v>1044</v>
      </c>
      <c r="Z239" s="475" t="s">
        <v>1044</v>
      </c>
      <c r="AA239" s="475"/>
      <c r="AC239" s="474">
        <f t="shared" si="0"/>
        <v>6.5354544285714269</v>
      </c>
    </row>
    <row r="240" spans="1:29" ht="19.5" customHeight="1" x14ac:dyDescent="0.25">
      <c r="A240" s="475">
        <f>A238+1</f>
        <v>116</v>
      </c>
      <c r="B240" s="475" t="s">
        <v>1115</v>
      </c>
      <c r="C240" s="475" t="s">
        <v>379</v>
      </c>
      <c r="D240" s="475" t="s">
        <v>330</v>
      </c>
      <c r="E240" s="476">
        <v>226.42400000000001</v>
      </c>
      <c r="F240" s="485"/>
      <c r="G240" s="477">
        <f>SUM(H238:H239)</f>
        <v>242.447</v>
      </c>
      <c r="H240" s="476"/>
      <c r="I240" s="476"/>
      <c r="J240" s="478">
        <v>224.08099999999999</v>
      </c>
      <c r="K240" s="475" t="s">
        <v>1116</v>
      </c>
      <c r="L240" s="479">
        <f>H239+H241</f>
        <v>468.87099999999998</v>
      </c>
      <c r="M240" s="477">
        <v>234.43549999999999</v>
      </c>
      <c r="N240" s="477">
        <v>134</v>
      </c>
      <c r="O240" s="477">
        <v>50</v>
      </c>
      <c r="P240" s="477">
        <v>184</v>
      </c>
      <c r="Q240" s="477">
        <v>127</v>
      </c>
      <c r="R240" s="477">
        <v>85</v>
      </c>
      <c r="S240" s="477">
        <v>212</v>
      </c>
      <c r="T240" s="480">
        <v>368691.049</v>
      </c>
      <c r="U240" s="480">
        <v>3147636.0430000001</v>
      </c>
      <c r="V240" s="481"/>
      <c r="W240" s="475"/>
      <c r="X240" s="475" t="s">
        <v>1107</v>
      </c>
      <c r="Y240" s="475" t="s">
        <v>764</v>
      </c>
      <c r="Z240" s="475" t="s">
        <v>759</v>
      </c>
      <c r="AA240" s="475"/>
      <c r="AC240" s="474">
        <f t="shared" si="0"/>
        <v>0</v>
      </c>
    </row>
    <row r="241" spans="1:29" ht="29.25" customHeight="1" x14ac:dyDescent="0.25">
      <c r="A241" s="475"/>
      <c r="B241" s="475"/>
      <c r="C241" s="475"/>
      <c r="D241" s="475"/>
      <c r="E241" s="476"/>
      <c r="F241" s="485"/>
      <c r="G241" s="477"/>
      <c r="H241" s="476">
        <v>226.42400000000001</v>
      </c>
      <c r="I241" s="476">
        <f>H241+I239</f>
        <v>45974.604999999989</v>
      </c>
      <c r="J241" s="478"/>
      <c r="K241" s="475"/>
      <c r="L241" s="479"/>
      <c r="M241" s="477"/>
      <c r="N241" s="477"/>
      <c r="O241" s="477"/>
      <c r="P241" s="477"/>
      <c r="Q241" s="477"/>
      <c r="R241" s="477"/>
      <c r="S241" s="477"/>
      <c r="T241" s="480"/>
      <c r="U241" s="480"/>
      <c r="V241" s="481" t="s">
        <v>1117</v>
      </c>
      <c r="W241" s="475"/>
      <c r="X241" s="475" t="s">
        <v>1044</v>
      </c>
      <c r="Y241" s="475" t="s">
        <v>1044</v>
      </c>
      <c r="Z241" s="475" t="s">
        <v>1044</v>
      </c>
      <c r="AA241" s="475"/>
      <c r="AC241" s="474">
        <f t="shared" si="0"/>
        <v>6.5678007142857124</v>
      </c>
    </row>
    <row r="242" spans="1:29" ht="19.5" customHeight="1" x14ac:dyDescent="0.25">
      <c r="A242" s="475">
        <f>A240+1</f>
        <v>117</v>
      </c>
      <c r="B242" s="475" t="s">
        <v>1118</v>
      </c>
      <c r="C242" s="475" t="s">
        <v>380</v>
      </c>
      <c r="D242" s="475" t="s">
        <v>275</v>
      </c>
      <c r="E242" s="476">
        <v>353</v>
      </c>
      <c r="F242" s="485">
        <v>1</v>
      </c>
      <c r="G242" s="477">
        <f>SUM(H240:H241)</f>
        <v>226.42400000000001</v>
      </c>
      <c r="H242" s="476"/>
      <c r="I242" s="476"/>
      <c r="J242" s="478">
        <v>229.483</v>
      </c>
      <c r="K242" s="475" t="s">
        <v>1119</v>
      </c>
      <c r="L242" s="479">
        <f>H241+H243</f>
        <v>579.42399999999998</v>
      </c>
      <c r="M242" s="477">
        <v>289.71199999999999</v>
      </c>
      <c r="N242" s="477">
        <v>176</v>
      </c>
      <c r="O242" s="477">
        <v>169</v>
      </c>
      <c r="P242" s="477">
        <v>345</v>
      </c>
      <c r="Q242" s="477">
        <v>141</v>
      </c>
      <c r="R242" s="477">
        <v>172</v>
      </c>
      <c r="S242" s="477">
        <v>313</v>
      </c>
      <c r="T242" s="480">
        <v>368876.89199999999</v>
      </c>
      <c r="U242" s="480">
        <v>3147506.6970000002</v>
      </c>
      <c r="V242" s="481"/>
      <c r="W242" s="475"/>
      <c r="X242" s="475" t="s">
        <v>1107</v>
      </c>
      <c r="Y242" s="475" t="s">
        <v>764</v>
      </c>
      <c r="Z242" s="475" t="s">
        <v>759</v>
      </c>
      <c r="AA242" s="475"/>
      <c r="AC242" s="474">
        <f t="shared" si="0"/>
        <v>0</v>
      </c>
    </row>
    <row r="243" spans="1:29" ht="19.5" customHeight="1" x14ac:dyDescent="0.25">
      <c r="A243" s="467"/>
      <c r="B243" s="467"/>
      <c r="C243" s="467"/>
      <c r="D243" s="467"/>
      <c r="E243" s="468"/>
      <c r="F243" s="484"/>
      <c r="G243" s="470"/>
      <c r="H243" s="468">
        <v>353</v>
      </c>
      <c r="I243" s="468">
        <f>H243+I241</f>
        <v>46327.604999999989</v>
      </c>
      <c r="J243" s="469"/>
      <c r="K243" s="467"/>
      <c r="L243" s="473"/>
      <c r="M243" s="470"/>
      <c r="N243" s="470"/>
      <c r="O243" s="470"/>
      <c r="P243" s="470"/>
      <c r="Q243" s="470"/>
      <c r="R243" s="470"/>
      <c r="S243" s="470"/>
      <c r="T243" s="471"/>
      <c r="U243" s="471"/>
      <c r="V243" s="472"/>
      <c r="W243" s="467"/>
      <c r="X243" s="467" t="s">
        <v>1044</v>
      </c>
      <c r="Y243" s="467" t="s">
        <v>1044</v>
      </c>
      <c r="Z243" s="467" t="s">
        <v>1044</v>
      </c>
      <c r="AA243" s="467"/>
      <c r="AC243" s="474">
        <f t="shared" si="0"/>
        <v>6.6182292857142837</v>
      </c>
    </row>
    <row r="244" spans="1:29" ht="19.5" customHeight="1" x14ac:dyDescent="0.25">
      <c r="A244" s="467">
        <f>A242+1</f>
        <v>118</v>
      </c>
      <c r="B244" s="467" t="s">
        <v>1044</v>
      </c>
      <c r="C244" s="467" t="s">
        <v>381</v>
      </c>
      <c r="D244" s="467" t="s">
        <v>257</v>
      </c>
      <c r="E244" s="468">
        <v>365</v>
      </c>
      <c r="F244" s="484"/>
      <c r="G244" s="470"/>
      <c r="H244" s="468"/>
      <c r="I244" s="468"/>
      <c r="J244" s="469">
        <v>227.67</v>
      </c>
      <c r="K244" s="467" t="s">
        <v>1044</v>
      </c>
      <c r="L244" s="473">
        <f>H243+H245</f>
        <v>718</v>
      </c>
      <c r="M244" s="470">
        <v>359</v>
      </c>
      <c r="N244" s="470">
        <v>184</v>
      </c>
      <c r="O244" s="470">
        <v>199</v>
      </c>
      <c r="P244" s="470">
        <v>383</v>
      </c>
      <c r="Q244" s="470">
        <v>182</v>
      </c>
      <c r="R244" s="470">
        <v>194</v>
      </c>
      <c r="S244" s="470">
        <v>376</v>
      </c>
      <c r="T244" s="471">
        <v>369202.94300000003</v>
      </c>
      <c r="U244" s="471">
        <v>3147371.42</v>
      </c>
      <c r="V244" s="472"/>
      <c r="W244" s="467"/>
      <c r="X244" s="467" t="s">
        <v>1107</v>
      </c>
      <c r="Y244" s="467" t="s">
        <v>764</v>
      </c>
      <c r="Z244" s="467" t="s">
        <v>759</v>
      </c>
      <c r="AA244" s="467"/>
      <c r="AC244" s="474">
        <f t="shared" si="0"/>
        <v>0</v>
      </c>
    </row>
    <row r="245" spans="1:29" ht="19.5" customHeight="1" x14ac:dyDescent="0.25">
      <c r="A245" s="467"/>
      <c r="B245" s="467"/>
      <c r="C245" s="467"/>
      <c r="D245" s="467"/>
      <c r="E245" s="468"/>
      <c r="F245" s="484"/>
      <c r="G245" s="470"/>
      <c r="H245" s="468">
        <v>365</v>
      </c>
      <c r="I245" s="468">
        <f>H245+I243</f>
        <v>46692.604999999989</v>
      </c>
      <c r="J245" s="469"/>
      <c r="K245" s="467"/>
      <c r="L245" s="473"/>
      <c r="M245" s="470"/>
      <c r="N245" s="470"/>
      <c r="O245" s="470"/>
      <c r="P245" s="470"/>
      <c r="Q245" s="470"/>
      <c r="R245" s="470"/>
      <c r="S245" s="470"/>
      <c r="T245" s="471"/>
      <c r="U245" s="471"/>
      <c r="V245" s="472"/>
      <c r="W245" s="467"/>
      <c r="X245" s="467" t="s">
        <v>1044</v>
      </c>
      <c r="Y245" s="467" t="s">
        <v>1044</v>
      </c>
      <c r="Z245" s="467" t="s">
        <v>1044</v>
      </c>
      <c r="AA245" s="467"/>
      <c r="AC245" s="474">
        <f t="shared" si="0"/>
        <v>6.6703721428571416</v>
      </c>
    </row>
    <row r="246" spans="1:29" ht="19.5" customHeight="1" x14ac:dyDescent="0.25">
      <c r="A246" s="467">
        <f>A244+1</f>
        <v>119</v>
      </c>
      <c r="B246" s="467"/>
      <c r="C246" s="467" t="s">
        <v>382</v>
      </c>
      <c r="D246" s="467" t="s">
        <v>231</v>
      </c>
      <c r="E246" s="468">
        <v>344</v>
      </c>
      <c r="F246" s="484"/>
      <c r="G246" s="470"/>
      <c r="H246" s="468"/>
      <c r="I246" s="468"/>
      <c r="J246" s="469">
        <v>227.95400000000001</v>
      </c>
      <c r="K246" s="467" t="s">
        <v>1044</v>
      </c>
      <c r="L246" s="473">
        <f>H245+H247</f>
        <v>709</v>
      </c>
      <c r="M246" s="470">
        <v>354.5</v>
      </c>
      <c r="N246" s="470">
        <v>166</v>
      </c>
      <c r="O246" s="470">
        <v>179</v>
      </c>
      <c r="P246" s="470">
        <v>345</v>
      </c>
      <c r="Q246" s="470">
        <v>172</v>
      </c>
      <c r="R246" s="470">
        <v>177</v>
      </c>
      <c r="S246" s="470">
        <v>349</v>
      </c>
      <c r="T246" s="471">
        <v>369540.07799999998</v>
      </c>
      <c r="U246" s="471">
        <v>3147231.5449999999</v>
      </c>
      <c r="V246" s="472"/>
      <c r="W246" s="467"/>
      <c r="X246" s="467" t="s">
        <v>1120</v>
      </c>
      <c r="Y246" s="467" t="s">
        <v>764</v>
      </c>
      <c r="Z246" s="467" t="s">
        <v>759</v>
      </c>
      <c r="AA246" s="467"/>
      <c r="AC246" s="474">
        <f t="shared" si="0"/>
        <v>0</v>
      </c>
    </row>
    <row r="247" spans="1:29" ht="19.5" customHeight="1" x14ac:dyDescent="0.25">
      <c r="A247" s="467"/>
      <c r="B247" s="467"/>
      <c r="C247" s="467"/>
      <c r="D247" s="467"/>
      <c r="E247" s="468"/>
      <c r="F247" s="484"/>
      <c r="G247" s="470"/>
      <c r="H247" s="468">
        <v>344</v>
      </c>
      <c r="I247" s="468">
        <f>H247+I245</f>
        <v>47036.604999999989</v>
      </c>
      <c r="J247" s="469"/>
      <c r="K247" s="467"/>
      <c r="L247" s="473"/>
      <c r="M247" s="470"/>
      <c r="N247" s="470"/>
      <c r="O247" s="470"/>
      <c r="P247" s="470"/>
      <c r="Q247" s="470"/>
      <c r="R247" s="470"/>
      <c r="S247" s="470"/>
      <c r="T247" s="471"/>
      <c r="U247" s="471"/>
      <c r="V247" s="472"/>
      <c r="W247" s="467"/>
      <c r="X247" s="467" t="s">
        <v>1044</v>
      </c>
      <c r="Y247" s="467" t="s">
        <v>1044</v>
      </c>
      <c r="Z247" s="467" t="s">
        <v>1044</v>
      </c>
      <c r="AA247" s="467"/>
      <c r="AC247" s="474">
        <f t="shared" si="0"/>
        <v>6.7195149999999986</v>
      </c>
    </row>
    <row r="248" spans="1:29" ht="19.5" customHeight="1" x14ac:dyDescent="0.25">
      <c r="A248" s="467">
        <f>A246+1</f>
        <v>120</v>
      </c>
      <c r="B248" s="467"/>
      <c r="C248" s="467" t="s">
        <v>383</v>
      </c>
      <c r="D248" s="467" t="s">
        <v>231</v>
      </c>
      <c r="E248" s="468">
        <v>363.58499999999998</v>
      </c>
      <c r="F248" s="484"/>
      <c r="G248" s="470"/>
      <c r="H248" s="468"/>
      <c r="I248" s="468"/>
      <c r="J248" s="469">
        <v>226.84800000000001</v>
      </c>
      <c r="K248" s="467" t="s">
        <v>1044</v>
      </c>
      <c r="L248" s="473">
        <f>H247+H249</f>
        <v>707.58500000000004</v>
      </c>
      <c r="M248" s="470">
        <v>353.79250000000002</v>
      </c>
      <c r="N248" s="470">
        <v>165</v>
      </c>
      <c r="O248" s="470">
        <v>224</v>
      </c>
      <c r="P248" s="470">
        <v>389</v>
      </c>
      <c r="Q248" s="470">
        <v>168</v>
      </c>
      <c r="R248" s="470">
        <v>209</v>
      </c>
      <c r="S248" s="470">
        <v>377</v>
      </c>
      <c r="T248" s="471">
        <v>369857.81599999999</v>
      </c>
      <c r="U248" s="471">
        <v>3147099.7170000002</v>
      </c>
      <c r="V248" s="472"/>
      <c r="W248" s="467"/>
      <c r="X248" s="467" t="s">
        <v>1120</v>
      </c>
      <c r="Y248" s="467" t="s">
        <v>764</v>
      </c>
      <c r="Z248" s="467" t="s">
        <v>759</v>
      </c>
      <c r="AA248" s="467"/>
      <c r="AC248" s="474">
        <f t="shared" si="0"/>
        <v>0</v>
      </c>
    </row>
    <row r="249" spans="1:29" ht="19.5" customHeight="1" x14ac:dyDescent="0.25">
      <c r="A249" s="467"/>
      <c r="B249" s="467"/>
      <c r="C249" s="467"/>
      <c r="D249" s="467"/>
      <c r="E249" s="468"/>
      <c r="F249" s="484"/>
      <c r="G249" s="470"/>
      <c r="H249" s="468">
        <v>363.58499999999998</v>
      </c>
      <c r="I249" s="468">
        <f>H249+I247</f>
        <v>47400.189999999988</v>
      </c>
      <c r="J249" s="469"/>
      <c r="K249" s="467"/>
      <c r="L249" s="473"/>
      <c r="M249" s="470"/>
      <c r="N249" s="470"/>
      <c r="O249" s="470"/>
      <c r="P249" s="470"/>
      <c r="Q249" s="470"/>
      <c r="R249" s="470"/>
      <c r="S249" s="470"/>
      <c r="T249" s="471"/>
      <c r="U249" s="471"/>
      <c r="V249" s="472" t="s">
        <v>1096</v>
      </c>
      <c r="W249" s="467"/>
      <c r="X249" s="467" t="s">
        <v>1044</v>
      </c>
      <c r="Y249" s="467" t="s">
        <v>1044</v>
      </c>
      <c r="Z249" s="467" t="s">
        <v>1044</v>
      </c>
      <c r="AA249" s="467"/>
      <c r="AC249" s="474">
        <f t="shared" si="0"/>
        <v>6.7714557142857128</v>
      </c>
    </row>
    <row r="250" spans="1:29" ht="19.5" customHeight="1" x14ac:dyDescent="0.25">
      <c r="A250" s="475">
        <f>A248+1</f>
        <v>121</v>
      </c>
      <c r="B250" s="475" t="s">
        <v>1121</v>
      </c>
      <c r="C250" s="475" t="s">
        <v>384</v>
      </c>
      <c r="D250" s="475" t="s">
        <v>385</v>
      </c>
      <c r="E250" s="476">
        <v>244.245</v>
      </c>
      <c r="F250" s="485">
        <v>1</v>
      </c>
      <c r="G250" s="477">
        <f>SUM(H242:H249)</f>
        <v>1425.585</v>
      </c>
      <c r="H250" s="476"/>
      <c r="I250" s="476"/>
      <c r="J250" s="478">
        <v>219.958</v>
      </c>
      <c r="K250" s="475" t="s">
        <v>1122</v>
      </c>
      <c r="L250" s="479">
        <f>H249+H251</f>
        <v>607.82999999999993</v>
      </c>
      <c r="M250" s="477">
        <v>303.91499999999996</v>
      </c>
      <c r="N250" s="477">
        <v>140</v>
      </c>
      <c r="O250" s="477">
        <v>126</v>
      </c>
      <c r="P250" s="477">
        <v>266</v>
      </c>
      <c r="Q250" s="477">
        <v>155</v>
      </c>
      <c r="R250" s="477">
        <v>124</v>
      </c>
      <c r="S250" s="477">
        <v>279</v>
      </c>
      <c r="T250" s="480">
        <v>370193.64399999997</v>
      </c>
      <c r="U250" s="480">
        <v>3146960.3840000001</v>
      </c>
      <c r="V250" s="481"/>
      <c r="W250" s="475"/>
      <c r="X250" s="475" t="s">
        <v>1120</v>
      </c>
      <c r="Y250" s="475" t="s">
        <v>764</v>
      </c>
      <c r="Z250" s="475" t="s">
        <v>759</v>
      </c>
      <c r="AA250" s="475"/>
      <c r="AC250" s="474">
        <f t="shared" si="0"/>
        <v>0</v>
      </c>
    </row>
    <row r="251" spans="1:29" ht="19.5" customHeight="1" x14ac:dyDescent="0.25">
      <c r="A251" s="475"/>
      <c r="B251" s="475"/>
      <c r="C251" s="475"/>
      <c r="D251" s="475"/>
      <c r="E251" s="476"/>
      <c r="F251" s="485"/>
      <c r="G251" s="477"/>
      <c r="H251" s="476">
        <v>244.245</v>
      </c>
      <c r="I251" s="476">
        <f>H251+I249</f>
        <v>47644.43499999999</v>
      </c>
      <c r="J251" s="478"/>
      <c r="K251" s="475"/>
      <c r="L251" s="479"/>
      <c r="M251" s="477"/>
      <c r="N251" s="477"/>
      <c r="O251" s="477"/>
      <c r="P251" s="477"/>
      <c r="Q251" s="477"/>
      <c r="R251" s="477"/>
      <c r="S251" s="477"/>
      <c r="T251" s="480"/>
      <c r="U251" s="480"/>
      <c r="V251" s="481" t="s">
        <v>799</v>
      </c>
      <c r="W251" s="475"/>
      <c r="X251" s="475" t="s">
        <v>1044</v>
      </c>
      <c r="Y251" s="475" t="s">
        <v>1044</v>
      </c>
      <c r="Z251" s="475" t="s">
        <v>1044</v>
      </c>
      <c r="AA251" s="475"/>
      <c r="AC251" s="474">
        <f t="shared" si="0"/>
        <v>6.806347857142856</v>
      </c>
    </row>
    <row r="252" spans="1:29" ht="19.5" customHeight="1" x14ac:dyDescent="0.25">
      <c r="A252" s="475">
        <f>A250+1</f>
        <v>122</v>
      </c>
      <c r="B252" s="475" t="s">
        <v>1123</v>
      </c>
      <c r="C252" s="475" t="s">
        <v>386</v>
      </c>
      <c r="D252" s="475" t="s">
        <v>385</v>
      </c>
      <c r="E252" s="476">
        <v>432</v>
      </c>
      <c r="F252" s="485"/>
      <c r="G252" s="477">
        <f>SUM(H250:H251)</f>
        <v>244.245</v>
      </c>
      <c r="H252" s="476"/>
      <c r="I252" s="476"/>
      <c r="J252" s="478">
        <v>219.54599999999999</v>
      </c>
      <c r="K252" s="475" t="s">
        <v>1124</v>
      </c>
      <c r="L252" s="479">
        <f>H251+H253</f>
        <v>676.245</v>
      </c>
      <c r="M252" s="477">
        <v>338.1225</v>
      </c>
      <c r="N252" s="477">
        <v>118</v>
      </c>
      <c r="O252" s="477">
        <v>177</v>
      </c>
      <c r="P252" s="477">
        <v>295</v>
      </c>
      <c r="Q252" s="477">
        <v>120</v>
      </c>
      <c r="R252" s="477">
        <v>190</v>
      </c>
      <c r="S252" s="477">
        <v>310</v>
      </c>
      <c r="T252" s="480">
        <v>370376.11300000001</v>
      </c>
      <c r="U252" s="480">
        <v>3146798.0249999999</v>
      </c>
      <c r="V252" s="487"/>
      <c r="W252" s="475"/>
      <c r="X252" s="475" t="s">
        <v>1120</v>
      </c>
      <c r="Y252" s="475" t="s">
        <v>764</v>
      </c>
      <c r="Z252" s="475" t="s">
        <v>759</v>
      </c>
      <c r="AA252" s="475"/>
      <c r="AC252" s="474">
        <f t="shared" si="0"/>
        <v>0</v>
      </c>
    </row>
    <row r="253" spans="1:29" ht="19.5" customHeight="1" x14ac:dyDescent="0.25">
      <c r="A253" s="467"/>
      <c r="B253" s="467"/>
      <c r="C253" s="467"/>
      <c r="D253" s="467"/>
      <c r="E253" s="468"/>
      <c r="F253" s="484"/>
      <c r="G253" s="470"/>
      <c r="H253" s="468">
        <v>432</v>
      </c>
      <c r="I253" s="468">
        <f>H253+I251</f>
        <v>48076.43499999999</v>
      </c>
      <c r="J253" s="469"/>
      <c r="K253" s="467"/>
      <c r="L253" s="473"/>
      <c r="M253" s="470"/>
      <c r="N253" s="470"/>
      <c r="O253" s="470"/>
      <c r="P253" s="470"/>
      <c r="Q253" s="470"/>
      <c r="R253" s="470"/>
      <c r="S253" s="470"/>
      <c r="T253" s="471"/>
      <c r="U253" s="471"/>
      <c r="V253" s="482" t="s">
        <v>1096</v>
      </c>
      <c r="W253" s="467"/>
      <c r="X253" s="467" t="s">
        <v>1044</v>
      </c>
      <c r="Y253" s="467" t="s">
        <v>1044</v>
      </c>
      <c r="Z253" s="467" t="s">
        <v>1044</v>
      </c>
      <c r="AA253" s="467"/>
      <c r="AC253" s="474">
        <f t="shared" si="0"/>
        <v>6.8680621428571413</v>
      </c>
    </row>
    <row r="254" spans="1:29" ht="19.5" customHeight="1" x14ac:dyDescent="0.25">
      <c r="A254" s="467">
        <f>A252+1</f>
        <v>123</v>
      </c>
      <c r="B254" s="467"/>
      <c r="C254" s="467" t="s">
        <v>387</v>
      </c>
      <c r="D254" s="467" t="s">
        <v>245</v>
      </c>
      <c r="E254" s="468">
        <v>366</v>
      </c>
      <c r="F254" s="484"/>
      <c r="G254" s="470"/>
      <c r="H254" s="468"/>
      <c r="I254" s="468"/>
      <c r="J254" s="469">
        <v>221.37899999999999</v>
      </c>
      <c r="K254" s="467" t="s">
        <v>1044</v>
      </c>
      <c r="L254" s="473">
        <f>H253+H255</f>
        <v>798</v>
      </c>
      <c r="M254" s="470">
        <v>399</v>
      </c>
      <c r="N254" s="470">
        <v>255</v>
      </c>
      <c r="O254" s="470">
        <v>203</v>
      </c>
      <c r="P254" s="470">
        <v>458</v>
      </c>
      <c r="Q254" s="470">
        <v>243</v>
      </c>
      <c r="R254" s="470">
        <v>197</v>
      </c>
      <c r="S254" s="470">
        <v>440</v>
      </c>
      <c r="T254" s="471">
        <v>370793.01400000002</v>
      </c>
      <c r="U254" s="471">
        <v>3146684.8080000002</v>
      </c>
      <c r="V254" s="483"/>
      <c r="W254" s="467"/>
      <c r="X254" s="467" t="s">
        <v>1125</v>
      </c>
      <c r="Y254" s="467" t="s">
        <v>764</v>
      </c>
      <c r="Z254" s="467" t="s">
        <v>759</v>
      </c>
      <c r="AA254" s="467"/>
      <c r="AC254" s="474">
        <f t="shared" si="0"/>
        <v>0</v>
      </c>
    </row>
    <row r="255" spans="1:29" ht="19.5" customHeight="1" x14ac:dyDescent="0.25">
      <c r="A255" s="467"/>
      <c r="B255" s="467"/>
      <c r="C255" s="467"/>
      <c r="D255" s="467"/>
      <c r="E255" s="468"/>
      <c r="F255" s="484"/>
      <c r="G255" s="470"/>
      <c r="H255" s="468">
        <v>366</v>
      </c>
      <c r="I255" s="468">
        <f>H255+I253</f>
        <v>48442.43499999999</v>
      </c>
      <c r="J255" s="469"/>
      <c r="K255" s="467"/>
      <c r="L255" s="473"/>
      <c r="M255" s="470"/>
      <c r="N255" s="470"/>
      <c r="O255" s="470"/>
      <c r="P255" s="470"/>
      <c r="Q255" s="470"/>
      <c r="R255" s="470"/>
      <c r="S255" s="470"/>
      <c r="T255" s="471"/>
      <c r="U255" s="471"/>
      <c r="V255" s="472" t="s">
        <v>1106</v>
      </c>
      <c r="W255" s="467"/>
      <c r="X255" s="467" t="s">
        <v>1044</v>
      </c>
      <c r="Y255" s="467" t="s">
        <v>1044</v>
      </c>
      <c r="Z255" s="467" t="s">
        <v>1044</v>
      </c>
      <c r="AA255" s="467"/>
      <c r="AC255" s="474">
        <f t="shared" si="0"/>
        <v>6.9203478571428558</v>
      </c>
    </row>
    <row r="256" spans="1:29" ht="19.5" customHeight="1" x14ac:dyDescent="0.25">
      <c r="A256" s="467">
        <f>A254+1</f>
        <v>124</v>
      </c>
      <c r="B256" s="467" t="s">
        <v>1044</v>
      </c>
      <c r="C256" s="467" t="s">
        <v>388</v>
      </c>
      <c r="D256" s="467" t="s">
        <v>257</v>
      </c>
      <c r="E256" s="468">
        <v>424</v>
      </c>
      <c r="F256" s="484"/>
      <c r="G256" s="470"/>
      <c r="H256" s="468"/>
      <c r="I256" s="468"/>
      <c r="J256" s="469">
        <v>221.09</v>
      </c>
      <c r="K256" s="467" t="s">
        <v>1044</v>
      </c>
      <c r="L256" s="473">
        <f>H255+H257</f>
        <v>790</v>
      </c>
      <c r="M256" s="470">
        <v>395</v>
      </c>
      <c r="N256" s="470">
        <v>164</v>
      </c>
      <c r="O256" s="470">
        <v>186</v>
      </c>
      <c r="P256" s="470">
        <v>350</v>
      </c>
      <c r="Q256" s="470">
        <v>170</v>
      </c>
      <c r="R256" s="470">
        <v>195</v>
      </c>
      <c r="S256" s="470">
        <v>365</v>
      </c>
      <c r="T256" s="471">
        <v>371146.22100000002</v>
      </c>
      <c r="U256" s="471">
        <v>3146588.8870000001</v>
      </c>
      <c r="V256" s="472"/>
      <c r="W256" s="467"/>
      <c r="X256" s="467" t="s">
        <v>1125</v>
      </c>
      <c r="Y256" s="467" t="s">
        <v>764</v>
      </c>
      <c r="Z256" s="467" t="s">
        <v>759</v>
      </c>
      <c r="AA256" s="467"/>
      <c r="AC256" s="474">
        <f t="shared" si="0"/>
        <v>0</v>
      </c>
    </row>
    <row r="257" spans="1:29" ht="19.5" customHeight="1" x14ac:dyDescent="0.25">
      <c r="A257" s="467"/>
      <c r="B257" s="467"/>
      <c r="C257" s="467"/>
      <c r="D257" s="467"/>
      <c r="E257" s="468"/>
      <c r="F257" s="484"/>
      <c r="G257" s="470"/>
      <c r="H257" s="468">
        <v>424</v>
      </c>
      <c r="I257" s="468">
        <f>H257+I255</f>
        <v>48866.43499999999</v>
      </c>
      <c r="J257" s="469"/>
      <c r="K257" s="467"/>
      <c r="L257" s="473"/>
      <c r="M257" s="470"/>
      <c r="N257" s="470"/>
      <c r="O257" s="470"/>
      <c r="P257" s="470"/>
      <c r="Q257" s="470"/>
      <c r="R257" s="470"/>
      <c r="S257" s="470"/>
      <c r="T257" s="471"/>
      <c r="U257" s="471"/>
      <c r="V257" s="472" t="s">
        <v>1106</v>
      </c>
      <c r="W257" s="467"/>
      <c r="X257" s="467" t="s">
        <v>1044</v>
      </c>
      <c r="Y257" s="467" t="s">
        <v>1044</v>
      </c>
      <c r="Z257" s="467" t="s">
        <v>1044</v>
      </c>
      <c r="AA257" s="467"/>
      <c r="AC257" s="474">
        <f t="shared" si="0"/>
        <v>6.9809192857142843</v>
      </c>
    </row>
    <row r="258" spans="1:29" ht="19.5" customHeight="1" x14ac:dyDescent="0.25">
      <c r="A258" s="467">
        <f>A256+1</f>
        <v>125</v>
      </c>
      <c r="B258" s="467" t="s">
        <v>1044</v>
      </c>
      <c r="C258" s="467" t="s">
        <v>390</v>
      </c>
      <c r="D258" s="467" t="s">
        <v>245</v>
      </c>
      <c r="E258" s="468">
        <v>407</v>
      </c>
      <c r="F258" s="484"/>
      <c r="G258" s="470"/>
      <c r="H258" s="468"/>
      <c r="I258" s="468"/>
      <c r="J258" s="469">
        <v>223.29900000000001</v>
      </c>
      <c r="K258" s="467" t="s">
        <v>1044</v>
      </c>
      <c r="L258" s="473">
        <f>H257+H259</f>
        <v>831</v>
      </c>
      <c r="M258" s="470">
        <v>415.5</v>
      </c>
      <c r="N258" s="470">
        <v>239</v>
      </c>
      <c r="O258" s="470">
        <v>160</v>
      </c>
      <c r="P258" s="470">
        <v>399</v>
      </c>
      <c r="Q258" s="470">
        <v>231</v>
      </c>
      <c r="R258" s="470">
        <v>174</v>
      </c>
      <c r="S258" s="470">
        <v>405</v>
      </c>
      <c r="T258" s="471">
        <v>371555.40100000001</v>
      </c>
      <c r="U258" s="471">
        <v>3146477.767</v>
      </c>
      <c r="V258" s="472"/>
      <c r="W258" s="467"/>
      <c r="X258" s="467" t="s">
        <v>1125</v>
      </c>
      <c r="Y258" s="467" t="s">
        <v>764</v>
      </c>
      <c r="Z258" s="467" t="s">
        <v>759</v>
      </c>
      <c r="AA258" s="467"/>
      <c r="AC258" s="474">
        <f t="shared" si="0"/>
        <v>0</v>
      </c>
    </row>
    <row r="259" spans="1:29" ht="19.5" customHeight="1" x14ac:dyDescent="0.25">
      <c r="A259" s="467"/>
      <c r="B259" s="467"/>
      <c r="C259" s="467"/>
      <c r="D259" s="467"/>
      <c r="E259" s="468"/>
      <c r="F259" s="484"/>
      <c r="G259" s="470"/>
      <c r="H259" s="468">
        <v>407</v>
      </c>
      <c r="I259" s="468">
        <f>H259+I257</f>
        <v>49273.43499999999</v>
      </c>
      <c r="J259" s="469"/>
      <c r="K259" s="467"/>
      <c r="L259" s="473"/>
      <c r="M259" s="470"/>
      <c r="N259" s="470"/>
      <c r="O259" s="470"/>
      <c r="P259" s="470"/>
      <c r="Q259" s="470"/>
      <c r="R259" s="470"/>
      <c r="S259" s="470"/>
      <c r="T259" s="471"/>
      <c r="U259" s="471"/>
      <c r="V259" s="472" t="s">
        <v>1096</v>
      </c>
      <c r="W259" s="467"/>
      <c r="X259" s="467" t="s">
        <v>1044</v>
      </c>
      <c r="Y259" s="467" t="s">
        <v>1044</v>
      </c>
      <c r="Z259" s="467" t="s">
        <v>1044</v>
      </c>
      <c r="AA259" s="467"/>
      <c r="AC259" s="474">
        <f t="shared" si="0"/>
        <v>7.0390621428571416</v>
      </c>
    </row>
    <row r="260" spans="1:29" ht="19.5" customHeight="1" x14ac:dyDescent="0.25">
      <c r="A260" s="467">
        <f>A258+1</f>
        <v>126</v>
      </c>
      <c r="B260" s="467" t="s">
        <v>1044</v>
      </c>
      <c r="C260" s="467" t="s">
        <v>391</v>
      </c>
      <c r="D260" s="467" t="s">
        <v>245</v>
      </c>
      <c r="E260" s="468">
        <v>373</v>
      </c>
      <c r="F260" s="484"/>
      <c r="G260" s="470"/>
      <c r="H260" s="468"/>
      <c r="I260" s="468"/>
      <c r="J260" s="469">
        <v>231.608</v>
      </c>
      <c r="K260" s="467" t="s">
        <v>1044</v>
      </c>
      <c r="L260" s="473">
        <f>H259+H261</f>
        <v>780</v>
      </c>
      <c r="M260" s="470">
        <v>390</v>
      </c>
      <c r="N260" s="470">
        <v>248</v>
      </c>
      <c r="O260" s="470">
        <v>206</v>
      </c>
      <c r="P260" s="470">
        <v>454</v>
      </c>
      <c r="Q260" s="470">
        <v>234</v>
      </c>
      <c r="R260" s="470">
        <v>200</v>
      </c>
      <c r="S260" s="470">
        <v>434</v>
      </c>
      <c r="T260" s="471">
        <v>371948.17499999999</v>
      </c>
      <c r="U260" s="471">
        <v>3146371.1009999998</v>
      </c>
      <c r="V260" s="472"/>
      <c r="W260" s="467"/>
      <c r="X260" s="467" t="s">
        <v>1125</v>
      </c>
      <c r="Y260" s="467" t="s">
        <v>764</v>
      </c>
      <c r="Z260" s="467" t="s">
        <v>759</v>
      </c>
      <c r="AA260" s="467"/>
      <c r="AC260" s="474">
        <f t="shared" si="0"/>
        <v>0</v>
      </c>
    </row>
    <row r="261" spans="1:29" ht="19.5" customHeight="1" x14ac:dyDescent="0.25">
      <c r="A261" s="467"/>
      <c r="B261" s="467"/>
      <c r="C261" s="467"/>
      <c r="D261" s="467"/>
      <c r="E261" s="468"/>
      <c r="F261" s="484"/>
      <c r="G261" s="470"/>
      <c r="H261" s="468">
        <v>373</v>
      </c>
      <c r="I261" s="468">
        <f>H261+I259</f>
        <v>49646.43499999999</v>
      </c>
      <c r="J261" s="469"/>
      <c r="K261" s="467"/>
      <c r="L261" s="473"/>
      <c r="M261" s="470"/>
      <c r="N261" s="470"/>
      <c r="O261" s="470"/>
      <c r="P261" s="470"/>
      <c r="Q261" s="470"/>
      <c r="R261" s="470"/>
      <c r="S261" s="470"/>
      <c r="T261" s="471"/>
      <c r="U261" s="471"/>
      <c r="V261" s="472" t="s">
        <v>1087</v>
      </c>
      <c r="W261" s="467"/>
      <c r="X261" s="467" t="s">
        <v>1044</v>
      </c>
      <c r="Y261" s="467" t="s">
        <v>1044</v>
      </c>
      <c r="Z261" s="467" t="s">
        <v>1044</v>
      </c>
      <c r="AA261" s="467"/>
      <c r="AC261" s="474">
        <f t="shared" si="0"/>
        <v>7.0923478571428555</v>
      </c>
    </row>
    <row r="262" spans="1:29" ht="19.5" customHeight="1" x14ac:dyDescent="0.25">
      <c r="A262" s="467">
        <f>A260+1</f>
        <v>127</v>
      </c>
      <c r="B262" s="467"/>
      <c r="C262" s="467" t="s">
        <v>392</v>
      </c>
      <c r="D262" s="467" t="s">
        <v>231</v>
      </c>
      <c r="E262" s="468">
        <v>353.45600000000002</v>
      </c>
      <c r="F262" s="484"/>
      <c r="G262" s="470"/>
      <c r="H262" s="468"/>
      <c r="I262" s="468"/>
      <c r="J262" s="469">
        <v>234.197</v>
      </c>
      <c r="K262" s="467" t="s">
        <v>1044</v>
      </c>
      <c r="L262" s="473">
        <f>H261+H263</f>
        <v>726.45600000000002</v>
      </c>
      <c r="M262" s="470">
        <v>363.22800000000001</v>
      </c>
      <c r="N262" s="470">
        <v>167</v>
      </c>
      <c r="O262" s="470">
        <v>180</v>
      </c>
      <c r="P262" s="470">
        <v>347</v>
      </c>
      <c r="Q262" s="470">
        <v>174</v>
      </c>
      <c r="R262" s="470">
        <v>179</v>
      </c>
      <c r="S262" s="470">
        <v>353</v>
      </c>
      <c r="T262" s="471">
        <v>372308.13699999999</v>
      </c>
      <c r="U262" s="471">
        <v>3146273.3470000001</v>
      </c>
      <c r="V262" s="472"/>
      <c r="W262" s="467"/>
      <c r="X262" s="467" t="s">
        <v>1125</v>
      </c>
      <c r="Y262" s="467" t="s">
        <v>764</v>
      </c>
      <c r="Z262" s="467" t="s">
        <v>759</v>
      </c>
      <c r="AA262" s="467"/>
      <c r="AC262" s="474">
        <f t="shared" si="0"/>
        <v>0</v>
      </c>
    </row>
    <row r="263" spans="1:29" ht="19.5" customHeight="1" x14ac:dyDescent="0.25">
      <c r="A263" s="467"/>
      <c r="B263" s="467"/>
      <c r="C263" s="467"/>
      <c r="D263" s="467"/>
      <c r="E263" s="468"/>
      <c r="F263" s="484"/>
      <c r="G263" s="470"/>
      <c r="H263" s="468">
        <v>353.45600000000002</v>
      </c>
      <c r="I263" s="468">
        <f>H263+I261</f>
        <v>49999.890999999989</v>
      </c>
      <c r="J263" s="469"/>
      <c r="K263" s="467"/>
      <c r="L263" s="473"/>
      <c r="M263" s="470"/>
      <c r="N263" s="470"/>
      <c r="O263" s="470"/>
      <c r="P263" s="470"/>
      <c r="Q263" s="470"/>
      <c r="R263" s="470"/>
      <c r="S263" s="470"/>
      <c r="T263" s="471"/>
      <c r="U263" s="471"/>
      <c r="V263" s="472" t="s">
        <v>1126</v>
      </c>
      <c r="W263" s="467"/>
      <c r="X263" s="467" t="s">
        <v>1044</v>
      </c>
      <c r="Y263" s="467" t="s">
        <v>1044</v>
      </c>
      <c r="Z263" s="467" t="s">
        <v>1044</v>
      </c>
      <c r="AA263" s="467"/>
      <c r="AC263" s="474">
        <f t="shared" si="0"/>
        <v>7.14284157142857</v>
      </c>
    </row>
    <row r="264" spans="1:29" ht="19.5" customHeight="1" x14ac:dyDescent="0.25">
      <c r="A264" s="467">
        <f>A262+1</f>
        <v>128</v>
      </c>
      <c r="B264" s="467" t="s">
        <v>1127</v>
      </c>
      <c r="C264" s="467" t="s">
        <v>393</v>
      </c>
      <c r="D264" s="467" t="s">
        <v>367</v>
      </c>
      <c r="E264" s="468">
        <v>380</v>
      </c>
      <c r="F264" s="484"/>
      <c r="G264" s="470">
        <f>SUM(H252:H263)</f>
        <v>2355.4560000000001</v>
      </c>
      <c r="H264" s="468"/>
      <c r="I264" s="468"/>
      <c r="J264" s="469">
        <v>233.63499999999999</v>
      </c>
      <c r="K264" s="467" t="s">
        <v>1128</v>
      </c>
      <c r="L264" s="473">
        <f>H263+H265</f>
        <v>733.45600000000002</v>
      </c>
      <c r="M264" s="470">
        <v>366.72800000000001</v>
      </c>
      <c r="N264" s="470">
        <v>173</v>
      </c>
      <c r="O264" s="470">
        <v>173</v>
      </c>
      <c r="P264" s="470">
        <v>346</v>
      </c>
      <c r="Q264" s="470">
        <v>175</v>
      </c>
      <c r="R264" s="470">
        <v>178</v>
      </c>
      <c r="S264" s="470">
        <v>353</v>
      </c>
      <c r="T264" s="471">
        <v>372649.239</v>
      </c>
      <c r="U264" s="471">
        <v>3146180.7140000002</v>
      </c>
      <c r="V264" s="472"/>
      <c r="W264" s="467"/>
      <c r="X264" s="467" t="s">
        <v>1125</v>
      </c>
      <c r="Y264" s="467" t="s">
        <v>764</v>
      </c>
      <c r="Z264" s="467" t="s">
        <v>759</v>
      </c>
      <c r="AA264" s="467"/>
      <c r="AC264" s="474">
        <f t="shared" ref="AC264:AC518" si="1">I264/7000</f>
        <v>0</v>
      </c>
    </row>
    <row r="265" spans="1:29" ht="19.5" customHeight="1" x14ac:dyDescent="0.25">
      <c r="A265" s="467"/>
      <c r="B265" s="467"/>
      <c r="C265" s="467"/>
      <c r="D265" s="467"/>
      <c r="E265" s="468"/>
      <c r="F265" s="484"/>
      <c r="G265" s="470"/>
      <c r="H265" s="468">
        <v>380</v>
      </c>
      <c r="I265" s="468">
        <f>H265+I263</f>
        <v>50379.890999999989</v>
      </c>
      <c r="J265" s="469"/>
      <c r="K265" s="467"/>
      <c r="L265" s="473"/>
      <c r="M265" s="470"/>
      <c r="N265" s="470"/>
      <c r="O265" s="470"/>
      <c r="P265" s="470"/>
      <c r="Q265" s="470"/>
      <c r="R265" s="470"/>
      <c r="S265" s="470"/>
      <c r="T265" s="471"/>
      <c r="U265" s="471"/>
      <c r="V265" s="472" t="s">
        <v>1067</v>
      </c>
      <c r="W265" s="467"/>
      <c r="X265" s="467" t="s">
        <v>1044</v>
      </c>
      <c r="Y265" s="467" t="s">
        <v>1044</v>
      </c>
      <c r="Z265" s="467" t="s">
        <v>1044</v>
      </c>
      <c r="AA265" s="467"/>
      <c r="AC265" s="474">
        <f t="shared" si="1"/>
        <v>7.1971272857142843</v>
      </c>
    </row>
    <row r="266" spans="1:29" ht="19.5" customHeight="1" x14ac:dyDescent="0.25">
      <c r="A266" s="467">
        <f>A264+1</f>
        <v>129</v>
      </c>
      <c r="B266" s="467" t="s">
        <v>1044</v>
      </c>
      <c r="C266" s="467" t="s">
        <v>394</v>
      </c>
      <c r="D266" s="467" t="s">
        <v>257</v>
      </c>
      <c r="E266" s="468">
        <v>449</v>
      </c>
      <c r="F266" s="484"/>
      <c r="G266" s="470"/>
      <c r="H266" s="468"/>
      <c r="I266" s="468"/>
      <c r="J266" s="469">
        <v>233.804</v>
      </c>
      <c r="K266" s="467" t="s">
        <v>1044</v>
      </c>
      <c r="L266" s="473">
        <f>H265+H267</f>
        <v>829</v>
      </c>
      <c r="M266" s="470">
        <v>414.5</v>
      </c>
      <c r="N266" s="470">
        <v>208</v>
      </c>
      <c r="O266" s="470">
        <v>198</v>
      </c>
      <c r="P266" s="470">
        <v>406</v>
      </c>
      <c r="Q266" s="470">
        <v>203</v>
      </c>
      <c r="R266" s="470">
        <v>207</v>
      </c>
      <c r="S266" s="470">
        <v>410</v>
      </c>
      <c r="T266" s="471">
        <v>373019.06099999999</v>
      </c>
      <c r="U266" s="471">
        <v>3146268.0720000002</v>
      </c>
      <c r="V266" s="472"/>
      <c r="W266" s="467"/>
      <c r="X266" s="467" t="s">
        <v>1125</v>
      </c>
      <c r="Y266" s="467" t="s">
        <v>764</v>
      </c>
      <c r="Z266" s="467" t="s">
        <v>759</v>
      </c>
      <c r="AA266" s="467"/>
      <c r="AC266" s="474">
        <f t="shared" si="1"/>
        <v>0</v>
      </c>
    </row>
    <row r="267" spans="1:29" ht="19.5" customHeight="1" x14ac:dyDescent="0.25">
      <c r="A267" s="467"/>
      <c r="B267" s="467"/>
      <c r="C267" s="467"/>
      <c r="D267" s="467"/>
      <c r="E267" s="468"/>
      <c r="F267" s="484"/>
      <c r="G267" s="470"/>
      <c r="H267" s="468">
        <v>449</v>
      </c>
      <c r="I267" s="468">
        <f>H267+I265</f>
        <v>50828.890999999989</v>
      </c>
      <c r="J267" s="469"/>
      <c r="K267" s="467"/>
      <c r="L267" s="473"/>
      <c r="M267" s="470"/>
      <c r="N267" s="470"/>
      <c r="O267" s="470"/>
      <c r="P267" s="470"/>
      <c r="Q267" s="470"/>
      <c r="R267" s="470"/>
      <c r="S267" s="470"/>
      <c r="T267" s="471"/>
      <c r="U267" s="471"/>
      <c r="V267" s="472" t="s">
        <v>1067</v>
      </c>
      <c r="W267" s="467"/>
      <c r="X267" s="467" t="s">
        <v>1044</v>
      </c>
      <c r="Y267" s="467" t="s">
        <v>1044</v>
      </c>
      <c r="Z267" s="467" t="s">
        <v>1044</v>
      </c>
      <c r="AA267" s="467"/>
      <c r="AC267" s="474">
        <f t="shared" si="1"/>
        <v>7.2612701428571409</v>
      </c>
    </row>
    <row r="268" spans="1:29" ht="19.5" customHeight="1" x14ac:dyDescent="0.25">
      <c r="A268" s="467">
        <f>A266+1</f>
        <v>130</v>
      </c>
      <c r="B268" s="467" t="s">
        <v>1044</v>
      </c>
      <c r="C268" s="467" t="s">
        <v>395</v>
      </c>
      <c r="D268" s="467" t="s">
        <v>245</v>
      </c>
      <c r="E268" s="468">
        <v>391</v>
      </c>
      <c r="F268" s="484"/>
      <c r="G268" s="470"/>
      <c r="H268" s="468"/>
      <c r="I268" s="468"/>
      <c r="J268" s="469">
        <v>236.44900000000001</v>
      </c>
      <c r="K268" s="467" t="s">
        <v>1044</v>
      </c>
      <c r="L268" s="473">
        <f>H267+H269</f>
        <v>840</v>
      </c>
      <c r="M268" s="470">
        <v>420</v>
      </c>
      <c r="N268" s="470">
        <v>251</v>
      </c>
      <c r="O268" s="470">
        <v>255</v>
      </c>
      <c r="P268" s="470">
        <v>506</v>
      </c>
      <c r="Q268" s="470">
        <v>244</v>
      </c>
      <c r="R268" s="470">
        <v>237</v>
      </c>
      <c r="S268" s="470">
        <v>481</v>
      </c>
      <c r="T268" s="471">
        <v>373456.03499999997</v>
      </c>
      <c r="U268" s="471">
        <v>3146371.2930000001</v>
      </c>
      <c r="V268" s="472"/>
      <c r="W268" s="467"/>
      <c r="X268" s="467" t="s">
        <v>1125</v>
      </c>
      <c r="Y268" s="467" t="s">
        <v>764</v>
      </c>
      <c r="Z268" s="467" t="s">
        <v>759</v>
      </c>
      <c r="AA268" s="467"/>
      <c r="AC268" s="474">
        <f t="shared" si="1"/>
        <v>0</v>
      </c>
    </row>
    <row r="269" spans="1:29" ht="19.5" customHeight="1" x14ac:dyDescent="0.25">
      <c r="A269" s="467"/>
      <c r="B269" s="467"/>
      <c r="C269" s="467"/>
      <c r="D269" s="467"/>
      <c r="E269" s="468"/>
      <c r="F269" s="484"/>
      <c r="G269" s="470"/>
      <c r="H269" s="468">
        <v>391</v>
      </c>
      <c r="I269" s="468">
        <f>H269+I267</f>
        <v>51219.890999999989</v>
      </c>
      <c r="J269" s="469"/>
      <c r="K269" s="467"/>
      <c r="L269" s="473"/>
      <c r="M269" s="470"/>
      <c r="N269" s="470"/>
      <c r="O269" s="470"/>
      <c r="P269" s="470"/>
      <c r="Q269" s="470"/>
      <c r="R269" s="470"/>
      <c r="S269" s="470"/>
      <c r="T269" s="471"/>
      <c r="U269" s="471"/>
      <c r="V269" s="472" t="s">
        <v>1077</v>
      </c>
      <c r="W269" s="467"/>
      <c r="X269" s="467" t="s">
        <v>1044</v>
      </c>
      <c r="Y269" s="467" t="s">
        <v>1044</v>
      </c>
      <c r="Z269" s="467" t="s">
        <v>1044</v>
      </c>
      <c r="AA269" s="467"/>
      <c r="AC269" s="474">
        <f t="shared" si="1"/>
        <v>7.3171272857142844</v>
      </c>
    </row>
    <row r="270" spans="1:29" ht="19.5" customHeight="1" x14ac:dyDescent="0.25">
      <c r="A270" s="467">
        <f>A268+1</f>
        <v>131</v>
      </c>
      <c r="B270" s="467" t="s">
        <v>1044</v>
      </c>
      <c r="C270" s="467" t="s">
        <v>396</v>
      </c>
      <c r="D270" s="467" t="s">
        <v>237</v>
      </c>
      <c r="E270" s="468">
        <v>397</v>
      </c>
      <c r="F270" s="484"/>
      <c r="G270" s="470"/>
      <c r="H270" s="468"/>
      <c r="I270" s="468"/>
      <c r="J270" s="469">
        <v>233.006</v>
      </c>
      <c r="K270" s="467" t="s">
        <v>1044</v>
      </c>
      <c r="L270" s="473">
        <f>H269+H271</f>
        <v>788</v>
      </c>
      <c r="M270" s="470">
        <v>394</v>
      </c>
      <c r="N270" s="470">
        <v>137</v>
      </c>
      <c r="O270" s="470">
        <v>121</v>
      </c>
      <c r="P270" s="470">
        <v>258</v>
      </c>
      <c r="Q270" s="470">
        <v>155</v>
      </c>
      <c r="R270" s="470">
        <v>145</v>
      </c>
      <c r="S270" s="470">
        <v>300</v>
      </c>
      <c r="T270" s="471">
        <v>373836.56300000002</v>
      </c>
      <c r="U270" s="471">
        <v>3146461.18</v>
      </c>
      <c r="V270" s="472"/>
      <c r="W270" s="467"/>
      <c r="X270" s="467" t="s">
        <v>1129</v>
      </c>
      <c r="Y270" s="467" t="s">
        <v>764</v>
      </c>
      <c r="Z270" s="467" t="s">
        <v>759</v>
      </c>
      <c r="AA270" s="467"/>
      <c r="AC270" s="474">
        <f t="shared" si="1"/>
        <v>0</v>
      </c>
    </row>
    <row r="271" spans="1:29" ht="19.5" customHeight="1" x14ac:dyDescent="0.25">
      <c r="A271" s="467"/>
      <c r="B271" s="467"/>
      <c r="C271" s="467"/>
      <c r="D271" s="467"/>
      <c r="E271" s="468"/>
      <c r="F271" s="484"/>
      <c r="G271" s="470"/>
      <c r="H271" s="468">
        <v>397</v>
      </c>
      <c r="I271" s="468">
        <f>H271+I269</f>
        <v>51616.890999999989</v>
      </c>
      <c r="J271" s="469"/>
      <c r="K271" s="467"/>
      <c r="L271" s="473"/>
      <c r="M271" s="470"/>
      <c r="N271" s="470"/>
      <c r="O271" s="470"/>
      <c r="P271" s="470"/>
      <c r="Q271" s="470"/>
      <c r="R271" s="470"/>
      <c r="S271" s="470"/>
      <c r="T271" s="471"/>
      <c r="U271" s="471"/>
      <c r="V271" s="472"/>
      <c r="W271" s="467"/>
      <c r="X271" s="467" t="s">
        <v>1044</v>
      </c>
      <c r="Y271" s="467" t="s">
        <v>1044</v>
      </c>
      <c r="Z271" s="467" t="s">
        <v>1044</v>
      </c>
      <c r="AA271" s="467"/>
      <c r="AC271" s="474">
        <f t="shared" si="1"/>
        <v>7.3738415714285699</v>
      </c>
    </row>
    <row r="272" spans="1:29" ht="19.5" customHeight="1" x14ac:dyDescent="0.25">
      <c r="A272" s="467">
        <f>A270+1</f>
        <v>132</v>
      </c>
      <c r="B272" s="467" t="s">
        <v>1044</v>
      </c>
      <c r="C272" s="467" t="s">
        <v>397</v>
      </c>
      <c r="D272" s="467" t="s">
        <v>247</v>
      </c>
      <c r="E272" s="468">
        <v>425</v>
      </c>
      <c r="F272" s="484"/>
      <c r="G272" s="470"/>
      <c r="H272" s="468"/>
      <c r="I272" s="468"/>
      <c r="J272" s="469">
        <v>237.13200000000001</v>
      </c>
      <c r="K272" s="467" t="s">
        <v>1044</v>
      </c>
      <c r="L272" s="473">
        <f>H271+H273</f>
        <v>822</v>
      </c>
      <c r="M272" s="470">
        <v>411</v>
      </c>
      <c r="N272" s="470">
        <v>277</v>
      </c>
      <c r="O272" s="470">
        <v>278</v>
      </c>
      <c r="P272" s="470">
        <v>555</v>
      </c>
      <c r="Q272" s="470">
        <v>253</v>
      </c>
      <c r="R272" s="470">
        <v>259</v>
      </c>
      <c r="S272" s="470">
        <v>512</v>
      </c>
      <c r="T272" s="471">
        <v>374222.93</v>
      </c>
      <c r="U272" s="471">
        <v>3146552.446</v>
      </c>
      <c r="V272" s="472"/>
      <c r="W272" s="467"/>
      <c r="X272" s="467" t="s">
        <v>1129</v>
      </c>
      <c r="Y272" s="467" t="s">
        <v>764</v>
      </c>
      <c r="Z272" s="467" t="s">
        <v>759</v>
      </c>
      <c r="AA272" s="467"/>
      <c r="AC272" s="474">
        <f t="shared" si="1"/>
        <v>0</v>
      </c>
    </row>
    <row r="273" spans="1:29" ht="19.5" customHeight="1" x14ac:dyDescent="0.25">
      <c r="A273" s="467"/>
      <c r="B273" s="467"/>
      <c r="C273" s="467"/>
      <c r="D273" s="467"/>
      <c r="E273" s="468"/>
      <c r="F273" s="484"/>
      <c r="G273" s="470"/>
      <c r="H273" s="468">
        <v>425</v>
      </c>
      <c r="I273" s="468">
        <f>H273+I271</f>
        <v>52041.890999999989</v>
      </c>
      <c r="J273" s="469"/>
      <c r="K273" s="467"/>
      <c r="L273" s="473"/>
      <c r="M273" s="470"/>
      <c r="N273" s="470"/>
      <c r="O273" s="470"/>
      <c r="P273" s="470"/>
      <c r="Q273" s="470"/>
      <c r="R273" s="470"/>
      <c r="S273" s="470"/>
      <c r="T273" s="471"/>
      <c r="U273" s="471"/>
      <c r="V273" s="472" t="s">
        <v>1067</v>
      </c>
      <c r="W273" s="467"/>
      <c r="X273" s="467" t="s">
        <v>1044</v>
      </c>
      <c r="Y273" s="467" t="s">
        <v>1044</v>
      </c>
      <c r="Z273" s="467" t="s">
        <v>1044</v>
      </c>
      <c r="AA273" s="467"/>
      <c r="AC273" s="474">
        <f t="shared" si="1"/>
        <v>7.4345558571428558</v>
      </c>
    </row>
    <row r="274" spans="1:29" ht="19.5" customHeight="1" x14ac:dyDescent="0.25">
      <c r="A274" s="467">
        <f>A272+1</f>
        <v>133</v>
      </c>
      <c r="B274" s="467" t="s">
        <v>1044</v>
      </c>
      <c r="C274" s="467" t="s">
        <v>398</v>
      </c>
      <c r="D274" s="467" t="s">
        <v>257</v>
      </c>
      <c r="E274" s="468">
        <v>409</v>
      </c>
      <c r="F274" s="484"/>
      <c r="G274" s="470"/>
      <c r="H274" s="468"/>
      <c r="I274" s="468"/>
      <c r="J274" s="469">
        <v>229.92599999999999</v>
      </c>
      <c r="K274" s="467" t="s">
        <v>1044</v>
      </c>
      <c r="L274" s="473">
        <f>H273+H275</f>
        <v>834</v>
      </c>
      <c r="M274" s="470">
        <v>417</v>
      </c>
      <c r="N274" s="470">
        <v>147</v>
      </c>
      <c r="O274" s="470">
        <v>205</v>
      </c>
      <c r="P274" s="470">
        <v>352</v>
      </c>
      <c r="Q274" s="470">
        <v>168</v>
      </c>
      <c r="R274" s="470">
        <v>206</v>
      </c>
      <c r="S274" s="470">
        <v>374</v>
      </c>
      <c r="T274" s="471">
        <v>374636.54700000002</v>
      </c>
      <c r="U274" s="471">
        <v>3146650.15</v>
      </c>
      <c r="V274" s="472"/>
      <c r="W274" s="467"/>
      <c r="X274" s="467" t="s">
        <v>1129</v>
      </c>
      <c r="Y274" s="467" t="s">
        <v>764</v>
      </c>
      <c r="Z274" s="467" t="s">
        <v>759</v>
      </c>
      <c r="AA274" s="467"/>
      <c r="AC274" s="474">
        <f t="shared" si="1"/>
        <v>0</v>
      </c>
    </row>
    <row r="275" spans="1:29" ht="19.5" customHeight="1" x14ac:dyDescent="0.25">
      <c r="A275" s="467"/>
      <c r="B275" s="467"/>
      <c r="C275" s="467"/>
      <c r="D275" s="467"/>
      <c r="E275" s="468"/>
      <c r="F275" s="484"/>
      <c r="G275" s="470"/>
      <c r="H275" s="468">
        <v>409</v>
      </c>
      <c r="I275" s="468">
        <f>H275+I273</f>
        <v>52450.890999999989</v>
      </c>
      <c r="J275" s="469"/>
      <c r="K275" s="467"/>
      <c r="L275" s="473"/>
      <c r="M275" s="470"/>
      <c r="N275" s="470"/>
      <c r="O275" s="470"/>
      <c r="P275" s="470"/>
      <c r="Q275" s="470"/>
      <c r="R275" s="470"/>
      <c r="S275" s="470"/>
      <c r="T275" s="471"/>
      <c r="U275" s="471"/>
      <c r="V275" s="472"/>
      <c r="W275" s="467"/>
      <c r="X275" s="467" t="s">
        <v>1044</v>
      </c>
      <c r="Y275" s="467" t="s">
        <v>1044</v>
      </c>
      <c r="Z275" s="467" t="s">
        <v>1044</v>
      </c>
      <c r="AA275" s="467"/>
      <c r="AC275" s="474">
        <f t="shared" si="1"/>
        <v>7.4929844285714271</v>
      </c>
    </row>
    <row r="276" spans="1:29" ht="19.5" customHeight="1" x14ac:dyDescent="0.25">
      <c r="A276" s="467">
        <f>A274+1</f>
        <v>134</v>
      </c>
      <c r="B276" s="467" t="s">
        <v>1044</v>
      </c>
      <c r="C276" s="467" t="s">
        <v>399</v>
      </c>
      <c r="D276" s="467" t="s">
        <v>257</v>
      </c>
      <c r="E276" s="468">
        <v>381</v>
      </c>
      <c r="F276" s="484"/>
      <c r="G276" s="470"/>
      <c r="H276" s="468"/>
      <c r="I276" s="468"/>
      <c r="J276" s="469">
        <v>229.822</v>
      </c>
      <c r="K276" s="467" t="s">
        <v>1044</v>
      </c>
      <c r="L276" s="473">
        <f>H275+H277</f>
        <v>790</v>
      </c>
      <c r="M276" s="470">
        <v>395</v>
      </c>
      <c r="N276" s="470">
        <v>204</v>
      </c>
      <c r="O276" s="470">
        <v>146</v>
      </c>
      <c r="P276" s="470">
        <v>350</v>
      </c>
      <c r="Q276" s="470">
        <v>205</v>
      </c>
      <c r="R276" s="470">
        <v>160</v>
      </c>
      <c r="S276" s="470">
        <v>365</v>
      </c>
      <c r="T276" s="471">
        <v>375034.59299999999</v>
      </c>
      <c r="U276" s="471">
        <v>3146744.1749999998</v>
      </c>
      <c r="V276" s="472"/>
      <c r="W276" s="467"/>
      <c r="X276" s="467" t="s">
        <v>1129</v>
      </c>
      <c r="Y276" s="467" t="s">
        <v>764</v>
      </c>
      <c r="Z276" s="467" t="s">
        <v>759</v>
      </c>
      <c r="AA276" s="467"/>
      <c r="AC276" s="474">
        <f t="shared" si="1"/>
        <v>0</v>
      </c>
    </row>
    <row r="277" spans="1:29" ht="19.5" customHeight="1" x14ac:dyDescent="0.25">
      <c r="A277" s="467"/>
      <c r="B277" s="467"/>
      <c r="C277" s="467"/>
      <c r="D277" s="467"/>
      <c r="E277" s="468"/>
      <c r="F277" s="484"/>
      <c r="G277" s="470"/>
      <c r="H277" s="468">
        <v>381</v>
      </c>
      <c r="I277" s="468">
        <f>H277+I275</f>
        <v>52831.890999999989</v>
      </c>
      <c r="J277" s="469"/>
      <c r="K277" s="467"/>
      <c r="L277" s="473"/>
      <c r="M277" s="470"/>
      <c r="N277" s="470"/>
      <c r="O277" s="470"/>
      <c r="P277" s="470"/>
      <c r="Q277" s="470"/>
      <c r="R277" s="470"/>
      <c r="S277" s="470"/>
      <c r="T277" s="471"/>
      <c r="U277" s="471"/>
      <c r="V277" s="472"/>
      <c r="W277" s="467"/>
      <c r="X277" s="467" t="s">
        <v>1044</v>
      </c>
      <c r="Y277" s="467" t="s">
        <v>1044</v>
      </c>
      <c r="Z277" s="467" t="s">
        <v>1044</v>
      </c>
      <c r="AA277" s="467"/>
      <c r="AC277" s="474">
        <f t="shared" si="1"/>
        <v>7.5474129999999988</v>
      </c>
    </row>
    <row r="278" spans="1:29" ht="19.5" customHeight="1" x14ac:dyDescent="0.25">
      <c r="A278" s="467">
        <f>A276+1</f>
        <v>135</v>
      </c>
      <c r="B278" s="467"/>
      <c r="C278" s="467" t="s">
        <v>400</v>
      </c>
      <c r="D278" s="467" t="s">
        <v>245</v>
      </c>
      <c r="E278" s="468">
        <v>392.00099999999998</v>
      </c>
      <c r="F278" s="484"/>
      <c r="G278" s="470"/>
      <c r="H278" s="468"/>
      <c r="I278" s="468"/>
      <c r="J278" s="469">
        <v>234.92500000000001</v>
      </c>
      <c r="K278" s="467" t="s">
        <v>1044</v>
      </c>
      <c r="L278" s="473">
        <f>H277+H279</f>
        <v>773.00099999999998</v>
      </c>
      <c r="M278" s="470">
        <v>386.50049999999999</v>
      </c>
      <c r="N278" s="470">
        <v>236</v>
      </c>
      <c r="O278" s="470">
        <v>205</v>
      </c>
      <c r="P278" s="470">
        <v>441</v>
      </c>
      <c r="Q278" s="470">
        <v>222</v>
      </c>
      <c r="R278" s="470">
        <v>202</v>
      </c>
      <c r="S278" s="470">
        <v>424</v>
      </c>
      <c r="T278" s="471">
        <v>375405.38799999998</v>
      </c>
      <c r="U278" s="471">
        <v>3146831.7629999998</v>
      </c>
      <c r="V278" s="472"/>
      <c r="W278" s="467"/>
      <c r="X278" s="467" t="s">
        <v>1129</v>
      </c>
      <c r="Y278" s="467" t="s">
        <v>764</v>
      </c>
      <c r="Z278" s="467" t="s">
        <v>759</v>
      </c>
      <c r="AA278" s="467"/>
      <c r="AC278" s="474">
        <f t="shared" si="1"/>
        <v>0</v>
      </c>
    </row>
    <row r="279" spans="1:29" ht="19.5" customHeight="1" x14ac:dyDescent="0.25">
      <c r="A279" s="467"/>
      <c r="B279" s="467"/>
      <c r="C279" s="467"/>
      <c r="D279" s="467"/>
      <c r="E279" s="468"/>
      <c r="F279" s="484"/>
      <c r="G279" s="470"/>
      <c r="H279" s="468">
        <v>392.00099999999998</v>
      </c>
      <c r="I279" s="468">
        <f>H279+I277</f>
        <v>53223.891999999985</v>
      </c>
      <c r="J279" s="469"/>
      <c r="K279" s="467"/>
      <c r="L279" s="473"/>
      <c r="M279" s="470"/>
      <c r="N279" s="470"/>
      <c r="O279" s="470"/>
      <c r="P279" s="470"/>
      <c r="Q279" s="470"/>
      <c r="R279" s="470"/>
      <c r="S279" s="470"/>
      <c r="T279" s="471"/>
      <c r="U279" s="471"/>
      <c r="V279" s="472"/>
      <c r="W279" s="467"/>
      <c r="X279" s="467" t="s">
        <v>1044</v>
      </c>
      <c r="Y279" s="467" t="s">
        <v>1044</v>
      </c>
      <c r="Z279" s="467" t="s">
        <v>1044</v>
      </c>
      <c r="AA279" s="467"/>
      <c r="AC279" s="474">
        <f t="shared" si="1"/>
        <v>7.603413142857141</v>
      </c>
    </row>
    <row r="280" spans="1:29" ht="19.5" customHeight="1" x14ac:dyDescent="0.25">
      <c r="A280" s="467">
        <f>A278+1</f>
        <v>136</v>
      </c>
      <c r="B280" s="467" t="s">
        <v>1130</v>
      </c>
      <c r="C280" s="467" t="s">
        <v>401</v>
      </c>
      <c r="D280" s="467" t="s">
        <v>402</v>
      </c>
      <c r="E280" s="468">
        <v>420</v>
      </c>
      <c r="F280" s="484" t="s">
        <v>1044</v>
      </c>
      <c r="G280" s="470">
        <f>SUM(H264:H279)</f>
        <v>3224.0010000000002</v>
      </c>
      <c r="H280" s="468"/>
      <c r="I280" s="468"/>
      <c r="J280" s="469">
        <v>233.38</v>
      </c>
      <c r="K280" s="467" t="s">
        <v>1131</v>
      </c>
      <c r="L280" s="473">
        <f>H279+H281</f>
        <v>812.00099999999998</v>
      </c>
      <c r="M280" s="470">
        <v>406.00049999999999</v>
      </c>
      <c r="N280" s="470">
        <v>188</v>
      </c>
      <c r="O280" s="470">
        <v>216</v>
      </c>
      <c r="P280" s="470">
        <v>404</v>
      </c>
      <c r="Q280" s="470">
        <v>191</v>
      </c>
      <c r="R280" s="470">
        <v>215</v>
      </c>
      <c r="S280" s="470">
        <v>406</v>
      </c>
      <c r="T280" s="471">
        <v>375786.89</v>
      </c>
      <c r="U280" s="471">
        <v>3146921.88</v>
      </c>
      <c r="V280" s="472"/>
      <c r="W280" s="467"/>
      <c r="X280" s="467" t="s">
        <v>1129</v>
      </c>
      <c r="Y280" s="467" t="s">
        <v>764</v>
      </c>
      <c r="Z280" s="467" t="s">
        <v>759</v>
      </c>
      <c r="AA280" s="467"/>
      <c r="AC280" s="474">
        <f t="shared" si="1"/>
        <v>0</v>
      </c>
    </row>
    <row r="281" spans="1:29" ht="19.5" customHeight="1" x14ac:dyDescent="0.25">
      <c r="A281" s="467"/>
      <c r="B281" s="467"/>
      <c r="C281" s="467"/>
      <c r="D281" s="467"/>
      <c r="E281" s="468"/>
      <c r="F281" s="484"/>
      <c r="G281" s="470"/>
      <c r="H281" s="468">
        <v>420</v>
      </c>
      <c r="I281" s="468">
        <f>H281+I279</f>
        <v>53643.891999999985</v>
      </c>
      <c r="J281" s="469"/>
      <c r="K281" s="467"/>
      <c r="L281" s="473"/>
      <c r="M281" s="470"/>
      <c r="N281" s="470"/>
      <c r="O281" s="470"/>
      <c r="P281" s="470"/>
      <c r="Q281" s="470"/>
      <c r="R281" s="470"/>
      <c r="S281" s="470"/>
      <c r="T281" s="471"/>
      <c r="U281" s="471"/>
      <c r="V281" s="472" t="s">
        <v>1067</v>
      </c>
      <c r="W281" s="467"/>
      <c r="X281" s="467" t="s">
        <v>1044</v>
      </c>
      <c r="Y281" s="467" t="s">
        <v>1044</v>
      </c>
      <c r="Z281" s="467" t="s">
        <v>1044</v>
      </c>
      <c r="AA281" s="467"/>
      <c r="AC281" s="474">
        <f t="shared" si="1"/>
        <v>7.6634131428571406</v>
      </c>
    </row>
    <row r="282" spans="1:29" ht="19.5" customHeight="1" x14ac:dyDescent="0.25">
      <c r="A282" s="467">
        <f>A280+1</f>
        <v>137</v>
      </c>
      <c r="B282" s="467" t="s">
        <v>1044</v>
      </c>
      <c r="C282" s="467" t="s">
        <v>403</v>
      </c>
      <c r="D282" s="467" t="s">
        <v>245</v>
      </c>
      <c r="E282" s="468">
        <v>361</v>
      </c>
      <c r="F282" s="484" t="s">
        <v>1044</v>
      </c>
      <c r="G282" s="470"/>
      <c r="H282" s="468"/>
      <c r="I282" s="468"/>
      <c r="J282" s="469">
        <v>232.292</v>
      </c>
      <c r="K282" s="467" t="s">
        <v>1044</v>
      </c>
      <c r="L282" s="473">
        <f>H281+H283</f>
        <v>781</v>
      </c>
      <c r="M282" s="470">
        <v>390.5</v>
      </c>
      <c r="N282" s="470">
        <v>205</v>
      </c>
      <c r="O282" s="470">
        <v>167</v>
      </c>
      <c r="P282" s="470">
        <v>372</v>
      </c>
      <c r="Q282" s="470">
        <v>207</v>
      </c>
      <c r="R282" s="470">
        <v>172</v>
      </c>
      <c r="S282" s="470">
        <v>379</v>
      </c>
      <c r="T282" s="471">
        <v>376206.28600000002</v>
      </c>
      <c r="U282" s="471">
        <v>3146899.3689999999</v>
      </c>
      <c r="V282" s="472"/>
      <c r="W282" s="467"/>
      <c r="X282" s="467" t="s">
        <v>1132</v>
      </c>
      <c r="Y282" s="467" t="s">
        <v>764</v>
      </c>
      <c r="Z282" s="467" t="s">
        <v>759</v>
      </c>
      <c r="AA282" s="467"/>
      <c r="AC282" s="474">
        <f t="shared" si="1"/>
        <v>0</v>
      </c>
    </row>
    <row r="283" spans="1:29" ht="19.5" customHeight="1" x14ac:dyDescent="0.25">
      <c r="A283" s="467"/>
      <c r="B283" s="467"/>
      <c r="C283" s="467"/>
      <c r="D283" s="467"/>
      <c r="E283" s="468"/>
      <c r="F283" s="484"/>
      <c r="G283" s="470"/>
      <c r="H283" s="468">
        <v>361</v>
      </c>
      <c r="I283" s="468">
        <f>H283+I281</f>
        <v>54004.891999999985</v>
      </c>
      <c r="J283" s="469"/>
      <c r="K283" s="467"/>
      <c r="L283" s="473"/>
      <c r="M283" s="470"/>
      <c r="N283" s="470"/>
      <c r="O283" s="470"/>
      <c r="P283" s="470"/>
      <c r="Q283" s="470"/>
      <c r="R283" s="470"/>
      <c r="S283" s="470"/>
      <c r="T283" s="471"/>
      <c r="U283" s="471"/>
      <c r="V283" s="472"/>
      <c r="W283" s="467"/>
      <c r="X283" s="467" t="s">
        <v>1044</v>
      </c>
      <c r="Y283" s="467" t="s">
        <v>1044</v>
      </c>
      <c r="Z283" s="467" t="s">
        <v>1044</v>
      </c>
      <c r="AA283" s="467"/>
      <c r="AC283" s="474">
        <f t="shared" si="1"/>
        <v>7.7149845714285696</v>
      </c>
    </row>
    <row r="284" spans="1:29" ht="19.5" customHeight="1" x14ac:dyDescent="0.25">
      <c r="A284" s="467">
        <f>A282+1</f>
        <v>138</v>
      </c>
      <c r="B284" s="467" t="s">
        <v>1044</v>
      </c>
      <c r="C284" s="467" t="s">
        <v>404</v>
      </c>
      <c r="D284" s="467" t="s">
        <v>245</v>
      </c>
      <c r="E284" s="468">
        <v>393</v>
      </c>
      <c r="F284" s="484" t="s">
        <v>1044</v>
      </c>
      <c r="G284" s="470"/>
      <c r="H284" s="468"/>
      <c r="I284" s="468"/>
      <c r="J284" s="469">
        <v>234.57300000000001</v>
      </c>
      <c r="K284" s="467" t="s">
        <v>1044</v>
      </c>
      <c r="L284" s="473">
        <f>H283+H285</f>
        <v>754</v>
      </c>
      <c r="M284" s="470">
        <v>377</v>
      </c>
      <c r="N284" s="470">
        <v>194</v>
      </c>
      <c r="O284" s="470">
        <v>243</v>
      </c>
      <c r="P284" s="470">
        <v>437</v>
      </c>
      <c r="Q284" s="470">
        <v>190</v>
      </c>
      <c r="R284" s="470">
        <v>228</v>
      </c>
      <c r="S284" s="470">
        <v>418</v>
      </c>
      <c r="T284" s="471">
        <v>376566.76799999998</v>
      </c>
      <c r="U284" s="471">
        <v>3146880.0210000002</v>
      </c>
      <c r="V284" s="472"/>
      <c r="W284" s="467"/>
      <c r="X284" s="467" t="s">
        <v>1132</v>
      </c>
      <c r="Y284" s="467" t="s">
        <v>764</v>
      </c>
      <c r="Z284" s="467" t="s">
        <v>759</v>
      </c>
      <c r="AA284" s="467"/>
      <c r="AC284" s="474">
        <f t="shared" si="1"/>
        <v>0</v>
      </c>
    </row>
    <row r="285" spans="1:29" ht="19.5" customHeight="1" x14ac:dyDescent="0.25">
      <c r="A285" s="467"/>
      <c r="B285" s="467"/>
      <c r="C285" s="467"/>
      <c r="D285" s="467"/>
      <c r="E285" s="468"/>
      <c r="F285" s="484"/>
      <c r="G285" s="470"/>
      <c r="H285" s="468">
        <v>393</v>
      </c>
      <c r="I285" s="468">
        <f>H285+I283</f>
        <v>54397.891999999985</v>
      </c>
      <c r="J285" s="469"/>
      <c r="K285" s="467"/>
      <c r="L285" s="473"/>
      <c r="M285" s="470"/>
      <c r="N285" s="470"/>
      <c r="O285" s="470"/>
      <c r="P285" s="470"/>
      <c r="Q285" s="470"/>
      <c r="R285" s="470"/>
      <c r="S285" s="470"/>
      <c r="T285" s="471"/>
      <c r="U285" s="471"/>
      <c r="V285" s="472"/>
      <c r="W285" s="467"/>
      <c r="X285" s="467" t="s">
        <v>1044</v>
      </c>
      <c r="Y285" s="467" t="s">
        <v>1044</v>
      </c>
      <c r="Z285" s="467" t="s">
        <v>1044</v>
      </c>
      <c r="AA285" s="467"/>
      <c r="AC285" s="474">
        <f t="shared" si="1"/>
        <v>7.7711274285714262</v>
      </c>
    </row>
    <row r="286" spans="1:29" ht="19.5" customHeight="1" x14ac:dyDescent="0.25">
      <c r="A286" s="467">
        <f>A284+1</f>
        <v>139</v>
      </c>
      <c r="B286" s="467" t="s">
        <v>1044</v>
      </c>
      <c r="C286" s="467" t="s">
        <v>405</v>
      </c>
      <c r="D286" s="467" t="s">
        <v>240</v>
      </c>
      <c r="E286" s="468">
        <v>384</v>
      </c>
      <c r="F286" s="484" t="s">
        <v>1044</v>
      </c>
      <c r="G286" s="470"/>
      <c r="H286" s="468"/>
      <c r="I286" s="468"/>
      <c r="J286" s="469">
        <v>235.185</v>
      </c>
      <c r="K286" s="467" t="s">
        <v>1044</v>
      </c>
      <c r="L286" s="473">
        <f>H285+H287</f>
        <v>777</v>
      </c>
      <c r="M286" s="470">
        <v>388.5</v>
      </c>
      <c r="N286" s="470">
        <v>151</v>
      </c>
      <c r="O286" s="470">
        <v>227</v>
      </c>
      <c r="P286" s="470">
        <v>378</v>
      </c>
      <c r="Q286" s="470">
        <v>166</v>
      </c>
      <c r="R286" s="470">
        <v>216</v>
      </c>
      <c r="S286" s="470">
        <v>382</v>
      </c>
      <c r="T286" s="471">
        <v>376959.20299999998</v>
      </c>
      <c r="U286" s="471">
        <v>3146858.9569999999</v>
      </c>
      <c r="V286" s="472"/>
      <c r="W286" s="467"/>
      <c r="X286" s="467" t="s">
        <v>1132</v>
      </c>
      <c r="Y286" s="467" t="s">
        <v>764</v>
      </c>
      <c r="Z286" s="467" t="s">
        <v>759</v>
      </c>
      <c r="AA286" s="467"/>
      <c r="AC286" s="474">
        <f t="shared" si="1"/>
        <v>0</v>
      </c>
    </row>
    <row r="287" spans="1:29" ht="19.5" customHeight="1" x14ac:dyDescent="0.25">
      <c r="A287" s="467"/>
      <c r="B287" s="467"/>
      <c r="C287" s="467"/>
      <c r="D287" s="467"/>
      <c r="E287" s="468"/>
      <c r="F287" s="484"/>
      <c r="G287" s="470"/>
      <c r="H287" s="468">
        <v>384</v>
      </c>
      <c r="I287" s="468">
        <f>H287+I285</f>
        <v>54781.891999999985</v>
      </c>
      <c r="J287" s="469"/>
      <c r="K287" s="467"/>
      <c r="L287" s="473"/>
      <c r="M287" s="470"/>
      <c r="N287" s="470"/>
      <c r="O287" s="470"/>
      <c r="P287" s="470"/>
      <c r="Q287" s="470"/>
      <c r="R287" s="470"/>
      <c r="S287" s="470"/>
      <c r="T287" s="471"/>
      <c r="U287" s="471"/>
      <c r="V287" s="472" t="s">
        <v>1067</v>
      </c>
      <c r="W287" s="467"/>
      <c r="X287" s="467" t="s">
        <v>1044</v>
      </c>
      <c r="Y287" s="467" t="s">
        <v>1044</v>
      </c>
      <c r="Z287" s="467" t="s">
        <v>1044</v>
      </c>
      <c r="AA287" s="467"/>
      <c r="AC287" s="474">
        <f t="shared" si="1"/>
        <v>7.8259845714285694</v>
      </c>
    </row>
    <row r="288" spans="1:29" ht="19.5" customHeight="1" x14ac:dyDescent="0.25">
      <c r="A288" s="467">
        <f>A286+1</f>
        <v>140</v>
      </c>
      <c r="B288" s="467" t="s">
        <v>1044</v>
      </c>
      <c r="C288" s="467" t="s">
        <v>406</v>
      </c>
      <c r="D288" s="467" t="s">
        <v>231</v>
      </c>
      <c r="E288" s="468">
        <v>345</v>
      </c>
      <c r="F288" s="484" t="s">
        <v>1044</v>
      </c>
      <c r="G288" s="470"/>
      <c r="H288" s="468"/>
      <c r="I288" s="468"/>
      <c r="J288" s="469">
        <v>225.96299999999999</v>
      </c>
      <c r="K288" s="467" t="s">
        <v>1044</v>
      </c>
      <c r="L288" s="473">
        <f>H287+H289</f>
        <v>729</v>
      </c>
      <c r="M288" s="470">
        <v>364.5</v>
      </c>
      <c r="N288" s="470">
        <v>157</v>
      </c>
      <c r="O288" s="470">
        <v>156</v>
      </c>
      <c r="P288" s="470">
        <v>313</v>
      </c>
      <c r="Q288" s="470">
        <v>169</v>
      </c>
      <c r="R288" s="470">
        <v>161</v>
      </c>
      <c r="S288" s="470">
        <v>330</v>
      </c>
      <c r="T288" s="471">
        <v>377342.65100000001</v>
      </c>
      <c r="U288" s="471">
        <v>3146838.375</v>
      </c>
      <c r="V288" s="472"/>
      <c r="W288" s="467"/>
      <c r="X288" s="467" t="s">
        <v>1132</v>
      </c>
      <c r="Y288" s="467" t="s">
        <v>764</v>
      </c>
      <c r="Z288" s="467" t="s">
        <v>759</v>
      </c>
      <c r="AA288" s="467"/>
      <c r="AC288" s="474">
        <f t="shared" si="1"/>
        <v>0</v>
      </c>
    </row>
    <row r="289" spans="1:29" ht="19.5" customHeight="1" x14ac:dyDescent="0.25">
      <c r="A289" s="467"/>
      <c r="B289" s="467"/>
      <c r="C289" s="467"/>
      <c r="D289" s="467"/>
      <c r="E289" s="468"/>
      <c r="F289" s="484"/>
      <c r="G289" s="470"/>
      <c r="H289" s="468">
        <v>345</v>
      </c>
      <c r="I289" s="468">
        <f>H289+I287</f>
        <v>55126.891999999985</v>
      </c>
      <c r="J289" s="469"/>
      <c r="K289" s="467"/>
      <c r="L289" s="473"/>
      <c r="M289" s="470"/>
      <c r="N289" s="470"/>
      <c r="O289" s="470"/>
      <c r="P289" s="470"/>
      <c r="Q289" s="470"/>
      <c r="R289" s="470"/>
      <c r="S289" s="470"/>
      <c r="T289" s="471"/>
      <c r="U289" s="471"/>
      <c r="V289" s="472" t="s">
        <v>1094</v>
      </c>
      <c r="W289" s="467"/>
      <c r="X289" s="467" t="s">
        <v>1044</v>
      </c>
      <c r="Y289" s="467" t="s">
        <v>1044</v>
      </c>
      <c r="Z289" s="467" t="s">
        <v>1044</v>
      </c>
      <c r="AA289" s="467"/>
      <c r="AC289" s="474">
        <f t="shared" si="1"/>
        <v>7.8752702857142838</v>
      </c>
    </row>
    <row r="290" spans="1:29" ht="19.5" customHeight="1" x14ac:dyDescent="0.25">
      <c r="A290" s="467">
        <f>A288+1</f>
        <v>141</v>
      </c>
      <c r="B290" s="467" t="s">
        <v>1044</v>
      </c>
      <c r="C290" s="467" t="s">
        <v>407</v>
      </c>
      <c r="D290" s="467" t="s">
        <v>231</v>
      </c>
      <c r="E290" s="468">
        <v>396</v>
      </c>
      <c r="F290" s="484" t="s">
        <v>1044</v>
      </c>
      <c r="G290" s="470"/>
      <c r="H290" s="468"/>
      <c r="I290" s="468"/>
      <c r="J290" s="469">
        <v>228.69200000000001</v>
      </c>
      <c r="K290" s="467" t="s">
        <v>1044</v>
      </c>
      <c r="L290" s="473">
        <f>H289+H291</f>
        <v>741</v>
      </c>
      <c r="M290" s="470">
        <v>370.5</v>
      </c>
      <c r="N290" s="470">
        <v>190</v>
      </c>
      <c r="O290" s="470">
        <v>142</v>
      </c>
      <c r="P290" s="470">
        <v>332</v>
      </c>
      <c r="Q290" s="470">
        <v>185</v>
      </c>
      <c r="R290" s="470">
        <v>161</v>
      </c>
      <c r="S290" s="470">
        <v>346</v>
      </c>
      <c r="T290" s="471">
        <v>377687.15500000003</v>
      </c>
      <c r="U290" s="471">
        <v>3146819.8840000001</v>
      </c>
      <c r="V290" s="472"/>
      <c r="W290" s="467"/>
      <c r="X290" s="467" t="s">
        <v>1132</v>
      </c>
      <c r="Y290" s="467" t="s">
        <v>764</v>
      </c>
      <c r="Z290" s="467" t="s">
        <v>759</v>
      </c>
      <c r="AA290" s="467"/>
      <c r="AC290" s="474">
        <f t="shared" si="1"/>
        <v>0</v>
      </c>
    </row>
    <row r="291" spans="1:29" ht="19.5" customHeight="1" x14ac:dyDescent="0.25">
      <c r="A291" s="467"/>
      <c r="B291" s="467"/>
      <c r="C291" s="467"/>
      <c r="D291" s="467"/>
      <c r="E291" s="468"/>
      <c r="F291" s="484"/>
      <c r="G291" s="470"/>
      <c r="H291" s="468">
        <v>396</v>
      </c>
      <c r="I291" s="468">
        <f>H291+I289</f>
        <v>55522.891999999985</v>
      </c>
      <c r="J291" s="469"/>
      <c r="K291" s="467"/>
      <c r="L291" s="473"/>
      <c r="M291" s="470"/>
      <c r="N291" s="470"/>
      <c r="O291" s="470"/>
      <c r="P291" s="470"/>
      <c r="Q291" s="470"/>
      <c r="R291" s="470"/>
      <c r="S291" s="470"/>
      <c r="T291" s="471"/>
      <c r="U291" s="471"/>
      <c r="V291" s="472"/>
      <c r="W291" s="467"/>
      <c r="X291" s="467" t="s">
        <v>1044</v>
      </c>
      <c r="Y291" s="467" t="s">
        <v>1044</v>
      </c>
      <c r="Z291" s="467" t="s">
        <v>1044</v>
      </c>
      <c r="AA291" s="467"/>
      <c r="AC291" s="474">
        <f t="shared" si="1"/>
        <v>7.9318417142857118</v>
      </c>
    </row>
    <row r="292" spans="1:29" ht="19.5" customHeight="1" x14ac:dyDescent="0.25">
      <c r="A292" s="467">
        <f>A290+1</f>
        <v>142</v>
      </c>
      <c r="B292" s="467" t="s">
        <v>1044</v>
      </c>
      <c r="C292" s="467" t="s">
        <v>408</v>
      </c>
      <c r="D292" s="467" t="s">
        <v>247</v>
      </c>
      <c r="E292" s="468">
        <v>370</v>
      </c>
      <c r="F292" s="484" t="s">
        <v>1044</v>
      </c>
      <c r="G292" s="470"/>
      <c r="H292" s="468"/>
      <c r="I292" s="468"/>
      <c r="J292" s="469">
        <v>229.96700000000001</v>
      </c>
      <c r="K292" s="467" t="s">
        <v>1044</v>
      </c>
      <c r="L292" s="473">
        <f>H291+H293</f>
        <v>766</v>
      </c>
      <c r="M292" s="470">
        <v>383</v>
      </c>
      <c r="N292" s="470">
        <v>254</v>
      </c>
      <c r="O292" s="470">
        <v>217</v>
      </c>
      <c r="P292" s="470">
        <v>471</v>
      </c>
      <c r="Q292" s="470">
        <v>237</v>
      </c>
      <c r="R292" s="470">
        <v>207</v>
      </c>
      <c r="S292" s="470">
        <v>444</v>
      </c>
      <c r="T292" s="471">
        <v>378082.58600000001</v>
      </c>
      <c r="U292" s="471">
        <v>3146798.66</v>
      </c>
      <c r="V292" s="472"/>
      <c r="W292" s="467"/>
      <c r="X292" s="467" t="s">
        <v>764</v>
      </c>
      <c r="Y292" s="467" t="s">
        <v>764</v>
      </c>
      <c r="Z292" s="467" t="s">
        <v>759</v>
      </c>
      <c r="AA292" s="467"/>
      <c r="AC292" s="474">
        <f t="shared" si="1"/>
        <v>0</v>
      </c>
    </row>
    <row r="293" spans="1:29" ht="19.5" customHeight="1" x14ac:dyDescent="0.25">
      <c r="A293" s="467"/>
      <c r="B293" s="467"/>
      <c r="C293" s="467"/>
      <c r="D293" s="467"/>
      <c r="E293" s="468"/>
      <c r="F293" s="484"/>
      <c r="G293" s="470"/>
      <c r="H293" s="468">
        <v>370</v>
      </c>
      <c r="I293" s="468">
        <f>H293+I291</f>
        <v>55892.891999999985</v>
      </c>
      <c r="J293" s="469"/>
      <c r="K293" s="467"/>
      <c r="L293" s="473"/>
      <c r="M293" s="470"/>
      <c r="N293" s="470"/>
      <c r="O293" s="470"/>
      <c r="P293" s="470"/>
      <c r="Q293" s="470"/>
      <c r="R293" s="470"/>
      <c r="S293" s="470"/>
      <c r="T293" s="471"/>
      <c r="U293" s="471"/>
      <c r="V293" s="472"/>
      <c r="W293" s="467"/>
      <c r="X293" s="467" t="s">
        <v>1044</v>
      </c>
      <c r="Y293" s="467" t="s">
        <v>1044</v>
      </c>
      <c r="Z293" s="467" t="s">
        <v>1044</v>
      </c>
      <c r="AA293" s="467"/>
      <c r="AC293" s="474">
        <f t="shared" si="1"/>
        <v>7.9846988571428552</v>
      </c>
    </row>
    <row r="294" spans="1:29" ht="19.5" customHeight="1" x14ac:dyDescent="0.25">
      <c r="A294" s="467">
        <f>A292+1</f>
        <v>143</v>
      </c>
      <c r="B294" s="467" t="s">
        <v>1044</v>
      </c>
      <c r="C294" s="467" t="s">
        <v>409</v>
      </c>
      <c r="D294" s="467" t="s">
        <v>231</v>
      </c>
      <c r="E294" s="468">
        <v>443.47399999999999</v>
      </c>
      <c r="F294" s="484" t="s">
        <v>1044</v>
      </c>
      <c r="G294" s="470"/>
      <c r="H294" s="468"/>
      <c r="I294" s="468"/>
      <c r="J294" s="469">
        <v>233.54</v>
      </c>
      <c r="K294" s="467" t="s">
        <v>1044</v>
      </c>
      <c r="L294" s="473">
        <f>H293+H295</f>
        <v>813.47399999999993</v>
      </c>
      <c r="M294" s="470">
        <v>406.73699999999997</v>
      </c>
      <c r="N294" s="470">
        <v>154</v>
      </c>
      <c r="O294" s="470">
        <v>172</v>
      </c>
      <c r="P294" s="470">
        <v>326</v>
      </c>
      <c r="Q294" s="470">
        <v>164</v>
      </c>
      <c r="R294" s="470">
        <v>189</v>
      </c>
      <c r="S294" s="470">
        <v>353</v>
      </c>
      <c r="T294" s="471">
        <v>378452.054</v>
      </c>
      <c r="U294" s="471">
        <v>3146778.8289999999</v>
      </c>
      <c r="V294" s="472"/>
      <c r="W294" s="467"/>
      <c r="X294" s="467" t="s">
        <v>764</v>
      </c>
      <c r="Y294" s="467" t="s">
        <v>764</v>
      </c>
      <c r="Z294" s="467" t="s">
        <v>759</v>
      </c>
      <c r="AA294" s="467"/>
      <c r="AC294" s="474">
        <f t="shared" si="1"/>
        <v>0</v>
      </c>
    </row>
    <row r="295" spans="1:29" ht="19.5" customHeight="1" x14ac:dyDescent="0.25">
      <c r="A295" s="467"/>
      <c r="B295" s="467"/>
      <c r="C295" s="467"/>
      <c r="D295" s="467"/>
      <c r="E295" s="468"/>
      <c r="F295" s="484"/>
      <c r="G295" s="470"/>
      <c r="H295" s="468">
        <v>443.47399999999999</v>
      </c>
      <c r="I295" s="468">
        <f>H295+I293</f>
        <v>56336.365999999987</v>
      </c>
      <c r="J295" s="469"/>
      <c r="K295" s="467"/>
      <c r="L295" s="473"/>
      <c r="M295" s="470"/>
      <c r="N295" s="470"/>
      <c r="O295" s="470"/>
      <c r="P295" s="470"/>
      <c r="Q295" s="470"/>
      <c r="R295" s="470"/>
      <c r="S295" s="470"/>
      <c r="T295" s="471"/>
      <c r="U295" s="471"/>
      <c r="V295" s="472" t="s">
        <v>1133</v>
      </c>
      <c r="W295" s="467"/>
      <c r="X295" s="467" t="s">
        <v>1044</v>
      </c>
      <c r="Y295" s="467" t="s">
        <v>1044</v>
      </c>
      <c r="Z295" s="467" t="s">
        <v>1044</v>
      </c>
      <c r="AA295" s="467"/>
      <c r="AC295" s="474">
        <f t="shared" si="1"/>
        <v>8.0480522857142844</v>
      </c>
    </row>
    <row r="296" spans="1:29" ht="19.5" customHeight="1" x14ac:dyDescent="0.25">
      <c r="A296" s="475">
        <f>A294+1</f>
        <v>144</v>
      </c>
      <c r="B296" s="475" t="s">
        <v>1134</v>
      </c>
      <c r="C296" s="475" t="s">
        <v>410</v>
      </c>
      <c r="D296" s="475" t="s">
        <v>411</v>
      </c>
      <c r="E296" s="476">
        <v>226.80699999999999</v>
      </c>
      <c r="F296" s="485" t="s">
        <v>1044</v>
      </c>
      <c r="G296" s="477">
        <f>SUM(H280:H295)</f>
        <v>3112.4740000000002</v>
      </c>
      <c r="H296" s="476"/>
      <c r="I296" s="476"/>
      <c r="J296" s="478">
        <v>234.82</v>
      </c>
      <c r="K296" s="475" t="s">
        <v>1135</v>
      </c>
      <c r="L296" s="479">
        <f>H295+H297</f>
        <v>670.28099999999995</v>
      </c>
      <c r="M296" s="477">
        <v>335.14049999999997</v>
      </c>
      <c r="N296" s="477">
        <v>272</v>
      </c>
      <c r="O296" s="477">
        <v>156</v>
      </c>
      <c r="P296" s="477">
        <v>428</v>
      </c>
      <c r="Q296" s="477">
        <v>257</v>
      </c>
      <c r="R296" s="477">
        <v>132</v>
      </c>
      <c r="S296" s="477">
        <v>389</v>
      </c>
      <c r="T296" s="480">
        <v>378894.89</v>
      </c>
      <c r="U296" s="480">
        <v>3146755.06</v>
      </c>
      <c r="V296" s="481"/>
      <c r="W296" s="475"/>
      <c r="X296" s="475" t="s">
        <v>764</v>
      </c>
      <c r="Y296" s="475" t="s">
        <v>764</v>
      </c>
      <c r="Z296" s="475" t="s">
        <v>759</v>
      </c>
      <c r="AA296" s="475"/>
      <c r="AC296" s="474">
        <f t="shared" si="1"/>
        <v>0</v>
      </c>
    </row>
    <row r="297" spans="1:29" ht="19.5" customHeight="1" x14ac:dyDescent="0.25">
      <c r="A297" s="475"/>
      <c r="B297" s="475"/>
      <c r="C297" s="475"/>
      <c r="D297" s="475"/>
      <c r="E297" s="476"/>
      <c r="F297" s="485"/>
      <c r="G297" s="477"/>
      <c r="H297" s="476">
        <v>226.80699999999999</v>
      </c>
      <c r="I297" s="476">
        <f>H297+I295</f>
        <v>56563.172999999988</v>
      </c>
      <c r="J297" s="478"/>
      <c r="K297" s="475"/>
      <c r="L297" s="479"/>
      <c r="M297" s="477"/>
      <c r="N297" s="477"/>
      <c r="O297" s="477"/>
      <c r="P297" s="477"/>
      <c r="Q297" s="477"/>
      <c r="R297" s="477"/>
      <c r="S297" s="477"/>
      <c r="T297" s="480"/>
      <c r="U297" s="480"/>
      <c r="V297" s="481" t="s">
        <v>1136</v>
      </c>
      <c r="W297" s="475"/>
      <c r="X297" s="475" t="s">
        <v>1044</v>
      </c>
      <c r="Y297" s="475" t="s">
        <v>1044</v>
      </c>
      <c r="Z297" s="475" t="s">
        <v>1044</v>
      </c>
      <c r="AA297" s="475"/>
      <c r="AC297" s="474">
        <f t="shared" si="1"/>
        <v>8.0804532857142846</v>
      </c>
    </row>
    <row r="298" spans="1:29" ht="19.5" customHeight="1" x14ac:dyDescent="0.25">
      <c r="A298" s="475">
        <f>A296+1</f>
        <v>145</v>
      </c>
      <c r="B298" s="475" t="s">
        <v>1137</v>
      </c>
      <c r="C298" s="475" t="s">
        <v>412</v>
      </c>
      <c r="D298" s="475" t="s">
        <v>413</v>
      </c>
      <c r="E298" s="476">
        <v>275.25</v>
      </c>
      <c r="F298" s="485" t="s">
        <v>1044</v>
      </c>
      <c r="G298" s="477">
        <f>SUM(H296:H297)</f>
        <v>226.80699999999999</v>
      </c>
      <c r="H298" s="476"/>
      <c r="I298" s="476"/>
      <c r="J298" s="478">
        <v>237.18</v>
      </c>
      <c r="K298" s="475" t="s">
        <v>1138</v>
      </c>
      <c r="L298" s="479">
        <f>H297+H299</f>
        <v>502.05700000000002</v>
      </c>
      <c r="M298" s="477">
        <v>251.02850000000001</v>
      </c>
      <c r="N298" s="477">
        <v>71</v>
      </c>
      <c r="O298" s="477">
        <v>146</v>
      </c>
      <c r="P298" s="477">
        <v>217</v>
      </c>
      <c r="Q298" s="477">
        <v>95</v>
      </c>
      <c r="R298" s="477">
        <v>142</v>
      </c>
      <c r="S298" s="477">
        <v>237</v>
      </c>
      <c r="T298" s="480">
        <v>379060.28</v>
      </c>
      <c r="U298" s="480">
        <v>3146599.86</v>
      </c>
      <c r="V298" s="481"/>
      <c r="W298" s="475"/>
      <c r="X298" s="475" t="s">
        <v>764</v>
      </c>
      <c r="Y298" s="475" t="s">
        <v>764</v>
      </c>
      <c r="Z298" s="475" t="s">
        <v>759</v>
      </c>
      <c r="AA298" s="475"/>
      <c r="AC298" s="474">
        <f t="shared" si="1"/>
        <v>0</v>
      </c>
    </row>
    <row r="299" spans="1:29" ht="19.5" customHeight="1" x14ac:dyDescent="0.25">
      <c r="A299" s="475"/>
      <c r="B299" s="475"/>
      <c r="C299" s="475"/>
      <c r="D299" s="475"/>
      <c r="E299" s="476"/>
      <c r="F299" s="485"/>
      <c r="G299" s="477"/>
      <c r="H299" s="476">
        <v>275.25</v>
      </c>
      <c r="I299" s="476">
        <f>H299+I297</f>
        <v>56838.422999999988</v>
      </c>
      <c r="J299" s="478"/>
      <c r="K299" s="475"/>
      <c r="L299" s="479"/>
      <c r="M299" s="477"/>
      <c r="N299" s="477"/>
      <c r="O299" s="477"/>
      <c r="P299" s="477"/>
      <c r="Q299" s="477"/>
      <c r="R299" s="477"/>
      <c r="S299" s="477"/>
      <c r="T299" s="480"/>
      <c r="U299" s="480"/>
      <c r="V299" s="481"/>
      <c r="W299" s="475"/>
      <c r="X299" s="475" t="s">
        <v>1044</v>
      </c>
      <c r="Y299" s="475" t="s">
        <v>1044</v>
      </c>
      <c r="Z299" s="475" t="s">
        <v>1044</v>
      </c>
      <c r="AA299" s="475"/>
      <c r="AC299" s="474">
        <f t="shared" si="1"/>
        <v>8.1197747142857128</v>
      </c>
    </row>
    <row r="300" spans="1:29" ht="19.5" customHeight="1" x14ac:dyDescent="0.25">
      <c r="A300" s="475">
        <f>A298+1</f>
        <v>146</v>
      </c>
      <c r="B300" s="475" t="s">
        <v>1139</v>
      </c>
      <c r="C300" s="475" t="s">
        <v>414</v>
      </c>
      <c r="D300" s="475" t="s">
        <v>415</v>
      </c>
      <c r="E300" s="476">
        <v>198.077</v>
      </c>
      <c r="F300" s="485" t="s">
        <v>1044</v>
      </c>
      <c r="G300" s="477">
        <f>SUM(H298:H299)</f>
        <v>275.25</v>
      </c>
      <c r="H300" s="476"/>
      <c r="I300" s="476"/>
      <c r="J300" s="478">
        <v>233.29</v>
      </c>
      <c r="K300" s="475" t="s">
        <v>1140</v>
      </c>
      <c r="L300" s="479">
        <f>H299+H301</f>
        <v>473.327</v>
      </c>
      <c r="M300" s="477">
        <v>236.6635</v>
      </c>
      <c r="N300" s="477">
        <v>131</v>
      </c>
      <c r="O300" s="477">
        <v>49</v>
      </c>
      <c r="P300" s="477">
        <v>180</v>
      </c>
      <c r="Q300" s="477">
        <v>135</v>
      </c>
      <c r="R300" s="477">
        <v>79</v>
      </c>
      <c r="S300" s="477">
        <v>214</v>
      </c>
      <c r="T300" s="480">
        <v>379327.03</v>
      </c>
      <c r="U300" s="480">
        <v>3146531.99</v>
      </c>
      <c r="V300" s="481"/>
      <c r="W300" s="475"/>
      <c r="X300" s="475" t="s">
        <v>764</v>
      </c>
      <c r="Y300" s="475" t="s">
        <v>764</v>
      </c>
      <c r="Z300" s="475" t="s">
        <v>759</v>
      </c>
      <c r="AA300" s="475"/>
      <c r="AC300" s="474">
        <f t="shared" si="1"/>
        <v>0</v>
      </c>
    </row>
    <row r="301" spans="1:29" ht="33.75" customHeight="1" x14ac:dyDescent="0.25">
      <c r="A301" s="475"/>
      <c r="B301" s="475"/>
      <c r="C301" s="475"/>
      <c r="D301" s="475"/>
      <c r="E301" s="476"/>
      <c r="F301" s="485"/>
      <c r="G301" s="477"/>
      <c r="H301" s="476">
        <v>198.077</v>
      </c>
      <c r="I301" s="476">
        <f>H301+I299</f>
        <v>57036.499999999985</v>
      </c>
      <c r="J301" s="478"/>
      <c r="K301" s="475"/>
      <c r="L301" s="479"/>
      <c r="M301" s="477"/>
      <c r="N301" s="477"/>
      <c r="O301" s="477"/>
      <c r="P301" s="477"/>
      <c r="Q301" s="477"/>
      <c r="R301" s="477"/>
      <c r="S301" s="477"/>
      <c r="T301" s="480"/>
      <c r="U301" s="480"/>
      <c r="V301" s="481" t="s">
        <v>1141</v>
      </c>
      <c r="W301" s="475"/>
      <c r="X301" s="475" t="s">
        <v>1044</v>
      </c>
      <c r="Y301" s="475" t="s">
        <v>1044</v>
      </c>
      <c r="Z301" s="475" t="s">
        <v>1044</v>
      </c>
      <c r="AA301" s="475"/>
      <c r="AC301" s="474">
        <f t="shared" si="1"/>
        <v>8.1480714285714271</v>
      </c>
    </row>
    <row r="302" spans="1:29" ht="19.5" customHeight="1" x14ac:dyDescent="0.25">
      <c r="A302" s="475">
        <f>A300+1</f>
        <v>147</v>
      </c>
      <c r="B302" s="475" t="s">
        <v>1142</v>
      </c>
      <c r="C302" s="475" t="s">
        <v>416</v>
      </c>
      <c r="D302" s="475" t="s">
        <v>417</v>
      </c>
      <c r="E302" s="476">
        <v>327.99900000000002</v>
      </c>
      <c r="F302" s="485" t="s">
        <v>1044</v>
      </c>
      <c r="G302" s="477">
        <f>SUM(H300:H301)</f>
        <v>198.077</v>
      </c>
      <c r="H302" s="476"/>
      <c r="I302" s="476"/>
      <c r="J302" s="478">
        <v>233.93</v>
      </c>
      <c r="K302" s="475" t="s">
        <v>1143</v>
      </c>
      <c r="L302" s="479">
        <f>H301+H303</f>
        <v>526.07600000000002</v>
      </c>
      <c r="M302" s="477">
        <v>263.03800000000001</v>
      </c>
      <c r="N302" s="477">
        <v>150</v>
      </c>
      <c r="O302" s="477">
        <v>223</v>
      </c>
      <c r="P302" s="477">
        <v>373</v>
      </c>
      <c r="Q302" s="477">
        <v>119</v>
      </c>
      <c r="R302" s="477">
        <v>202</v>
      </c>
      <c r="S302" s="477">
        <v>321</v>
      </c>
      <c r="T302" s="480">
        <v>379489.02</v>
      </c>
      <c r="U302" s="480">
        <v>3146418</v>
      </c>
      <c r="V302" s="481"/>
      <c r="W302" s="475"/>
      <c r="X302" s="475" t="s">
        <v>764</v>
      </c>
      <c r="Y302" s="475" t="s">
        <v>764</v>
      </c>
      <c r="Z302" s="475" t="s">
        <v>759</v>
      </c>
      <c r="AA302" s="475"/>
      <c r="AC302" s="474">
        <f t="shared" si="1"/>
        <v>0</v>
      </c>
    </row>
    <row r="303" spans="1:29" ht="19.5" customHeight="1" x14ac:dyDescent="0.25">
      <c r="A303" s="467"/>
      <c r="B303" s="467"/>
      <c r="C303" s="467"/>
      <c r="D303" s="467"/>
      <c r="E303" s="468"/>
      <c r="F303" s="484"/>
      <c r="G303" s="470"/>
      <c r="H303" s="468">
        <v>327.99900000000002</v>
      </c>
      <c r="I303" s="468">
        <f>H303+I301</f>
        <v>57364.498999999989</v>
      </c>
      <c r="J303" s="469"/>
      <c r="K303" s="467"/>
      <c r="L303" s="473"/>
      <c r="M303" s="470"/>
      <c r="N303" s="470"/>
      <c r="O303" s="470"/>
      <c r="P303" s="470"/>
      <c r="Q303" s="470"/>
      <c r="R303" s="470"/>
      <c r="S303" s="470"/>
      <c r="T303" s="471"/>
      <c r="U303" s="471"/>
      <c r="V303" s="472"/>
      <c r="W303" s="467"/>
      <c r="X303" s="467" t="s">
        <v>1044</v>
      </c>
      <c r="Y303" s="467" t="s">
        <v>1044</v>
      </c>
      <c r="Z303" s="467" t="s">
        <v>1044</v>
      </c>
      <c r="AA303" s="467"/>
      <c r="AC303" s="474">
        <f t="shared" si="1"/>
        <v>8.1949284285714263</v>
      </c>
    </row>
    <row r="304" spans="1:29" ht="19.5" customHeight="1" x14ac:dyDescent="0.25">
      <c r="A304" s="467">
        <f>A302+1</f>
        <v>148</v>
      </c>
      <c r="B304" s="467" t="s">
        <v>1044</v>
      </c>
      <c r="C304" s="467" t="s">
        <v>418</v>
      </c>
      <c r="D304" s="467" t="s">
        <v>237</v>
      </c>
      <c r="E304" s="468">
        <v>318</v>
      </c>
      <c r="F304" s="484" t="s">
        <v>1044</v>
      </c>
      <c r="G304" s="470"/>
      <c r="H304" s="468"/>
      <c r="I304" s="468"/>
      <c r="J304" s="469">
        <v>235.82300000000001</v>
      </c>
      <c r="K304" s="467" t="s">
        <v>1044</v>
      </c>
      <c r="L304" s="473">
        <f>H303+H305</f>
        <v>645.99900000000002</v>
      </c>
      <c r="M304" s="470">
        <v>322.99950000000001</v>
      </c>
      <c r="N304" s="470">
        <v>106</v>
      </c>
      <c r="O304" s="470">
        <v>132</v>
      </c>
      <c r="P304" s="470">
        <v>238</v>
      </c>
      <c r="Q304" s="470">
        <v>127</v>
      </c>
      <c r="R304" s="470">
        <v>142</v>
      </c>
      <c r="S304" s="470">
        <v>269</v>
      </c>
      <c r="T304" s="471">
        <v>379813.02299999999</v>
      </c>
      <c r="U304" s="471">
        <v>3146366.9509999999</v>
      </c>
      <c r="V304" s="472"/>
      <c r="W304" s="467"/>
      <c r="X304" s="467" t="s">
        <v>764</v>
      </c>
      <c r="Y304" s="467" t="s">
        <v>764</v>
      </c>
      <c r="Z304" s="467" t="s">
        <v>759</v>
      </c>
      <c r="AA304" s="467"/>
      <c r="AC304" s="474">
        <f t="shared" si="1"/>
        <v>0</v>
      </c>
    </row>
    <row r="305" spans="1:29" ht="19.5" customHeight="1" x14ac:dyDescent="0.25">
      <c r="A305" s="467"/>
      <c r="B305" s="467"/>
      <c r="C305" s="467"/>
      <c r="D305" s="467"/>
      <c r="E305" s="468"/>
      <c r="F305" s="484"/>
      <c r="G305" s="470"/>
      <c r="H305" s="468">
        <v>318</v>
      </c>
      <c r="I305" s="468">
        <f>H305+I303</f>
        <v>57682.498999999989</v>
      </c>
      <c r="J305" s="469"/>
      <c r="K305" s="467"/>
      <c r="L305" s="473"/>
      <c r="M305" s="470"/>
      <c r="N305" s="470"/>
      <c r="O305" s="470"/>
      <c r="P305" s="470"/>
      <c r="Q305" s="470"/>
      <c r="R305" s="470"/>
      <c r="S305" s="470"/>
      <c r="T305" s="471"/>
      <c r="U305" s="471"/>
      <c r="V305" s="472"/>
      <c r="W305" s="467"/>
      <c r="X305" s="467" t="s">
        <v>1044</v>
      </c>
      <c r="Y305" s="467" t="s">
        <v>1044</v>
      </c>
      <c r="Z305" s="467" t="s">
        <v>1044</v>
      </c>
      <c r="AA305" s="467"/>
      <c r="AC305" s="474">
        <f t="shared" si="1"/>
        <v>8.2403569999999977</v>
      </c>
    </row>
    <row r="306" spans="1:29" ht="19.5" customHeight="1" x14ac:dyDescent="0.25">
      <c r="A306" s="467">
        <f>A304+1</f>
        <v>149</v>
      </c>
      <c r="B306" s="467" t="s">
        <v>1044</v>
      </c>
      <c r="C306" s="467" t="s">
        <v>419</v>
      </c>
      <c r="D306" s="467" t="s">
        <v>257</v>
      </c>
      <c r="E306" s="468">
        <v>379</v>
      </c>
      <c r="F306" s="484" t="s">
        <v>1044</v>
      </c>
      <c r="G306" s="470"/>
      <c r="H306" s="468"/>
      <c r="I306" s="468"/>
      <c r="J306" s="469">
        <v>235.23</v>
      </c>
      <c r="K306" s="467" t="s">
        <v>1044</v>
      </c>
      <c r="L306" s="473">
        <f>H305+H307</f>
        <v>697</v>
      </c>
      <c r="M306" s="470">
        <v>348.5</v>
      </c>
      <c r="N306" s="470">
        <v>186</v>
      </c>
      <c r="O306" s="470">
        <v>234</v>
      </c>
      <c r="P306" s="470">
        <v>420</v>
      </c>
      <c r="Q306" s="470">
        <v>177</v>
      </c>
      <c r="R306" s="470">
        <v>218</v>
      </c>
      <c r="S306" s="470">
        <v>395</v>
      </c>
      <c r="T306" s="471">
        <v>380127.14799999999</v>
      </c>
      <c r="U306" s="471">
        <v>3146317.4589999998</v>
      </c>
      <c r="V306" s="472"/>
      <c r="W306" s="467"/>
      <c r="X306" s="467" t="s">
        <v>764</v>
      </c>
      <c r="Y306" s="467" t="s">
        <v>764</v>
      </c>
      <c r="Z306" s="467" t="s">
        <v>759</v>
      </c>
      <c r="AA306" s="467"/>
      <c r="AC306" s="474">
        <f t="shared" si="1"/>
        <v>0</v>
      </c>
    </row>
    <row r="307" spans="1:29" ht="19.5" customHeight="1" x14ac:dyDescent="0.25">
      <c r="A307" s="467"/>
      <c r="B307" s="467"/>
      <c r="C307" s="467"/>
      <c r="D307" s="467"/>
      <c r="E307" s="468"/>
      <c r="F307" s="484"/>
      <c r="G307" s="470"/>
      <c r="H307" s="468">
        <v>379</v>
      </c>
      <c r="I307" s="468">
        <f>H307+I305</f>
        <v>58061.498999999989</v>
      </c>
      <c r="J307" s="469"/>
      <c r="K307" s="467"/>
      <c r="L307" s="473"/>
      <c r="M307" s="470"/>
      <c r="N307" s="470"/>
      <c r="O307" s="470"/>
      <c r="P307" s="470"/>
      <c r="Q307" s="470"/>
      <c r="R307" s="470"/>
      <c r="S307" s="470"/>
      <c r="T307" s="471"/>
      <c r="U307" s="471"/>
      <c r="V307" s="472"/>
      <c r="W307" s="467"/>
      <c r="X307" s="467" t="s">
        <v>1044</v>
      </c>
      <c r="Y307" s="467" t="s">
        <v>1044</v>
      </c>
      <c r="Z307" s="467" t="s">
        <v>1044</v>
      </c>
      <c r="AA307" s="467"/>
      <c r="AC307" s="474">
        <f t="shared" si="1"/>
        <v>8.2944998571428563</v>
      </c>
    </row>
    <row r="308" spans="1:29" ht="19.5" customHeight="1" x14ac:dyDescent="0.25">
      <c r="A308" s="467">
        <f>A306+1</f>
        <v>150</v>
      </c>
      <c r="B308" s="467" t="s">
        <v>1044</v>
      </c>
      <c r="C308" s="467" t="s">
        <v>420</v>
      </c>
      <c r="D308" s="467" t="s">
        <v>231</v>
      </c>
      <c r="E308" s="468">
        <v>382</v>
      </c>
      <c r="F308" s="484" t="s">
        <v>1044</v>
      </c>
      <c r="G308" s="470"/>
      <c r="H308" s="468"/>
      <c r="I308" s="468"/>
      <c r="J308" s="469">
        <v>230.744</v>
      </c>
      <c r="K308" s="467" t="s">
        <v>1044</v>
      </c>
      <c r="L308" s="473">
        <f>H307+H309</f>
        <v>761</v>
      </c>
      <c r="M308" s="470">
        <v>380.5</v>
      </c>
      <c r="N308" s="470">
        <v>146</v>
      </c>
      <c r="O308" s="470">
        <v>194</v>
      </c>
      <c r="P308" s="470">
        <v>340</v>
      </c>
      <c r="Q308" s="470">
        <v>162</v>
      </c>
      <c r="R308" s="470">
        <v>193</v>
      </c>
      <c r="S308" s="470">
        <v>355</v>
      </c>
      <c r="T308" s="471">
        <v>380501.52899999998</v>
      </c>
      <c r="U308" s="471">
        <v>3146258.4730000002</v>
      </c>
      <c r="V308" s="472"/>
      <c r="W308" s="467"/>
      <c r="X308" s="467" t="s">
        <v>1144</v>
      </c>
      <c r="Y308" s="467" t="s">
        <v>764</v>
      </c>
      <c r="Z308" s="467" t="s">
        <v>759</v>
      </c>
      <c r="AA308" s="467"/>
      <c r="AC308" s="474">
        <f t="shared" si="1"/>
        <v>0</v>
      </c>
    </row>
    <row r="309" spans="1:29" ht="19.5" customHeight="1" x14ac:dyDescent="0.25">
      <c r="A309" s="467"/>
      <c r="B309" s="467"/>
      <c r="C309" s="467"/>
      <c r="D309" s="467"/>
      <c r="E309" s="468"/>
      <c r="F309" s="484"/>
      <c r="G309" s="470"/>
      <c r="H309" s="468">
        <v>382</v>
      </c>
      <c r="I309" s="468">
        <f>H309+I307</f>
        <v>58443.498999999989</v>
      </c>
      <c r="J309" s="469"/>
      <c r="K309" s="467"/>
      <c r="L309" s="473"/>
      <c r="M309" s="470"/>
      <c r="N309" s="470"/>
      <c r="O309" s="470"/>
      <c r="P309" s="470"/>
      <c r="Q309" s="470"/>
      <c r="R309" s="470"/>
      <c r="S309" s="470"/>
      <c r="T309" s="471"/>
      <c r="U309" s="471"/>
      <c r="V309" s="472" t="s">
        <v>1145</v>
      </c>
      <c r="W309" s="467"/>
      <c r="X309" s="467" t="s">
        <v>1044</v>
      </c>
      <c r="Y309" s="467" t="s">
        <v>1044</v>
      </c>
      <c r="Z309" s="467" t="s">
        <v>1044</v>
      </c>
      <c r="AA309" s="467"/>
      <c r="AC309" s="474">
        <f t="shared" si="1"/>
        <v>8.3490712857142846</v>
      </c>
    </row>
    <row r="310" spans="1:29" ht="19.5" customHeight="1" x14ac:dyDescent="0.25">
      <c r="A310" s="467">
        <f>A308+1</f>
        <v>151</v>
      </c>
      <c r="B310" s="467" t="s">
        <v>1044</v>
      </c>
      <c r="C310" s="467" t="s">
        <v>421</v>
      </c>
      <c r="D310" s="467" t="s">
        <v>231</v>
      </c>
      <c r="E310" s="468">
        <v>353.64499999999998</v>
      </c>
      <c r="F310" s="484" t="s">
        <v>1044</v>
      </c>
      <c r="G310" s="470"/>
      <c r="H310" s="468"/>
      <c r="I310" s="468"/>
      <c r="J310" s="469">
        <v>230.33</v>
      </c>
      <c r="K310" s="467" t="s">
        <v>1044</v>
      </c>
      <c r="L310" s="473">
        <f>H309+H311</f>
        <v>735.64499999999998</v>
      </c>
      <c r="M310" s="470">
        <v>367.82249999999999</v>
      </c>
      <c r="N310" s="470">
        <v>189</v>
      </c>
      <c r="O310" s="470">
        <v>171</v>
      </c>
      <c r="P310" s="470">
        <v>360</v>
      </c>
      <c r="Q310" s="470">
        <v>190</v>
      </c>
      <c r="R310" s="470">
        <v>173</v>
      </c>
      <c r="S310" s="470">
        <v>363</v>
      </c>
      <c r="T310" s="471">
        <v>380878.87400000001</v>
      </c>
      <c r="U310" s="471">
        <v>3146199.02</v>
      </c>
      <c r="V310" s="472"/>
      <c r="W310" s="467"/>
      <c r="X310" s="467" t="s">
        <v>1144</v>
      </c>
      <c r="Y310" s="467" t="s">
        <v>764</v>
      </c>
      <c r="Z310" s="467" t="s">
        <v>759</v>
      </c>
      <c r="AA310" s="467"/>
      <c r="AC310" s="474">
        <f t="shared" si="1"/>
        <v>0</v>
      </c>
    </row>
    <row r="311" spans="1:29" ht="19.5" customHeight="1" x14ac:dyDescent="0.25">
      <c r="A311" s="467"/>
      <c r="B311" s="467"/>
      <c r="C311" s="467"/>
      <c r="D311" s="467"/>
      <c r="E311" s="468"/>
      <c r="F311" s="484"/>
      <c r="G311" s="470"/>
      <c r="H311" s="468">
        <v>353.64499999999998</v>
      </c>
      <c r="I311" s="468">
        <f>H311+I309</f>
        <v>58797.143999999986</v>
      </c>
      <c r="J311" s="469"/>
      <c r="K311" s="467"/>
      <c r="L311" s="473"/>
      <c r="M311" s="470"/>
      <c r="N311" s="470"/>
      <c r="O311" s="470"/>
      <c r="P311" s="470"/>
      <c r="Q311" s="470"/>
      <c r="R311" s="470"/>
      <c r="S311" s="470"/>
      <c r="T311" s="471"/>
      <c r="U311" s="471"/>
      <c r="V311" s="472"/>
      <c r="W311" s="467"/>
      <c r="X311" s="467" t="s">
        <v>1044</v>
      </c>
      <c r="Y311" s="467" t="s">
        <v>1044</v>
      </c>
      <c r="Z311" s="467" t="s">
        <v>1044</v>
      </c>
      <c r="AA311" s="467"/>
      <c r="AC311" s="474">
        <f t="shared" si="1"/>
        <v>8.3995919999999984</v>
      </c>
    </row>
    <row r="312" spans="1:29" ht="19.5" customHeight="1" x14ac:dyDescent="0.25">
      <c r="A312" s="475">
        <f>A310+1</f>
        <v>152</v>
      </c>
      <c r="B312" s="475" t="s">
        <v>1146</v>
      </c>
      <c r="C312" s="475" t="s">
        <v>422</v>
      </c>
      <c r="D312" s="475" t="s">
        <v>367</v>
      </c>
      <c r="E312" s="476">
        <v>247.381</v>
      </c>
      <c r="F312" s="485" t="s">
        <v>1044</v>
      </c>
      <c r="G312" s="477">
        <f>SUM(H302:H311)</f>
        <v>1760.644</v>
      </c>
      <c r="H312" s="476"/>
      <c r="I312" s="476"/>
      <c r="J312" s="478">
        <v>231.35</v>
      </c>
      <c r="K312" s="475" t="s">
        <v>1147</v>
      </c>
      <c r="L312" s="479">
        <f>H311+H313</f>
        <v>601.02599999999995</v>
      </c>
      <c r="M312" s="477">
        <v>300.51299999999998</v>
      </c>
      <c r="N312" s="477">
        <v>184</v>
      </c>
      <c r="O312" s="477">
        <v>88</v>
      </c>
      <c r="P312" s="477">
        <v>272</v>
      </c>
      <c r="Q312" s="477">
        <v>182</v>
      </c>
      <c r="R312" s="477">
        <v>107</v>
      </c>
      <c r="S312" s="477">
        <v>289</v>
      </c>
      <c r="T312" s="480">
        <v>381228.21</v>
      </c>
      <c r="U312" s="480">
        <v>3146143.98</v>
      </c>
      <c r="V312" s="481"/>
      <c r="W312" s="475"/>
      <c r="X312" s="475" t="s">
        <v>1148</v>
      </c>
      <c r="Y312" s="475" t="s">
        <v>764</v>
      </c>
      <c r="Z312" s="475" t="s">
        <v>759</v>
      </c>
      <c r="AA312" s="475"/>
      <c r="AC312" s="474">
        <f t="shared" si="1"/>
        <v>0</v>
      </c>
    </row>
    <row r="313" spans="1:29" ht="31.5" customHeight="1" x14ac:dyDescent="0.25">
      <c r="A313" s="475"/>
      <c r="B313" s="475"/>
      <c r="C313" s="475"/>
      <c r="D313" s="475"/>
      <c r="E313" s="476"/>
      <c r="F313" s="485"/>
      <c r="G313" s="477"/>
      <c r="H313" s="476">
        <v>247.381</v>
      </c>
      <c r="I313" s="476">
        <f>H313+I311</f>
        <v>59044.524999999987</v>
      </c>
      <c r="J313" s="478"/>
      <c r="K313" s="475"/>
      <c r="L313" s="479"/>
      <c r="M313" s="477"/>
      <c r="N313" s="477"/>
      <c r="O313" s="477"/>
      <c r="P313" s="477"/>
      <c r="Q313" s="477"/>
      <c r="R313" s="477"/>
      <c r="S313" s="477"/>
      <c r="T313" s="480"/>
      <c r="U313" s="480"/>
      <c r="V313" s="481" t="s">
        <v>1149</v>
      </c>
      <c r="W313" s="475"/>
      <c r="X313" s="475" t="s">
        <v>1044</v>
      </c>
      <c r="Y313" s="475" t="s">
        <v>1044</v>
      </c>
      <c r="Z313" s="475" t="s">
        <v>1044</v>
      </c>
      <c r="AA313" s="475"/>
      <c r="AC313" s="474">
        <f t="shared" si="1"/>
        <v>8.4349321428571411</v>
      </c>
    </row>
    <row r="314" spans="1:29" ht="19.5" customHeight="1" x14ac:dyDescent="0.25">
      <c r="A314" s="475">
        <f>A312+1</f>
        <v>153</v>
      </c>
      <c r="B314" s="475" t="s">
        <v>1150</v>
      </c>
      <c r="C314" s="475" t="s">
        <v>423</v>
      </c>
      <c r="D314" s="475" t="s">
        <v>367</v>
      </c>
      <c r="E314" s="476">
        <v>258</v>
      </c>
      <c r="F314" s="485" t="s">
        <v>1044</v>
      </c>
      <c r="G314" s="477">
        <f>SUM(H312:H313)</f>
        <v>247.381</v>
      </c>
      <c r="H314" s="476"/>
      <c r="I314" s="476"/>
      <c r="J314" s="478">
        <v>234.84</v>
      </c>
      <c r="K314" s="475" t="s">
        <v>1151</v>
      </c>
      <c r="L314" s="479">
        <f>H313+H315</f>
        <v>505.38099999999997</v>
      </c>
      <c r="M314" s="477">
        <v>252.69049999999999</v>
      </c>
      <c r="N314" s="477">
        <v>160</v>
      </c>
      <c r="O314" s="477">
        <v>54</v>
      </c>
      <c r="P314" s="477">
        <v>214</v>
      </c>
      <c r="Q314" s="477">
        <v>141</v>
      </c>
      <c r="R314" s="477">
        <v>78</v>
      </c>
      <c r="S314" s="477">
        <v>219</v>
      </c>
      <c r="T314" s="480">
        <v>381432.82</v>
      </c>
      <c r="U314" s="480">
        <v>3146004.94</v>
      </c>
      <c r="V314" s="481"/>
      <c r="W314" s="475"/>
      <c r="X314" s="475" t="s">
        <v>1148</v>
      </c>
      <c r="Y314" s="475" t="s">
        <v>764</v>
      </c>
      <c r="Z314" s="475" t="s">
        <v>759</v>
      </c>
      <c r="AA314" s="475"/>
      <c r="AC314" s="474">
        <f t="shared" si="1"/>
        <v>0</v>
      </c>
    </row>
    <row r="315" spans="1:29" ht="19.5" customHeight="1" x14ac:dyDescent="0.25">
      <c r="A315" s="467"/>
      <c r="B315" s="467"/>
      <c r="C315" s="467"/>
      <c r="D315" s="467"/>
      <c r="E315" s="468"/>
      <c r="F315" s="484"/>
      <c r="G315" s="470"/>
      <c r="H315" s="468">
        <v>258</v>
      </c>
      <c r="I315" s="468">
        <f>H315+I313</f>
        <v>59302.524999999987</v>
      </c>
      <c r="J315" s="469"/>
      <c r="K315" s="467"/>
      <c r="L315" s="473"/>
      <c r="M315" s="470"/>
      <c r="N315" s="470"/>
      <c r="O315" s="470"/>
      <c r="P315" s="470"/>
      <c r="Q315" s="470"/>
      <c r="R315" s="470"/>
      <c r="S315" s="470"/>
      <c r="T315" s="471"/>
      <c r="U315" s="471"/>
      <c r="V315" s="472"/>
      <c r="W315" s="467"/>
      <c r="X315" s="467" t="s">
        <v>1044</v>
      </c>
      <c r="Y315" s="467" t="s">
        <v>1044</v>
      </c>
      <c r="Z315" s="467" t="s">
        <v>1044</v>
      </c>
      <c r="AA315" s="467"/>
      <c r="AC315" s="474">
        <f t="shared" si="1"/>
        <v>8.4717892857142836</v>
      </c>
    </row>
    <row r="316" spans="1:29" ht="19.5" customHeight="1" x14ac:dyDescent="0.25">
      <c r="A316" s="467">
        <f>A314+1</f>
        <v>154</v>
      </c>
      <c r="B316" s="467" t="s">
        <v>1044</v>
      </c>
      <c r="C316" s="467" t="s">
        <v>424</v>
      </c>
      <c r="D316" s="467" t="s">
        <v>247</v>
      </c>
      <c r="E316" s="468">
        <v>452.89400000000001</v>
      </c>
      <c r="F316" s="484" t="s">
        <v>1044</v>
      </c>
      <c r="G316" s="470"/>
      <c r="H316" s="468"/>
      <c r="I316" s="468"/>
      <c r="J316" s="469">
        <v>234.828</v>
      </c>
      <c r="K316" s="467" t="s">
        <v>1044</v>
      </c>
      <c r="L316" s="473">
        <f>H315+H317</f>
        <v>710.89400000000001</v>
      </c>
      <c r="M316" s="470">
        <v>355.447</v>
      </c>
      <c r="N316" s="470">
        <v>204</v>
      </c>
      <c r="O316" s="470">
        <v>100</v>
      </c>
      <c r="P316" s="470">
        <v>304</v>
      </c>
      <c r="Q316" s="470">
        <v>180</v>
      </c>
      <c r="R316" s="470">
        <v>141</v>
      </c>
      <c r="S316" s="470">
        <v>321</v>
      </c>
      <c r="T316" s="471">
        <v>381689.51199999999</v>
      </c>
      <c r="U316" s="471">
        <v>3145978.9950000001</v>
      </c>
      <c r="V316" s="472"/>
      <c r="W316" s="467"/>
      <c r="X316" s="467" t="s">
        <v>1148</v>
      </c>
      <c r="Y316" s="467" t="s">
        <v>764</v>
      </c>
      <c r="Z316" s="467" t="s">
        <v>759</v>
      </c>
      <c r="AA316" s="467"/>
      <c r="AC316" s="474">
        <f t="shared" si="1"/>
        <v>0</v>
      </c>
    </row>
    <row r="317" spans="1:29" ht="19.5" customHeight="1" x14ac:dyDescent="0.25">
      <c r="A317" s="467"/>
      <c r="B317" s="467"/>
      <c r="C317" s="467"/>
      <c r="D317" s="467"/>
      <c r="E317" s="468"/>
      <c r="F317" s="484"/>
      <c r="G317" s="470"/>
      <c r="H317" s="468">
        <v>452.89400000000001</v>
      </c>
      <c r="I317" s="468">
        <f>H317+I315</f>
        <v>59755.418999999987</v>
      </c>
      <c r="J317" s="469"/>
      <c r="K317" s="467"/>
      <c r="L317" s="473"/>
      <c r="M317" s="470"/>
      <c r="N317" s="470"/>
      <c r="O317" s="470"/>
      <c r="P317" s="470"/>
      <c r="Q317" s="470"/>
      <c r="R317" s="470"/>
      <c r="S317" s="470"/>
      <c r="T317" s="471"/>
      <c r="U317" s="471"/>
      <c r="V317" s="472" t="s">
        <v>1057</v>
      </c>
      <c r="W317" s="467"/>
      <c r="X317" s="467" t="s">
        <v>1044</v>
      </c>
      <c r="Y317" s="467" t="s">
        <v>1044</v>
      </c>
      <c r="Z317" s="467" t="s">
        <v>1044</v>
      </c>
      <c r="AA317" s="467"/>
      <c r="AC317" s="474">
        <f t="shared" si="1"/>
        <v>8.5364884285714275</v>
      </c>
    </row>
    <row r="318" spans="1:29" ht="19.5" customHeight="1" x14ac:dyDescent="0.25">
      <c r="A318" s="475">
        <f>A316+1</f>
        <v>155</v>
      </c>
      <c r="B318" s="475" t="s">
        <v>1152</v>
      </c>
      <c r="C318" s="475" t="s">
        <v>425</v>
      </c>
      <c r="D318" s="475" t="s">
        <v>426</v>
      </c>
      <c r="E318" s="476">
        <v>217.36799999999999</v>
      </c>
      <c r="F318" s="485">
        <v>2</v>
      </c>
      <c r="G318" s="477">
        <f>SUM(H314:H317)</f>
        <v>710.89400000000001</v>
      </c>
      <c r="H318" s="476"/>
      <c r="I318" s="476"/>
      <c r="J318" s="478">
        <v>233.63</v>
      </c>
      <c r="K318" s="475" t="s">
        <v>1153</v>
      </c>
      <c r="L318" s="479">
        <f>H317+H319</f>
        <v>670.26199999999994</v>
      </c>
      <c r="M318" s="477">
        <v>335.13099999999997</v>
      </c>
      <c r="N318" s="477">
        <v>355</v>
      </c>
      <c r="O318" s="477">
        <v>116</v>
      </c>
      <c r="P318" s="477">
        <v>471</v>
      </c>
      <c r="Q318" s="477">
        <v>315</v>
      </c>
      <c r="R318" s="477">
        <v>112</v>
      </c>
      <c r="S318" s="477">
        <v>427</v>
      </c>
      <c r="T318" s="480">
        <v>382140.11</v>
      </c>
      <c r="U318" s="480">
        <v>3145933.45</v>
      </c>
      <c r="V318" s="481"/>
      <c r="W318" s="475"/>
      <c r="X318" s="475" t="s">
        <v>1148</v>
      </c>
      <c r="Y318" s="475" t="s">
        <v>764</v>
      </c>
      <c r="Z318" s="475" t="s">
        <v>759</v>
      </c>
      <c r="AA318" s="475"/>
      <c r="AC318" s="474">
        <f t="shared" si="1"/>
        <v>0</v>
      </c>
    </row>
    <row r="319" spans="1:29" ht="29.25" customHeight="1" x14ac:dyDescent="0.25">
      <c r="A319" s="475"/>
      <c r="B319" s="475"/>
      <c r="C319" s="475"/>
      <c r="D319" s="475"/>
      <c r="E319" s="476"/>
      <c r="F319" s="485"/>
      <c r="G319" s="477"/>
      <c r="H319" s="476">
        <v>217.36799999999999</v>
      </c>
      <c r="I319" s="476">
        <f>H319+I317</f>
        <v>59972.786999999989</v>
      </c>
      <c r="J319" s="478"/>
      <c r="K319" s="475"/>
      <c r="L319" s="479"/>
      <c r="M319" s="477"/>
      <c r="N319" s="477"/>
      <c r="O319" s="477"/>
      <c r="P319" s="477"/>
      <c r="Q319" s="477"/>
      <c r="R319" s="477"/>
      <c r="S319" s="477"/>
      <c r="T319" s="480"/>
      <c r="U319" s="480"/>
      <c r="V319" s="481" t="s">
        <v>1154</v>
      </c>
      <c r="W319" s="475"/>
      <c r="X319" s="475" t="s">
        <v>1044</v>
      </c>
      <c r="Y319" s="475" t="s">
        <v>1044</v>
      </c>
      <c r="Z319" s="475" t="s">
        <v>1044</v>
      </c>
      <c r="AA319" s="475"/>
      <c r="AC319" s="474">
        <f t="shared" si="1"/>
        <v>8.5675409999999985</v>
      </c>
    </row>
    <row r="320" spans="1:29" ht="19.5" customHeight="1" x14ac:dyDescent="0.25">
      <c r="A320" s="475">
        <f>A318+1</f>
        <v>156</v>
      </c>
      <c r="B320" s="475" t="s">
        <v>1155</v>
      </c>
      <c r="C320" s="475" t="s">
        <v>427</v>
      </c>
      <c r="D320" s="475" t="s">
        <v>426</v>
      </c>
      <c r="E320" s="476">
        <v>368</v>
      </c>
      <c r="F320" s="485">
        <v>2</v>
      </c>
      <c r="G320" s="477">
        <f>SUM(H318:H319)</f>
        <v>217.36799999999999</v>
      </c>
      <c r="H320" s="476"/>
      <c r="I320" s="476"/>
      <c r="J320" s="478">
        <v>233.11</v>
      </c>
      <c r="K320" s="475" t="s">
        <v>1156</v>
      </c>
      <c r="L320" s="479">
        <f>H319+H321</f>
        <v>585.36799999999994</v>
      </c>
      <c r="M320" s="477">
        <v>292.68399999999997</v>
      </c>
      <c r="N320" s="477">
        <v>102</v>
      </c>
      <c r="O320" s="477">
        <v>339</v>
      </c>
      <c r="P320" s="477">
        <v>441</v>
      </c>
      <c r="Q320" s="477">
        <v>106</v>
      </c>
      <c r="R320" s="477">
        <v>285</v>
      </c>
      <c r="S320" s="477">
        <v>391</v>
      </c>
      <c r="T320" s="480">
        <v>382321.04</v>
      </c>
      <c r="U320" s="480">
        <v>3145812.98</v>
      </c>
      <c r="V320" s="481"/>
      <c r="W320" s="475"/>
      <c r="X320" s="475" t="s">
        <v>1148</v>
      </c>
      <c r="Y320" s="475" t="s">
        <v>764</v>
      </c>
      <c r="Z320" s="475" t="s">
        <v>759</v>
      </c>
      <c r="AA320" s="475"/>
      <c r="AC320" s="474">
        <f t="shared" si="1"/>
        <v>0</v>
      </c>
    </row>
    <row r="321" spans="1:29" ht="19.5" customHeight="1" x14ac:dyDescent="0.25">
      <c r="A321" s="467"/>
      <c r="B321" s="467"/>
      <c r="C321" s="467"/>
      <c r="D321" s="467"/>
      <c r="E321" s="468"/>
      <c r="F321" s="484"/>
      <c r="G321" s="470"/>
      <c r="H321" s="468">
        <v>368</v>
      </c>
      <c r="I321" s="468">
        <f>H321+I319</f>
        <v>60340.786999999989</v>
      </c>
      <c r="J321" s="469"/>
      <c r="K321" s="467"/>
      <c r="L321" s="473"/>
      <c r="M321" s="470"/>
      <c r="N321" s="470"/>
      <c r="O321" s="470"/>
      <c r="P321" s="470"/>
      <c r="Q321" s="470"/>
      <c r="R321" s="470"/>
      <c r="S321" s="470"/>
      <c r="T321" s="471"/>
      <c r="U321" s="471"/>
      <c r="V321" s="472" t="s">
        <v>1068</v>
      </c>
      <c r="W321" s="467"/>
      <c r="X321" s="467" t="s">
        <v>1044</v>
      </c>
      <c r="Y321" s="467" t="s">
        <v>1044</v>
      </c>
      <c r="Z321" s="467" t="s">
        <v>1044</v>
      </c>
      <c r="AA321" s="467"/>
      <c r="AC321" s="474">
        <f t="shared" si="1"/>
        <v>8.6201124285714279</v>
      </c>
    </row>
    <row r="322" spans="1:29" ht="19.5" customHeight="1" x14ac:dyDescent="0.25">
      <c r="A322" s="467">
        <f>A320+1</f>
        <v>157</v>
      </c>
      <c r="B322" s="467" t="s">
        <v>1044</v>
      </c>
      <c r="C322" s="467" t="s">
        <v>428</v>
      </c>
      <c r="D322" s="467" t="s">
        <v>263</v>
      </c>
      <c r="E322" s="468">
        <v>397</v>
      </c>
      <c r="F322" s="484" t="s">
        <v>1044</v>
      </c>
      <c r="G322" s="470">
        <f>SUM(H320:H321)</f>
        <v>368</v>
      </c>
      <c r="H322" s="468"/>
      <c r="I322" s="468"/>
      <c r="J322" s="469">
        <v>235.37</v>
      </c>
      <c r="K322" s="467" t="s">
        <v>1044</v>
      </c>
      <c r="L322" s="473">
        <f>H321+H323</f>
        <v>765</v>
      </c>
      <c r="M322" s="470">
        <v>382.5</v>
      </c>
      <c r="N322" s="470">
        <v>31</v>
      </c>
      <c r="O322" s="470">
        <v>260</v>
      </c>
      <c r="P322" s="470">
        <v>291</v>
      </c>
      <c r="Q322" s="470">
        <v>84</v>
      </c>
      <c r="R322" s="470">
        <v>238</v>
      </c>
      <c r="S322" s="470">
        <v>322</v>
      </c>
      <c r="T322" s="471">
        <v>382679.89799999999</v>
      </c>
      <c r="U322" s="471">
        <v>3145894.497</v>
      </c>
      <c r="V322" s="472"/>
      <c r="W322" s="467"/>
      <c r="X322" s="467" t="s">
        <v>1148</v>
      </c>
      <c r="Y322" s="467" t="s">
        <v>764</v>
      </c>
      <c r="Z322" s="467" t="s">
        <v>759</v>
      </c>
      <c r="AA322" s="467"/>
      <c r="AC322" s="474">
        <f t="shared" si="1"/>
        <v>0</v>
      </c>
    </row>
    <row r="323" spans="1:29" ht="19.5" customHeight="1" x14ac:dyDescent="0.25">
      <c r="A323" s="467"/>
      <c r="B323" s="467"/>
      <c r="C323" s="467"/>
      <c r="D323" s="467"/>
      <c r="E323" s="468"/>
      <c r="F323" s="484"/>
      <c r="G323" s="470"/>
      <c r="H323" s="468">
        <v>397</v>
      </c>
      <c r="I323" s="468">
        <f>H323+I321</f>
        <v>60737.786999999989</v>
      </c>
      <c r="J323" s="469"/>
      <c r="K323" s="467"/>
      <c r="L323" s="473"/>
      <c r="M323" s="470"/>
      <c r="N323" s="470"/>
      <c r="O323" s="470"/>
      <c r="P323" s="470"/>
      <c r="Q323" s="470"/>
      <c r="R323" s="470"/>
      <c r="S323" s="470"/>
      <c r="T323" s="471"/>
      <c r="U323" s="471"/>
      <c r="V323" s="472" t="s">
        <v>1094</v>
      </c>
      <c r="W323" s="467"/>
      <c r="X323" s="467" t="s">
        <v>1044</v>
      </c>
      <c r="Y323" s="467" t="s">
        <v>1044</v>
      </c>
      <c r="Z323" s="467" t="s">
        <v>1044</v>
      </c>
      <c r="AA323" s="467"/>
      <c r="AC323" s="474">
        <f t="shared" si="1"/>
        <v>8.6768267142857134</v>
      </c>
    </row>
    <row r="324" spans="1:29" ht="19.5" customHeight="1" x14ac:dyDescent="0.25">
      <c r="A324" s="467">
        <f>A322+1</f>
        <v>158</v>
      </c>
      <c r="B324" s="467"/>
      <c r="C324" s="467" t="s">
        <v>429</v>
      </c>
      <c r="D324" s="467" t="s">
        <v>237</v>
      </c>
      <c r="E324" s="468">
        <v>332</v>
      </c>
      <c r="F324" s="484" t="s">
        <v>1044</v>
      </c>
      <c r="G324" s="470"/>
      <c r="H324" s="468"/>
      <c r="I324" s="468"/>
      <c r="J324" s="469">
        <v>235.00399999999999</v>
      </c>
      <c r="K324" s="467" t="s">
        <v>1044</v>
      </c>
      <c r="L324" s="473">
        <f>H323+H325</f>
        <v>729</v>
      </c>
      <c r="M324" s="470">
        <v>364.5</v>
      </c>
      <c r="N324" s="470">
        <v>138</v>
      </c>
      <c r="O324" s="470">
        <v>194</v>
      </c>
      <c r="P324" s="470">
        <v>332</v>
      </c>
      <c r="Q324" s="470">
        <v>160</v>
      </c>
      <c r="R324" s="470">
        <v>185</v>
      </c>
      <c r="S324" s="470">
        <v>345</v>
      </c>
      <c r="T324" s="471">
        <v>383067.03499999997</v>
      </c>
      <c r="U324" s="471">
        <v>3145982.4369999999</v>
      </c>
      <c r="V324" s="472"/>
      <c r="W324" s="467"/>
      <c r="X324" s="467" t="s">
        <v>1148</v>
      </c>
      <c r="Y324" s="467" t="s">
        <v>764</v>
      </c>
      <c r="Z324" s="467" t="s">
        <v>759</v>
      </c>
      <c r="AA324" s="467"/>
      <c r="AC324" s="474">
        <f t="shared" si="1"/>
        <v>0</v>
      </c>
    </row>
    <row r="325" spans="1:29" ht="19.5" customHeight="1" x14ac:dyDescent="0.25">
      <c r="A325" s="467"/>
      <c r="B325" s="467"/>
      <c r="C325" s="467"/>
      <c r="D325" s="467"/>
      <c r="E325" s="468"/>
      <c r="F325" s="484"/>
      <c r="G325" s="470"/>
      <c r="H325" s="468">
        <v>332</v>
      </c>
      <c r="I325" s="468">
        <f>H325+I323</f>
        <v>61069.786999999989</v>
      </c>
      <c r="J325" s="469"/>
      <c r="K325" s="467"/>
      <c r="L325" s="473"/>
      <c r="M325" s="470"/>
      <c r="N325" s="470"/>
      <c r="O325" s="470"/>
      <c r="P325" s="470"/>
      <c r="Q325" s="470"/>
      <c r="R325" s="470"/>
      <c r="S325" s="470"/>
      <c r="T325" s="471"/>
      <c r="U325" s="471"/>
      <c r="V325" s="472"/>
      <c r="W325" s="467"/>
      <c r="X325" s="467" t="s">
        <v>1044</v>
      </c>
      <c r="Y325" s="467" t="s">
        <v>1044</v>
      </c>
      <c r="Z325" s="467" t="s">
        <v>1044</v>
      </c>
      <c r="AA325" s="467"/>
      <c r="AC325" s="474">
        <f t="shared" si="1"/>
        <v>8.7242552857142837</v>
      </c>
    </row>
    <row r="326" spans="1:29" ht="19.5" customHeight="1" x14ac:dyDescent="0.25">
      <c r="A326" s="467">
        <f>A324+1</f>
        <v>159</v>
      </c>
      <c r="B326" s="467" t="s">
        <v>1044</v>
      </c>
      <c r="C326" s="467" t="s">
        <v>432</v>
      </c>
      <c r="D326" s="467" t="s">
        <v>240</v>
      </c>
      <c r="E326" s="468">
        <v>338.64299999999997</v>
      </c>
      <c r="F326" s="484" t="s">
        <v>1044</v>
      </c>
      <c r="G326" s="470"/>
      <c r="H326" s="468"/>
      <c r="I326" s="468"/>
      <c r="J326" s="469">
        <v>232.261</v>
      </c>
      <c r="K326" s="467" t="s">
        <v>1044</v>
      </c>
      <c r="L326" s="473">
        <f>H325+H327</f>
        <v>670.64300000000003</v>
      </c>
      <c r="M326" s="470">
        <v>335.32150000000001</v>
      </c>
      <c r="N326" s="470">
        <v>138</v>
      </c>
      <c r="O326" s="470">
        <v>153</v>
      </c>
      <c r="P326" s="470">
        <v>291</v>
      </c>
      <c r="Q326" s="470">
        <v>148</v>
      </c>
      <c r="R326" s="470">
        <v>159</v>
      </c>
      <c r="S326" s="470">
        <v>307</v>
      </c>
      <c r="T326" s="471">
        <v>383390.78700000001</v>
      </c>
      <c r="U326" s="471">
        <v>3146055.9789999998</v>
      </c>
      <c r="V326" s="472"/>
      <c r="W326" s="467"/>
      <c r="X326" s="467" t="s">
        <v>1148</v>
      </c>
      <c r="Y326" s="467" t="s">
        <v>764</v>
      </c>
      <c r="Z326" s="467" t="s">
        <v>759</v>
      </c>
      <c r="AA326" s="467"/>
      <c r="AC326" s="474">
        <f t="shared" si="1"/>
        <v>0</v>
      </c>
    </row>
    <row r="327" spans="1:29" ht="19.5" customHeight="1" x14ac:dyDescent="0.25">
      <c r="A327" s="467"/>
      <c r="B327" s="467"/>
      <c r="C327" s="467"/>
      <c r="D327" s="467"/>
      <c r="E327" s="468"/>
      <c r="F327" s="484"/>
      <c r="G327" s="470"/>
      <c r="H327" s="468">
        <v>338.64299999999997</v>
      </c>
      <c r="I327" s="468">
        <f>H327+I325</f>
        <v>61408.429999999986</v>
      </c>
      <c r="J327" s="469"/>
      <c r="K327" s="467"/>
      <c r="L327" s="473"/>
      <c r="M327" s="470"/>
      <c r="N327" s="470"/>
      <c r="O327" s="470"/>
      <c r="P327" s="470"/>
      <c r="Q327" s="470"/>
      <c r="R327" s="470"/>
      <c r="S327" s="470"/>
      <c r="T327" s="471"/>
      <c r="U327" s="471"/>
      <c r="V327" s="472" t="s">
        <v>1068</v>
      </c>
      <c r="W327" s="467"/>
      <c r="X327" s="467" t="s">
        <v>1044</v>
      </c>
      <c r="Y327" s="467" t="s">
        <v>1044</v>
      </c>
      <c r="Z327" s="467" t="s">
        <v>1044</v>
      </c>
      <c r="AA327" s="467"/>
      <c r="AC327" s="474">
        <f t="shared" si="1"/>
        <v>8.7726328571428542</v>
      </c>
    </row>
    <row r="328" spans="1:29" ht="19.5" customHeight="1" x14ac:dyDescent="0.25">
      <c r="A328" s="467">
        <f>A326+1</f>
        <v>160</v>
      </c>
      <c r="B328" s="467" t="s">
        <v>1157</v>
      </c>
      <c r="C328" s="467" t="s">
        <v>433</v>
      </c>
      <c r="D328" s="467" t="s">
        <v>275</v>
      </c>
      <c r="E328" s="468">
        <v>421</v>
      </c>
      <c r="F328" s="484" t="s">
        <v>1044</v>
      </c>
      <c r="G328" s="470">
        <f>SUM(H322:H327)</f>
        <v>1067.643</v>
      </c>
      <c r="H328" s="468"/>
      <c r="I328" s="468"/>
      <c r="J328" s="469">
        <v>231.75899999999999</v>
      </c>
      <c r="K328" s="467" t="s">
        <v>1158</v>
      </c>
      <c r="L328" s="473">
        <f>H327+H329</f>
        <v>759.64300000000003</v>
      </c>
      <c r="M328" s="470">
        <v>379.82150000000001</v>
      </c>
      <c r="N328" s="470">
        <v>186</v>
      </c>
      <c r="O328" s="470">
        <v>169</v>
      </c>
      <c r="P328" s="470">
        <v>355</v>
      </c>
      <c r="Q328" s="470">
        <v>180</v>
      </c>
      <c r="R328" s="470">
        <v>182</v>
      </c>
      <c r="S328" s="470">
        <v>362</v>
      </c>
      <c r="T328" s="471">
        <v>383721.01799999998</v>
      </c>
      <c r="U328" s="471">
        <v>3146130.9929999998</v>
      </c>
      <c r="V328" s="472"/>
      <c r="W328" s="467"/>
      <c r="X328" s="467" t="s">
        <v>1148</v>
      </c>
      <c r="Y328" s="467" t="s">
        <v>764</v>
      </c>
      <c r="Z328" s="467" t="s">
        <v>759</v>
      </c>
      <c r="AA328" s="467"/>
      <c r="AC328" s="474">
        <f t="shared" si="1"/>
        <v>0</v>
      </c>
    </row>
    <row r="329" spans="1:29" ht="30.75" customHeight="1" x14ac:dyDescent="0.25">
      <c r="A329" s="467"/>
      <c r="B329" s="467"/>
      <c r="C329" s="467"/>
      <c r="D329" s="467"/>
      <c r="E329" s="468"/>
      <c r="F329" s="484"/>
      <c r="G329" s="470"/>
      <c r="H329" s="468">
        <v>421</v>
      </c>
      <c r="I329" s="468">
        <f>H329+I327</f>
        <v>61829.429999999986</v>
      </c>
      <c r="J329" s="469"/>
      <c r="K329" s="467"/>
      <c r="L329" s="473"/>
      <c r="M329" s="470"/>
      <c r="N329" s="470"/>
      <c r="O329" s="470"/>
      <c r="P329" s="470"/>
      <c r="Q329" s="470"/>
      <c r="R329" s="470"/>
      <c r="S329" s="470"/>
      <c r="T329" s="471"/>
      <c r="U329" s="471"/>
      <c r="V329" s="472" t="s">
        <v>1159</v>
      </c>
      <c r="W329" s="467"/>
      <c r="X329" s="467" t="s">
        <v>1044</v>
      </c>
      <c r="Y329" s="467" t="s">
        <v>1044</v>
      </c>
      <c r="Z329" s="467" t="s">
        <v>1044</v>
      </c>
      <c r="AA329" s="467"/>
      <c r="AC329" s="474">
        <f t="shared" si="1"/>
        <v>8.8327757142857131</v>
      </c>
    </row>
    <row r="330" spans="1:29" ht="19.5" customHeight="1" x14ac:dyDescent="0.25">
      <c r="A330" s="467">
        <f>A328+1</f>
        <v>161</v>
      </c>
      <c r="B330" s="467" t="s">
        <v>1044</v>
      </c>
      <c r="C330" s="467" t="s">
        <v>434</v>
      </c>
      <c r="D330" s="467" t="s">
        <v>245</v>
      </c>
      <c r="E330" s="468">
        <v>400</v>
      </c>
      <c r="F330" s="484"/>
      <c r="G330" s="470"/>
      <c r="H330" s="468"/>
      <c r="I330" s="468"/>
      <c r="J330" s="469">
        <v>233.99100000000001</v>
      </c>
      <c r="K330" s="467"/>
      <c r="L330" s="473">
        <f>H329+H331</f>
        <v>821</v>
      </c>
      <c r="M330" s="470">
        <v>410.5</v>
      </c>
      <c r="N330" s="470">
        <v>253</v>
      </c>
      <c r="O330" s="470">
        <v>211</v>
      </c>
      <c r="P330" s="470">
        <v>464</v>
      </c>
      <c r="Q330" s="470">
        <v>240</v>
      </c>
      <c r="R330" s="470">
        <v>208</v>
      </c>
      <c r="S330" s="470">
        <v>448</v>
      </c>
      <c r="T330" s="471">
        <v>384108.54200000002</v>
      </c>
      <c r="U330" s="471">
        <v>3146295.51</v>
      </c>
      <c r="V330" s="472"/>
      <c r="W330" s="467"/>
      <c r="X330" s="467" t="s">
        <v>1148</v>
      </c>
      <c r="Y330" s="467" t="s">
        <v>764</v>
      </c>
      <c r="Z330" s="467" t="s">
        <v>759</v>
      </c>
      <c r="AA330" s="467"/>
      <c r="AC330" s="474">
        <f t="shared" si="1"/>
        <v>0</v>
      </c>
    </row>
    <row r="331" spans="1:29" ht="19.5" customHeight="1" x14ac:dyDescent="0.25">
      <c r="A331" s="467"/>
      <c r="B331" s="467"/>
      <c r="C331" s="467"/>
      <c r="D331" s="467"/>
      <c r="E331" s="468"/>
      <c r="F331" s="484"/>
      <c r="G331" s="470"/>
      <c r="H331" s="468">
        <v>400</v>
      </c>
      <c r="I331" s="468">
        <f>H331+I329</f>
        <v>62229.429999999986</v>
      </c>
      <c r="J331" s="469"/>
      <c r="K331" s="467"/>
      <c r="L331" s="473"/>
      <c r="M331" s="470"/>
      <c r="N331" s="470"/>
      <c r="O331" s="470"/>
      <c r="P331" s="470"/>
      <c r="Q331" s="470"/>
      <c r="R331" s="470"/>
      <c r="S331" s="470"/>
      <c r="T331" s="471"/>
      <c r="U331" s="471"/>
      <c r="V331" s="472"/>
      <c r="W331" s="467"/>
      <c r="X331" s="467" t="s">
        <v>1044</v>
      </c>
      <c r="Y331" s="467" t="s">
        <v>1044</v>
      </c>
      <c r="Z331" s="467" t="s">
        <v>1044</v>
      </c>
      <c r="AA331" s="467"/>
      <c r="AC331" s="474">
        <f t="shared" si="1"/>
        <v>8.88991857142857</v>
      </c>
    </row>
    <row r="332" spans="1:29" ht="19.5" customHeight="1" x14ac:dyDescent="0.25">
      <c r="A332" s="467">
        <f>A330+1</f>
        <v>162</v>
      </c>
      <c r="B332" s="467" t="s">
        <v>1044</v>
      </c>
      <c r="C332" s="467" t="s">
        <v>435</v>
      </c>
      <c r="D332" s="467" t="s">
        <v>257</v>
      </c>
      <c r="E332" s="468">
        <v>396</v>
      </c>
      <c r="F332" s="484"/>
      <c r="G332" s="470"/>
      <c r="H332" s="468"/>
      <c r="I332" s="468"/>
      <c r="J332" s="469">
        <v>234.97200000000001</v>
      </c>
      <c r="K332" s="467"/>
      <c r="L332" s="473">
        <f>H331+H333</f>
        <v>796</v>
      </c>
      <c r="M332" s="470">
        <v>398</v>
      </c>
      <c r="N332" s="470">
        <v>189</v>
      </c>
      <c r="O332" s="470">
        <v>205</v>
      </c>
      <c r="P332" s="470">
        <v>394</v>
      </c>
      <c r="Q332" s="470">
        <v>193</v>
      </c>
      <c r="R332" s="470">
        <v>203</v>
      </c>
      <c r="S332" s="470">
        <v>396</v>
      </c>
      <c r="T332" s="471">
        <v>384476.73599999998</v>
      </c>
      <c r="U332" s="471">
        <v>3146451.8220000002</v>
      </c>
      <c r="V332" s="472"/>
      <c r="W332" s="467"/>
      <c r="X332" s="467" t="s">
        <v>1148</v>
      </c>
      <c r="Y332" s="467" t="s">
        <v>764</v>
      </c>
      <c r="Z332" s="467" t="s">
        <v>759</v>
      </c>
      <c r="AA332" s="467"/>
      <c r="AC332" s="474">
        <f t="shared" si="1"/>
        <v>0</v>
      </c>
    </row>
    <row r="333" spans="1:29" ht="19.5" customHeight="1" x14ac:dyDescent="0.25">
      <c r="A333" s="467"/>
      <c r="B333" s="467"/>
      <c r="C333" s="467"/>
      <c r="D333" s="467"/>
      <c r="E333" s="468"/>
      <c r="F333" s="484"/>
      <c r="G333" s="470"/>
      <c r="H333" s="468">
        <v>396</v>
      </c>
      <c r="I333" s="468">
        <f>H333+I331</f>
        <v>62625.429999999986</v>
      </c>
      <c r="J333" s="469"/>
      <c r="K333" s="467"/>
      <c r="L333" s="473"/>
      <c r="M333" s="470"/>
      <c r="N333" s="470"/>
      <c r="O333" s="470"/>
      <c r="P333" s="470"/>
      <c r="Q333" s="470"/>
      <c r="R333" s="470"/>
      <c r="S333" s="470"/>
      <c r="T333" s="471"/>
      <c r="U333" s="471"/>
      <c r="V333" s="472" t="s">
        <v>1077</v>
      </c>
      <c r="W333" s="467"/>
      <c r="X333" s="467" t="s">
        <v>1044</v>
      </c>
      <c r="Y333" s="467" t="s">
        <v>1044</v>
      </c>
      <c r="Z333" s="467" t="s">
        <v>1044</v>
      </c>
      <c r="AA333" s="467"/>
      <c r="AC333" s="474">
        <f t="shared" si="1"/>
        <v>8.9464899999999972</v>
      </c>
    </row>
    <row r="334" spans="1:29" ht="19.5" customHeight="1" x14ac:dyDescent="0.25">
      <c r="A334" s="467">
        <f>A332+1</f>
        <v>163</v>
      </c>
      <c r="B334" s="467" t="s">
        <v>1044</v>
      </c>
      <c r="C334" s="467" t="s">
        <v>436</v>
      </c>
      <c r="D334" s="467" t="s">
        <v>231</v>
      </c>
      <c r="E334" s="468">
        <v>378</v>
      </c>
      <c r="F334" s="484"/>
      <c r="G334" s="470"/>
      <c r="H334" s="468"/>
      <c r="I334" s="468"/>
      <c r="J334" s="469">
        <v>236.75399999999999</v>
      </c>
      <c r="K334" s="467"/>
      <c r="L334" s="473">
        <f>H333+H335</f>
        <v>774</v>
      </c>
      <c r="M334" s="470">
        <v>387</v>
      </c>
      <c r="N334" s="470">
        <v>192</v>
      </c>
      <c r="O334" s="470">
        <v>204</v>
      </c>
      <c r="P334" s="470">
        <v>396</v>
      </c>
      <c r="Q334" s="470">
        <v>194</v>
      </c>
      <c r="R334" s="470">
        <v>200</v>
      </c>
      <c r="S334" s="470">
        <v>394</v>
      </c>
      <c r="T334" s="471">
        <v>384841.24800000002</v>
      </c>
      <c r="U334" s="471">
        <v>3146606.57</v>
      </c>
      <c r="V334" s="472"/>
      <c r="W334" s="467"/>
      <c r="X334" s="467" t="s">
        <v>1148</v>
      </c>
      <c r="Y334" s="467" t="s">
        <v>764</v>
      </c>
      <c r="Z334" s="467" t="s">
        <v>759</v>
      </c>
      <c r="AA334" s="467"/>
      <c r="AC334" s="474">
        <f t="shared" si="1"/>
        <v>0</v>
      </c>
    </row>
    <row r="335" spans="1:29" ht="19.5" customHeight="1" x14ac:dyDescent="0.25">
      <c r="A335" s="467"/>
      <c r="B335" s="467"/>
      <c r="C335" s="467"/>
      <c r="D335" s="467"/>
      <c r="E335" s="468"/>
      <c r="F335" s="484"/>
      <c r="G335" s="470"/>
      <c r="H335" s="468">
        <v>378</v>
      </c>
      <c r="I335" s="468">
        <f>H335+I333</f>
        <v>63003.429999999986</v>
      </c>
      <c r="J335" s="469"/>
      <c r="K335" s="467"/>
      <c r="L335" s="473"/>
      <c r="M335" s="470"/>
      <c r="N335" s="470"/>
      <c r="O335" s="470"/>
      <c r="P335" s="470"/>
      <c r="Q335" s="470"/>
      <c r="R335" s="470"/>
      <c r="S335" s="470"/>
      <c r="T335" s="471"/>
      <c r="U335" s="471"/>
      <c r="V335" s="472" t="s">
        <v>1160</v>
      </c>
      <c r="W335" s="467"/>
      <c r="X335" s="467" t="s">
        <v>1044</v>
      </c>
      <c r="Y335" s="467" t="s">
        <v>1044</v>
      </c>
      <c r="Z335" s="467" t="s">
        <v>1044</v>
      </c>
      <c r="AA335" s="467"/>
      <c r="AC335" s="474">
        <f t="shared" si="1"/>
        <v>9.0004899999999974</v>
      </c>
    </row>
    <row r="336" spans="1:29" ht="19.5" customHeight="1" x14ac:dyDescent="0.25">
      <c r="A336" s="467">
        <f>A334+1</f>
        <v>164</v>
      </c>
      <c r="B336" s="467" t="s">
        <v>1044</v>
      </c>
      <c r="C336" s="467" t="s">
        <v>439</v>
      </c>
      <c r="D336" s="467" t="s">
        <v>231</v>
      </c>
      <c r="E336" s="468">
        <v>386</v>
      </c>
      <c r="F336" s="484"/>
      <c r="G336" s="470"/>
      <c r="H336" s="468"/>
      <c r="I336" s="468"/>
      <c r="J336" s="469">
        <v>234.19</v>
      </c>
      <c r="K336" s="467"/>
      <c r="L336" s="473">
        <f>H335+H337</f>
        <v>764</v>
      </c>
      <c r="M336" s="470">
        <v>382</v>
      </c>
      <c r="N336" s="470">
        <v>175</v>
      </c>
      <c r="O336" s="470">
        <v>208</v>
      </c>
      <c r="P336" s="470">
        <v>383</v>
      </c>
      <c r="Q336" s="470">
        <v>180</v>
      </c>
      <c r="R336" s="470">
        <v>204</v>
      </c>
      <c r="S336" s="470">
        <v>384</v>
      </c>
      <c r="T336" s="471">
        <v>385189.19199999998</v>
      </c>
      <c r="U336" s="471">
        <v>3146754.284</v>
      </c>
      <c r="V336" s="472"/>
      <c r="W336" s="467"/>
      <c r="X336" s="467" t="s">
        <v>1161</v>
      </c>
      <c r="Y336" s="467" t="s">
        <v>764</v>
      </c>
      <c r="Z336" s="467" t="s">
        <v>759</v>
      </c>
      <c r="AA336" s="467"/>
      <c r="AC336" s="474">
        <f t="shared" si="1"/>
        <v>0</v>
      </c>
    </row>
    <row r="337" spans="1:29" ht="19.5" customHeight="1" x14ac:dyDescent="0.25">
      <c r="A337" s="467"/>
      <c r="B337" s="467"/>
      <c r="C337" s="467"/>
      <c r="D337" s="467"/>
      <c r="E337" s="468"/>
      <c r="F337" s="484"/>
      <c r="G337" s="470"/>
      <c r="H337" s="468">
        <v>386</v>
      </c>
      <c r="I337" s="468">
        <f>H337+I335</f>
        <v>63389.429999999986</v>
      </c>
      <c r="J337" s="469"/>
      <c r="K337" s="467"/>
      <c r="L337" s="473"/>
      <c r="M337" s="470"/>
      <c r="N337" s="470"/>
      <c r="O337" s="470"/>
      <c r="P337" s="470"/>
      <c r="Q337" s="470"/>
      <c r="R337" s="470"/>
      <c r="S337" s="470"/>
      <c r="T337" s="471"/>
      <c r="U337" s="471"/>
      <c r="V337" s="472" t="s">
        <v>1162</v>
      </c>
      <c r="W337" s="467"/>
      <c r="X337" s="467" t="s">
        <v>1044</v>
      </c>
      <c r="Y337" s="467" t="s">
        <v>1044</v>
      </c>
      <c r="Z337" s="467" t="s">
        <v>1044</v>
      </c>
      <c r="AA337" s="467"/>
      <c r="AC337" s="474">
        <f t="shared" si="1"/>
        <v>9.0556328571428555</v>
      </c>
    </row>
    <row r="338" spans="1:29" ht="19.5" customHeight="1" x14ac:dyDescent="0.25">
      <c r="A338" s="467">
        <f>A336+1</f>
        <v>165</v>
      </c>
      <c r="B338" s="467" t="s">
        <v>1044</v>
      </c>
      <c r="C338" s="467" t="s">
        <v>440</v>
      </c>
      <c r="D338" s="467" t="s">
        <v>231</v>
      </c>
      <c r="E338" s="468">
        <v>388</v>
      </c>
      <c r="F338" s="484"/>
      <c r="G338" s="470"/>
      <c r="H338" s="468"/>
      <c r="I338" s="468"/>
      <c r="J338" s="469">
        <v>231.46</v>
      </c>
      <c r="K338" s="467"/>
      <c r="L338" s="473">
        <f>H337+H339</f>
        <v>774</v>
      </c>
      <c r="M338" s="470">
        <v>387</v>
      </c>
      <c r="N338" s="470">
        <v>178</v>
      </c>
      <c r="O338" s="470">
        <v>197</v>
      </c>
      <c r="P338" s="470">
        <v>375</v>
      </c>
      <c r="Q338" s="470">
        <v>183</v>
      </c>
      <c r="R338" s="470">
        <v>197</v>
      </c>
      <c r="S338" s="470">
        <v>380</v>
      </c>
      <c r="T338" s="471">
        <v>385544.49900000001</v>
      </c>
      <c r="U338" s="471">
        <v>3146905.1239999998</v>
      </c>
      <c r="V338" s="472"/>
      <c r="W338" s="467"/>
      <c r="X338" s="467" t="s">
        <v>1161</v>
      </c>
      <c r="Y338" s="467" t="s">
        <v>764</v>
      </c>
      <c r="Z338" s="467" t="s">
        <v>759</v>
      </c>
      <c r="AA338" s="467"/>
      <c r="AC338" s="474">
        <f t="shared" si="1"/>
        <v>0</v>
      </c>
    </row>
    <row r="339" spans="1:29" ht="19.5" customHeight="1" x14ac:dyDescent="0.25">
      <c r="A339" s="467"/>
      <c r="B339" s="467"/>
      <c r="C339" s="467"/>
      <c r="D339" s="467"/>
      <c r="E339" s="468"/>
      <c r="F339" s="484"/>
      <c r="G339" s="470"/>
      <c r="H339" s="468">
        <v>388</v>
      </c>
      <c r="I339" s="468">
        <f>H339+I337</f>
        <v>63777.429999999986</v>
      </c>
      <c r="J339" s="469"/>
      <c r="K339" s="467"/>
      <c r="L339" s="473"/>
      <c r="M339" s="470"/>
      <c r="N339" s="470"/>
      <c r="O339" s="470"/>
      <c r="P339" s="470"/>
      <c r="Q339" s="470"/>
      <c r="R339" s="470"/>
      <c r="S339" s="470"/>
      <c r="T339" s="471"/>
      <c r="U339" s="471"/>
      <c r="V339" s="472" t="s">
        <v>1077</v>
      </c>
      <c r="W339" s="467"/>
      <c r="X339" s="467" t="s">
        <v>1044</v>
      </c>
      <c r="Y339" s="467" t="s">
        <v>1044</v>
      </c>
      <c r="Z339" s="467" t="s">
        <v>1044</v>
      </c>
      <c r="AA339" s="467"/>
      <c r="AC339" s="474">
        <f t="shared" si="1"/>
        <v>9.1110614285714266</v>
      </c>
    </row>
    <row r="340" spans="1:29" ht="19.5" customHeight="1" x14ac:dyDescent="0.25">
      <c r="A340" s="467">
        <f>A338+1</f>
        <v>166</v>
      </c>
      <c r="B340" s="467" t="s">
        <v>1044</v>
      </c>
      <c r="C340" s="467" t="s">
        <v>441</v>
      </c>
      <c r="D340" s="467" t="s">
        <v>231</v>
      </c>
      <c r="E340" s="468">
        <v>393</v>
      </c>
      <c r="F340" s="484"/>
      <c r="G340" s="470"/>
      <c r="H340" s="468"/>
      <c r="I340" s="468"/>
      <c r="J340" s="469">
        <v>230.935</v>
      </c>
      <c r="K340" s="467"/>
      <c r="L340" s="473">
        <f>H339+H341</f>
        <v>781</v>
      </c>
      <c r="M340" s="470">
        <v>390.5</v>
      </c>
      <c r="N340" s="470">
        <v>191</v>
      </c>
      <c r="O340" s="470">
        <v>162</v>
      </c>
      <c r="P340" s="470">
        <v>353</v>
      </c>
      <c r="Q340" s="470">
        <v>193</v>
      </c>
      <c r="R340" s="470">
        <v>173</v>
      </c>
      <c r="S340" s="470">
        <v>366</v>
      </c>
      <c r="T340" s="471">
        <v>385901.647</v>
      </c>
      <c r="U340" s="471">
        <v>3147056.7459999998</v>
      </c>
      <c r="V340" s="472"/>
      <c r="W340" s="467"/>
      <c r="X340" s="467" t="s">
        <v>1161</v>
      </c>
      <c r="Y340" s="467" t="s">
        <v>764</v>
      </c>
      <c r="Z340" s="467" t="s">
        <v>759</v>
      </c>
      <c r="AA340" s="467"/>
      <c r="AC340" s="474">
        <f t="shared" si="1"/>
        <v>0</v>
      </c>
    </row>
    <row r="341" spans="1:29" ht="19.5" customHeight="1" x14ac:dyDescent="0.25">
      <c r="A341" s="467"/>
      <c r="B341" s="467"/>
      <c r="C341" s="467"/>
      <c r="D341" s="467"/>
      <c r="E341" s="468"/>
      <c r="F341" s="484"/>
      <c r="G341" s="470"/>
      <c r="H341" s="468">
        <v>393</v>
      </c>
      <c r="I341" s="468">
        <f>H341+I339</f>
        <v>64170.429999999986</v>
      </c>
      <c r="J341" s="469"/>
      <c r="K341" s="467"/>
      <c r="L341" s="473"/>
      <c r="M341" s="470"/>
      <c r="N341" s="470"/>
      <c r="O341" s="470"/>
      <c r="P341" s="470"/>
      <c r="Q341" s="470"/>
      <c r="R341" s="470"/>
      <c r="S341" s="470"/>
      <c r="T341" s="471"/>
      <c r="U341" s="471"/>
      <c r="V341" s="472" t="s">
        <v>1077</v>
      </c>
      <c r="W341" s="467"/>
      <c r="X341" s="467" t="s">
        <v>1044</v>
      </c>
      <c r="Y341" s="467" t="s">
        <v>1044</v>
      </c>
      <c r="Z341" s="467" t="s">
        <v>1044</v>
      </c>
      <c r="AA341" s="467"/>
      <c r="AC341" s="474">
        <f t="shared" si="1"/>
        <v>9.1672042857142841</v>
      </c>
    </row>
    <row r="342" spans="1:29" ht="19.5" customHeight="1" x14ac:dyDescent="0.25">
      <c r="A342" s="467">
        <f>A340+1</f>
        <v>167</v>
      </c>
      <c r="B342" s="467" t="s">
        <v>1044</v>
      </c>
      <c r="C342" s="467" t="s">
        <v>443</v>
      </c>
      <c r="D342" s="467" t="s">
        <v>245</v>
      </c>
      <c r="E342" s="468">
        <v>417.12400000000002</v>
      </c>
      <c r="F342" s="484"/>
      <c r="G342" s="470"/>
      <c r="H342" s="468"/>
      <c r="I342" s="468"/>
      <c r="J342" s="469">
        <v>231.25800000000001</v>
      </c>
      <c r="K342" s="467"/>
      <c r="L342" s="473">
        <f>H341+H343</f>
        <v>810.12400000000002</v>
      </c>
      <c r="M342" s="470">
        <v>405.06200000000001</v>
      </c>
      <c r="N342" s="470">
        <v>231</v>
      </c>
      <c r="O342" s="470">
        <v>241</v>
      </c>
      <c r="P342" s="470">
        <v>472</v>
      </c>
      <c r="Q342" s="470">
        <v>221</v>
      </c>
      <c r="R342" s="470">
        <v>231</v>
      </c>
      <c r="S342" s="470">
        <v>452</v>
      </c>
      <c r="T342" s="471">
        <v>386263.39799999999</v>
      </c>
      <c r="U342" s="471">
        <v>3147210.321</v>
      </c>
      <c r="V342" s="472"/>
      <c r="W342" s="467"/>
      <c r="X342" s="467" t="s">
        <v>1161</v>
      </c>
      <c r="Y342" s="467" t="s">
        <v>764</v>
      </c>
      <c r="Z342" s="467" t="s">
        <v>759</v>
      </c>
      <c r="AA342" s="467"/>
      <c r="AC342" s="474">
        <f t="shared" si="1"/>
        <v>0</v>
      </c>
    </row>
    <row r="343" spans="1:29" ht="19.5" customHeight="1" x14ac:dyDescent="0.25">
      <c r="A343" s="467"/>
      <c r="B343" s="467"/>
      <c r="C343" s="467"/>
      <c r="D343" s="467"/>
      <c r="E343" s="468"/>
      <c r="F343" s="484"/>
      <c r="G343" s="470"/>
      <c r="H343" s="468">
        <v>417.12400000000002</v>
      </c>
      <c r="I343" s="468">
        <f>H343+I341</f>
        <v>64587.553999999989</v>
      </c>
      <c r="J343" s="469"/>
      <c r="K343" s="467"/>
      <c r="L343" s="473"/>
      <c r="M343" s="470"/>
      <c r="N343" s="470"/>
      <c r="O343" s="470"/>
      <c r="P343" s="470"/>
      <c r="Q343" s="470"/>
      <c r="R343" s="470"/>
      <c r="S343" s="470"/>
      <c r="T343" s="471"/>
      <c r="U343" s="471"/>
      <c r="V343" s="472"/>
      <c r="W343" s="467"/>
      <c r="X343" s="467" t="s">
        <v>1044</v>
      </c>
      <c r="Y343" s="467" t="s">
        <v>1044</v>
      </c>
      <c r="Z343" s="467" t="s">
        <v>1044</v>
      </c>
      <c r="AA343" s="467"/>
      <c r="AC343" s="474">
        <f t="shared" si="1"/>
        <v>9.2267934285714261</v>
      </c>
    </row>
    <row r="344" spans="1:29" ht="19.5" customHeight="1" x14ac:dyDescent="0.25">
      <c r="A344" s="467">
        <f>A342+1</f>
        <v>168</v>
      </c>
      <c r="B344" s="467" t="s">
        <v>1163</v>
      </c>
      <c r="C344" s="467" t="s">
        <v>444</v>
      </c>
      <c r="D344" s="467" t="s">
        <v>275</v>
      </c>
      <c r="E344" s="468">
        <v>424</v>
      </c>
      <c r="F344" s="484"/>
      <c r="G344" s="470">
        <f>SUM(H328:H343)</f>
        <v>3179.1239999999998</v>
      </c>
      <c r="H344" s="468"/>
      <c r="I344" s="468"/>
      <c r="J344" s="469">
        <v>230.99</v>
      </c>
      <c r="K344" s="467" t="s">
        <v>1164</v>
      </c>
      <c r="L344" s="473">
        <f>H343+H345</f>
        <v>841.12400000000002</v>
      </c>
      <c r="M344" s="470">
        <v>420.56200000000001</v>
      </c>
      <c r="N344" s="470">
        <v>177</v>
      </c>
      <c r="O344" s="470">
        <v>170</v>
      </c>
      <c r="P344" s="470">
        <v>347</v>
      </c>
      <c r="Q344" s="470">
        <v>187</v>
      </c>
      <c r="R344" s="470">
        <v>183</v>
      </c>
      <c r="S344" s="470">
        <v>370</v>
      </c>
      <c r="T344" s="471">
        <v>386647.35399999999</v>
      </c>
      <c r="U344" s="471">
        <v>3147373.324</v>
      </c>
      <c r="V344" s="472"/>
      <c r="W344" s="467"/>
      <c r="X344" s="467" t="s">
        <v>1161</v>
      </c>
      <c r="Y344" s="467" t="s">
        <v>764</v>
      </c>
      <c r="Z344" s="467" t="s">
        <v>759</v>
      </c>
      <c r="AA344" s="467"/>
      <c r="AC344" s="474">
        <f t="shared" si="1"/>
        <v>0</v>
      </c>
    </row>
    <row r="345" spans="1:29" ht="19.5" customHeight="1" x14ac:dyDescent="0.25">
      <c r="A345" s="467"/>
      <c r="B345" s="467"/>
      <c r="C345" s="467"/>
      <c r="D345" s="467"/>
      <c r="E345" s="468"/>
      <c r="F345" s="484"/>
      <c r="G345" s="470"/>
      <c r="H345" s="468">
        <v>424</v>
      </c>
      <c r="I345" s="468">
        <f>H345+I343</f>
        <v>65011.553999999989</v>
      </c>
      <c r="J345" s="469"/>
      <c r="K345" s="467"/>
      <c r="L345" s="473"/>
      <c r="M345" s="470"/>
      <c r="N345" s="470"/>
      <c r="O345" s="470"/>
      <c r="P345" s="470"/>
      <c r="Q345" s="470"/>
      <c r="R345" s="470"/>
      <c r="S345" s="470"/>
      <c r="T345" s="471"/>
      <c r="U345" s="471"/>
      <c r="V345" s="472" t="s">
        <v>1165</v>
      </c>
      <c r="W345" s="467"/>
      <c r="X345" s="467" t="s">
        <v>1044</v>
      </c>
      <c r="Y345" s="467" t="s">
        <v>1044</v>
      </c>
      <c r="Z345" s="467" t="s">
        <v>1044</v>
      </c>
      <c r="AA345" s="467"/>
      <c r="AC345" s="474">
        <f t="shared" si="1"/>
        <v>9.2873648571428564</v>
      </c>
    </row>
    <row r="346" spans="1:29" ht="19.5" customHeight="1" x14ac:dyDescent="0.25">
      <c r="A346" s="467">
        <f>A344+1</f>
        <v>169</v>
      </c>
      <c r="B346" s="467" t="s">
        <v>1044</v>
      </c>
      <c r="C346" s="467" t="s">
        <v>445</v>
      </c>
      <c r="D346" s="467" t="s">
        <v>245</v>
      </c>
      <c r="E346" s="468">
        <v>416</v>
      </c>
      <c r="F346" s="484"/>
      <c r="G346" s="470"/>
      <c r="H346" s="468"/>
      <c r="I346" s="468"/>
      <c r="J346" s="469">
        <v>233.672</v>
      </c>
      <c r="K346" s="467" t="s">
        <v>1044</v>
      </c>
      <c r="L346" s="473">
        <f>H345+H347</f>
        <v>840</v>
      </c>
      <c r="M346" s="470">
        <v>420</v>
      </c>
      <c r="N346" s="470">
        <v>255</v>
      </c>
      <c r="O346" s="470">
        <v>237</v>
      </c>
      <c r="P346" s="470">
        <v>492</v>
      </c>
      <c r="Q346" s="470">
        <v>243</v>
      </c>
      <c r="R346" s="470">
        <v>229</v>
      </c>
      <c r="S346" s="470">
        <v>472</v>
      </c>
      <c r="T346" s="471">
        <v>387056.23700000002</v>
      </c>
      <c r="U346" s="471">
        <v>3147485.531</v>
      </c>
      <c r="V346" s="472"/>
      <c r="W346" s="467"/>
      <c r="X346" s="467" t="s">
        <v>1161</v>
      </c>
      <c r="Y346" s="467" t="s">
        <v>764</v>
      </c>
      <c r="Z346" s="467" t="s">
        <v>759</v>
      </c>
      <c r="AA346" s="467"/>
      <c r="AC346" s="474">
        <f t="shared" si="1"/>
        <v>0</v>
      </c>
    </row>
    <row r="347" spans="1:29" ht="19.5" customHeight="1" x14ac:dyDescent="0.25">
      <c r="A347" s="467"/>
      <c r="B347" s="467"/>
      <c r="C347" s="467"/>
      <c r="D347" s="467"/>
      <c r="E347" s="468"/>
      <c r="F347" s="484"/>
      <c r="G347" s="470"/>
      <c r="H347" s="468">
        <v>416</v>
      </c>
      <c r="I347" s="468">
        <f>H347+I345</f>
        <v>65427.553999999989</v>
      </c>
      <c r="J347" s="469"/>
      <c r="K347" s="467"/>
      <c r="L347" s="473"/>
      <c r="M347" s="470"/>
      <c r="N347" s="470"/>
      <c r="O347" s="470"/>
      <c r="P347" s="470"/>
      <c r="Q347" s="470"/>
      <c r="R347" s="470"/>
      <c r="S347" s="470"/>
      <c r="T347" s="471"/>
      <c r="U347" s="471"/>
      <c r="V347" s="472"/>
      <c r="W347" s="467"/>
      <c r="X347" s="467" t="s">
        <v>1044</v>
      </c>
      <c r="Y347" s="467" t="s">
        <v>1044</v>
      </c>
      <c r="Z347" s="467" t="s">
        <v>1044</v>
      </c>
      <c r="AA347" s="467"/>
      <c r="AC347" s="474">
        <f t="shared" si="1"/>
        <v>9.3467934285714271</v>
      </c>
    </row>
    <row r="348" spans="1:29" ht="19.5" customHeight="1" x14ac:dyDescent="0.25">
      <c r="A348" s="467">
        <f>A346+1</f>
        <v>170</v>
      </c>
      <c r="B348" s="467" t="s">
        <v>1044</v>
      </c>
      <c r="C348" s="467" t="s">
        <v>447</v>
      </c>
      <c r="D348" s="467" t="s">
        <v>257</v>
      </c>
      <c r="E348" s="468">
        <v>424</v>
      </c>
      <c r="F348" s="484"/>
      <c r="G348" s="470"/>
      <c r="H348" s="468"/>
      <c r="I348" s="468"/>
      <c r="J348" s="469">
        <v>231.05</v>
      </c>
      <c r="K348" s="467" t="s">
        <v>1044</v>
      </c>
      <c r="L348" s="473">
        <f>H347+H349</f>
        <v>840</v>
      </c>
      <c r="M348" s="470">
        <v>420</v>
      </c>
      <c r="N348" s="470">
        <v>180</v>
      </c>
      <c r="O348" s="470">
        <v>199</v>
      </c>
      <c r="P348" s="470">
        <v>379</v>
      </c>
      <c r="Q348" s="470">
        <v>189</v>
      </c>
      <c r="R348" s="470">
        <v>203</v>
      </c>
      <c r="S348" s="470">
        <v>392</v>
      </c>
      <c r="T348" s="471">
        <v>387457.40500000003</v>
      </c>
      <c r="U348" s="471">
        <v>3147595.622</v>
      </c>
      <c r="V348" s="472"/>
      <c r="W348" s="467"/>
      <c r="X348" s="467" t="s">
        <v>1161</v>
      </c>
      <c r="Y348" s="467" t="s">
        <v>764</v>
      </c>
      <c r="Z348" s="467" t="s">
        <v>759</v>
      </c>
      <c r="AA348" s="467"/>
      <c r="AC348" s="474">
        <f t="shared" si="1"/>
        <v>0</v>
      </c>
    </row>
    <row r="349" spans="1:29" ht="19.5" customHeight="1" x14ac:dyDescent="0.25">
      <c r="A349" s="467"/>
      <c r="B349" s="467"/>
      <c r="C349" s="467"/>
      <c r="D349" s="467"/>
      <c r="E349" s="468"/>
      <c r="F349" s="484"/>
      <c r="G349" s="470"/>
      <c r="H349" s="468">
        <v>424</v>
      </c>
      <c r="I349" s="468">
        <f>H349+I347</f>
        <v>65851.553999999989</v>
      </c>
      <c r="J349" s="469"/>
      <c r="K349" s="467"/>
      <c r="L349" s="473"/>
      <c r="M349" s="470"/>
      <c r="N349" s="470"/>
      <c r="O349" s="470"/>
      <c r="P349" s="470"/>
      <c r="Q349" s="470"/>
      <c r="R349" s="470"/>
      <c r="S349" s="470"/>
      <c r="T349" s="471"/>
      <c r="U349" s="471"/>
      <c r="V349" s="472" t="s">
        <v>1166</v>
      </c>
      <c r="W349" s="467"/>
      <c r="X349" s="467" t="s">
        <v>1044</v>
      </c>
      <c r="Y349" s="467" t="s">
        <v>1044</v>
      </c>
      <c r="Z349" s="467" t="s">
        <v>1044</v>
      </c>
      <c r="AA349" s="467"/>
      <c r="AC349" s="474">
        <f t="shared" si="1"/>
        <v>9.4073648571428556</v>
      </c>
    </row>
    <row r="350" spans="1:29" ht="19.5" customHeight="1" x14ac:dyDescent="0.25">
      <c r="A350" s="467">
        <f>A348+1</f>
        <v>171</v>
      </c>
      <c r="B350" s="467" t="s">
        <v>1044</v>
      </c>
      <c r="C350" s="467" t="s">
        <v>448</v>
      </c>
      <c r="D350" s="467" t="s">
        <v>245</v>
      </c>
      <c r="E350" s="468">
        <v>412</v>
      </c>
      <c r="F350" s="484"/>
      <c r="G350" s="470"/>
      <c r="H350" s="468"/>
      <c r="I350" s="468"/>
      <c r="J350" s="469">
        <v>230.83799999999999</v>
      </c>
      <c r="K350" s="467" t="s">
        <v>1044</v>
      </c>
      <c r="L350" s="473">
        <f>H349+H351</f>
        <v>836</v>
      </c>
      <c r="M350" s="470">
        <v>418</v>
      </c>
      <c r="N350" s="470">
        <v>226</v>
      </c>
      <c r="O350" s="470">
        <v>217</v>
      </c>
      <c r="P350" s="470">
        <v>443</v>
      </c>
      <c r="Q350" s="470">
        <v>222</v>
      </c>
      <c r="R350" s="470">
        <v>214</v>
      </c>
      <c r="S350" s="470">
        <v>436</v>
      </c>
      <c r="T350" s="471">
        <v>387866.28899999999</v>
      </c>
      <c r="U350" s="471">
        <v>3147707.8289999999</v>
      </c>
      <c r="V350" s="472"/>
      <c r="W350" s="467"/>
      <c r="X350" s="467" t="s">
        <v>1161</v>
      </c>
      <c r="Y350" s="467" t="s">
        <v>764</v>
      </c>
      <c r="Z350" s="467" t="s">
        <v>759</v>
      </c>
      <c r="AA350" s="467"/>
      <c r="AC350" s="474">
        <f t="shared" si="1"/>
        <v>0</v>
      </c>
    </row>
    <row r="351" spans="1:29" ht="19.5" customHeight="1" x14ac:dyDescent="0.25">
      <c r="A351" s="467"/>
      <c r="B351" s="467"/>
      <c r="C351" s="467"/>
      <c r="D351" s="467"/>
      <c r="E351" s="468"/>
      <c r="F351" s="484"/>
      <c r="G351" s="470"/>
      <c r="H351" s="468">
        <v>412</v>
      </c>
      <c r="I351" s="468">
        <f>H351+I349</f>
        <v>66263.553999999989</v>
      </c>
      <c r="J351" s="469"/>
      <c r="K351" s="467"/>
      <c r="L351" s="473"/>
      <c r="M351" s="470"/>
      <c r="N351" s="470"/>
      <c r="O351" s="470"/>
      <c r="P351" s="470"/>
      <c r="Q351" s="470"/>
      <c r="R351" s="470"/>
      <c r="S351" s="470"/>
      <c r="T351" s="471"/>
      <c r="U351" s="471"/>
      <c r="V351" s="472"/>
      <c r="W351" s="467"/>
      <c r="X351" s="467" t="s">
        <v>1044</v>
      </c>
      <c r="Y351" s="467" t="s">
        <v>1044</v>
      </c>
      <c r="Z351" s="467" t="s">
        <v>1044</v>
      </c>
      <c r="AA351" s="467"/>
      <c r="AC351" s="474">
        <f t="shared" si="1"/>
        <v>9.4662219999999984</v>
      </c>
    </row>
    <row r="352" spans="1:29" ht="19.5" customHeight="1" x14ac:dyDescent="0.25">
      <c r="A352" s="467">
        <f>A350+1</f>
        <v>172</v>
      </c>
      <c r="B352" s="467" t="s">
        <v>1044</v>
      </c>
      <c r="C352" s="467" t="s">
        <v>449</v>
      </c>
      <c r="D352" s="467" t="s">
        <v>231</v>
      </c>
      <c r="E352" s="468">
        <v>409</v>
      </c>
      <c r="F352" s="484"/>
      <c r="G352" s="470"/>
      <c r="H352" s="468"/>
      <c r="I352" s="468"/>
      <c r="J352" s="469">
        <v>234.768</v>
      </c>
      <c r="K352" s="467" t="s">
        <v>1044</v>
      </c>
      <c r="L352" s="473">
        <f>H351+H353</f>
        <v>821</v>
      </c>
      <c r="M352" s="470">
        <v>410.5</v>
      </c>
      <c r="N352" s="470">
        <v>196</v>
      </c>
      <c r="O352" s="470">
        <v>195</v>
      </c>
      <c r="P352" s="470">
        <v>391</v>
      </c>
      <c r="Q352" s="470">
        <v>199</v>
      </c>
      <c r="R352" s="470">
        <v>198</v>
      </c>
      <c r="S352" s="470">
        <v>397</v>
      </c>
      <c r="T352" s="471">
        <v>388263.6</v>
      </c>
      <c r="U352" s="471">
        <v>3147816.861</v>
      </c>
      <c r="V352" s="472"/>
      <c r="W352" s="467"/>
      <c r="X352" s="467" t="s">
        <v>1161</v>
      </c>
      <c r="Y352" s="467" t="s">
        <v>764</v>
      </c>
      <c r="Z352" s="467" t="s">
        <v>759</v>
      </c>
      <c r="AA352" s="467"/>
      <c r="AC352" s="474">
        <f t="shared" si="1"/>
        <v>0</v>
      </c>
    </row>
    <row r="353" spans="1:29" ht="19.5" customHeight="1" x14ac:dyDescent="0.25">
      <c r="A353" s="467"/>
      <c r="B353" s="467"/>
      <c r="C353" s="467"/>
      <c r="D353" s="467"/>
      <c r="E353" s="468"/>
      <c r="F353" s="484"/>
      <c r="G353" s="470"/>
      <c r="H353" s="468">
        <v>409</v>
      </c>
      <c r="I353" s="468">
        <f>H353+I351</f>
        <v>66672.553999999989</v>
      </c>
      <c r="J353" s="469"/>
      <c r="K353" s="467"/>
      <c r="L353" s="473"/>
      <c r="M353" s="470"/>
      <c r="N353" s="470"/>
      <c r="O353" s="470"/>
      <c r="P353" s="470"/>
      <c r="Q353" s="470"/>
      <c r="R353" s="470"/>
      <c r="S353" s="470"/>
      <c r="T353" s="471"/>
      <c r="U353" s="471"/>
      <c r="V353" s="472" t="s">
        <v>1057</v>
      </c>
      <c r="W353" s="467"/>
      <c r="X353" s="467" t="s">
        <v>1044</v>
      </c>
      <c r="Y353" s="467" t="s">
        <v>1044</v>
      </c>
      <c r="Z353" s="467" t="s">
        <v>1044</v>
      </c>
      <c r="AA353" s="467"/>
      <c r="AC353" s="474">
        <f t="shared" si="1"/>
        <v>9.5246505714285696</v>
      </c>
    </row>
    <row r="354" spans="1:29" ht="19.5" customHeight="1" x14ac:dyDescent="0.25">
      <c r="A354" s="467">
        <f>A352+1</f>
        <v>173</v>
      </c>
      <c r="B354" s="467" t="s">
        <v>1044</v>
      </c>
      <c r="C354" s="467" t="s">
        <v>452</v>
      </c>
      <c r="D354" s="467" t="s">
        <v>257</v>
      </c>
      <c r="E354" s="468">
        <v>396</v>
      </c>
      <c r="F354" s="484"/>
      <c r="G354" s="470"/>
      <c r="H354" s="468"/>
      <c r="I354" s="468"/>
      <c r="J354" s="469">
        <v>233.66900000000001</v>
      </c>
      <c r="K354" s="467" t="s">
        <v>1044</v>
      </c>
      <c r="L354" s="473">
        <f>H353+H355</f>
        <v>805</v>
      </c>
      <c r="M354" s="470">
        <v>402.5</v>
      </c>
      <c r="N354" s="470">
        <v>215</v>
      </c>
      <c r="O354" s="470">
        <v>230</v>
      </c>
      <c r="P354" s="470">
        <v>445</v>
      </c>
      <c r="Q354" s="470">
        <v>212</v>
      </c>
      <c r="R354" s="470">
        <v>221</v>
      </c>
      <c r="S354" s="470">
        <v>433</v>
      </c>
      <c r="T354" s="471">
        <v>388658.01799999998</v>
      </c>
      <c r="U354" s="471">
        <v>3147925.0989999999</v>
      </c>
      <c r="V354" s="472"/>
      <c r="W354" s="467"/>
      <c r="X354" s="467" t="s">
        <v>1161</v>
      </c>
      <c r="Y354" s="467" t="s">
        <v>764</v>
      </c>
      <c r="Z354" s="467" t="s">
        <v>759</v>
      </c>
      <c r="AA354" s="467"/>
      <c r="AC354" s="474">
        <f t="shared" si="1"/>
        <v>0</v>
      </c>
    </row>
    <row r="355" spans="1:29" ht="19.5" customHeight="1" x14ac:dyDescent="0.25">
      <c r="A355" s="467"/>
      <c r="B355" s="467"/>
      <c r="C355" s="467"/>
      <c r="D355" s="467"/>
      <c r="E355" s="468"/>
      <c r="F355" s="484"/>
      <c r="G355" s="470"/>
      <c r="H355" s="468">
        <v>396</v>
      </c>
      <c r="I355" s="468">
        <f>H355+I353</f>
        <v>67068.553999999989</v>
      </c>
      <c r="J355" s="469"/>
      <c r="K355" s="467"/>
      <c r="L355" s="473"/>
      <c r="M355" s="470"/>
      <c r="N355" s="470"/>
      <c r="O355" s="470"/>
      <c r="P355" s="470"/>
      <c r="Q355" s="470"/>
      <c r="R355" s="470"/>
      <c r="S355" s="470"/>
      <c r="T355" s="471"/>
      <c r="U355" s="471"/>
      <c r="V355" s="472" t="s">
        <v>1165</v>
      </c>
      <c r="W355" s="467"/>
      <c r="X355" s="467" t="s">
        <v>1044</v>
      </c>
      <c r="Y355" s="467" t="s">
        <v>1044</v>
      </c>
      <c r="Z355" s="467" t="s">
        <v>1044</v>
      </c>
      <c r="AA355" s="467"/>
      <c r="AC355" s="474">
        <f t="shared" si="1"/>
        <v>9.5812219999999986</v>
      </c>
    </row>
    <row r="356" spans="1:29" ht="19.5" customHeight="1" x14ac:dyDescent="0.25">
      <c r="A356" s="467">
        <f>A354+1</f>
        <v>174</v>
      </c>
      <c r="B356" s="467" t="s">
        <v>1044</v>
      </c>
      <c r="C356" s="467" t="s">
        <v>454</v>
      </c>
      <c r="D356" s="467" t="s">
        <v>231</v>
      </c>
      <c r="E356" s="468">
        <v>419</v>
      </c>
      <c r="F356" s="484"/>
      <c r="G356" s="470"/>
      <c r="H356" s="468"/>
      <c r="I356" s="468"/>
      <c r="J356" s="469">
        <v>230.66300000000001</v>
      </c>
      <c r="K356" s="467" t="s">
        <v>1044</v>
      </c>
      <c r="L356" s="473">
        <f>H355+H357</f>
        <v>815</v>
      </c>
      <c r="M356" s="470">
        <v>407.5</v>
      </c>
      <c r="N356" s="470">
        <v>167</v>
      </c>
      <c r="O356" s="470">
        <v>180</v>
      </c>
      <c r="P356" s="470">
        <v>347</v>
      </c>
      <c r="Q356" s="470">
        <v>176</v>
      </c>
      <c r="R356" s="470">
        <v>189</v>
      </c>
      <c r="S356" s="470">
        <v>365</v>
      </c>
      <c r="T356" s="471">
        <v>389039.89899999998</v>
      </c>
      <c r="U356" s="471">
        <v>3148029.8969999999</v>
      </c>
      <c r="V356" s="472"/>
      <c r="W356" s="467"/>
      <c r="X356" s="467" t="s">
        <v>1161</v>
      </c>
      <c r="Y356" s="467" t="s">
        <v>764</v>
      </c>
      <c r="Z356" s="467" t="s">
        <v>759</v>
      </c>
      <c r="AA356" s="467"/>
      <c r="AC356" s="474">
        <f t="shared" si="1"/>
        <v>0</v>
      </c>
    </row>
    <row r="357" spans="1:29" ht="19.5" customHeight="1" x14ac:dyDescent="0.25">
      <c r="A357" s="467"/>
      <c r="B357" s="467"/>
      <c r="C357" s="467"/>
      <c r="D357" s="467"/>
      <c r="E357" s="468"/>
      <c r="F357" s="484"/>
      <c r="G357" s="470"/>
      <c r="H357" s="468">
        <v>419</v>
      </c>
      <c r="I357" s="468">
        <f>H357+I355</f>
        <v>67487.553999999989</v>
      </c>
      <c r="J357" s="469"/>
      <c r="K357" s="467"/>
      <c r="L357" s="473"/>
      <c r="M357" s="470"/>
      <c r="N357" s="470"/>
      <c r="O357" s="470"/>
      <c r="P357" s="470"/>
      <c r="Q357" s="470"/>
      <c r="R357" s="470"/>
      <c r="S357" s="470"/>
      <c r="T357" s="471"/>
      <c r="U357" s="471"/>
      <c r="V357" s="472" t="s">
        <v>1057</v>
      </c>
      <c r="W357" s="467"/>
      <c r="X357" s="467" t="s">
        <v>1044</v>
      </c>
      <c r="Y357" s="467" t="s">
        <v>1044</v>
      </c>
      <c r="Z357" s="467" t="s">
        <v>1044</v>
      </c>
      <c r="AA357" s="467"/>
      <c r="AC357" s="474">
        <f t="shared" si="1"/>
        <v>9.6410791428571407</v>
      </c>
    </row>
    <row r="358" spans="1:29" ht="19.5" customHeight="1" x14ac:dyDescent="0.25">
      <c r="A358" s="467">
        <f>A356+1</f>
        <v>175</v>
      </c>
      <c r="B358" s="467" t="s">
        <v>1044</v>
      </c>
      <c r="C358" s="467" t="s">
        <v>456</v>
      </c>
      <c r="D358" s="467" t="s">
        <v>245</v>
      </c>
      <c r="E358" s="468">
        <v>421</v>
      </c>
      <c r="F358" s="484"/>
      <c r="G358" s="470"/>
      <c r="H358" s="468"/>
      <c r="I358" s="468"/>
      <c r="J358" s="469">
        <v>230.762</v>
      </c>
      <c r="K358" s="467" t="s">
        <v>1044</v>
      </c>
      <c r="L358" s="473">
        <f>H357+H359</f>
        <v>840</v>
      </c>
      <c r="M358" s="470">
        <v>420</v>
      </c>
      <c r="N358" s="470">
        <v>240</v>
      </c>
      <c r="O358" s="470">
        <v>231</v>
      </c>
      <c r="P358" s="470">
        <v>471</v>
      </c>
      <c r="Q358" s="470">
        <v>232</v>
      </c>
      <c r="R358" s="470">
        <v>226</v>
      </c>
      <c r="S358" s="470">
        <v>458</v>
      </c>
      <c r="T358" s="471">
        <v>389443.96100000001</v>
      </c>
      <c r="U358" s="471">
        <v>3148140.781</v>
      </c>
      <c r="V358" s="472"/>
      <c r="W358" s="467"/>
      <c r="X358" s="467" t="s">
        <v>1161</v>
      </c>
      <c r="Y358" s="467" t="s">
        <v>764</v>
      </c>
      <c r="Z358" s="467" t="s">
        <v>759</v>
      </c>
      <c r="AA358" s="467"/>
      <c r="AC358" s="474">
        <f t="shared" si="1"/>
        <v>0</v>
      </c>
    </row>
    <row r="359" spans="1:29" ht="19.5" customHeight="1" x14ac:dyDescent="0.25">
      <c r="A359" s="467"/>
      <c r="B359" s="467"/>
      <c r="C359" s="467"/>
      <c r="D359" s="467"/>
      <c r="E359" s="468"/>
      <c r="F359" s="484"/>
      <c r="G359" s="470"/>
      <c r="H359" s="468">
        <v>421</v>
      </c>
      <c r="I359" s="468">
        <f>H359+I357</f>
        <v>67908.553999999989</v>
      </c>
      <c r="J359" s="469"/>
      <c r="K359" s="467"/>
      <c r="L359" s="473"/>
      <c r="M359" s="470"/>
      <c r="N359" s="470"/>
      <c r="O359" s="470"/>
      <c r="P359" s="470"/>
      <c r="Q359" s="470"/>
      <c r="R359" s="470"/>
      <c r="S359" s="470"/>
      <c r="T359" s="471"/>
      <c r="U359" s="471"/>
      <c r="V359" s="472" t="s">
        <v>1167</v>
      </c>
      <c r="W359" s="467"/>
      <c r="X359" s="467" t="s">
        <v>1044</v>
      </c>
      <c r="Y359" s="467" t="s">
        <v>1044</v>
      </c>
      <c r="Z359" s="467" t="s">
        <v>1044</v>
      </c>
      <c r="AA359" s="467"/>
      <c r="AC359" s="474">
        <f t="shared" si="1"/>
        <v>9.7012219999999978</v>
      </c>
    </row>
    <row r="360" spans="1:29" ht="19.5" customHeight="1" x14ac:dyDescent="0.25">
      <c r="A360" s="467">
        <f>A358+1</f>
        <v>176</v>
      </c>
      <c r="B360" s="467" t="s">
        <v>1044</v>
      </c>
      <c r="C360" s="467" t="s">
        <v>457</v>
      </c>
      <c r="D360" s="467" t="s">
        <v>231</v>
      </c>
      <c r="E360" s="468">
        <v>415</v>
      </c>
      <c r="F360" s="484"/>
      <c r="G360" s="470"/>
      <c r="H360" s="468"/>
      <c r="I360" s="468"/>
      <c r="J360" s="469">
        <v>232.60499999999999</v>
      </c>
      <c r="K360" s="467" t="s">
        <v>1044</v>
      </c>
      <c r="L360" s="473">
        <f>H359+H361</f>
        <v>836</v>
      </c>
      <c r="M360" s="470">
        <v>418</v>
      </c>
      <c r="N360" s="470">
        <v>190</v>
      </c>
      <c r="O360" s="470">
        <v>213</v>
      </c>
      <c r="P360" s="470">
        <v>403</v>
      </c>
      <c r="Q360" s="470">
        <v>197</v>
      </c>
      <c r="R360" s="470">
        <v>212</v>
      </c>
      <c r="S360" s="470">
        <v>409</v>
      </c>
      <c r="T360" s="471">
        <v>389849.951</v>
      </c>
      <c r="U360" s="471">
        <v>3148252.1949999998</v>
      </c>
      <c r="V360" s="472"/>
      <c r="W360" s="467"/>
      <c r="X360" s="467" t="s">
        <v>1161</v>
      </c>
      <c r="Y360" s="467" t="s">
        <v>764</v>
      </c>
      <c r="Z360" s="467" t="s">
        <v>759</v>
      </c>
      <c r="AA360" s="467"/>
      <c r="AC360" s="474">
        <f t="shared" si="1"/>
        <v>0</v>
      </c>
    </row>
    <row r="361" spans="1:29" ht="19.5" customHeight="1" x14ac:dyDescent="0.25">
      <c r="A361" s="467"/>
      <c r="B361" s="467"/>
      <c r="C361" s="467"/>
      <c r="D361" s="467"/>
      <c r="E361" s="468"/>
      <c r="F361" s="484"/>
      <c r="G361" s="470"/>
      <c r="H361" s="468">
        <v>415</v>
      </c>
      <c r="I361" s="468">
        <f>H361+I359</f>
        <v>68323.553999999989</v>
      </c>
      <c r="J361" s="469"/>
      <c r="K361" s="467"/>
      <c r="L361" s="473"/>
      <c r="M361" s="470"/>
      <c r="N361" s="470"/>
      <c r="O361" s="470"/>
      <c r="P361" s="470"/>
      <c r="Q361" s="470"/>
      <c r="R361" s="470"/>
      <c r="S361" s="470"/>
      <c r="T361" s="471"/>
      <c r="U361" s="471"/>
      <c r="V361" s="472" t="s">
        <v>1165</v>
      </c>
      <c r="W361" s="467"/>
      <c r="X361" s="467" t="s">
        <v>1044</v>
      </c>
      <c r="Y361" s="467" t="s">
        <v>1044</v>
      </c>
      <c r="Z361" s="467" t="s">
        <v>1044</v>
      </c>
      <c r="AA361" s="467"/>
      <c r="AC361" s="474">
        <f t="shared" si="1"/>
        <v>9.760507714285712</v>
      </c>
    </row>
    <row r="362" spans="1:29" ht="19.5" customHeight="1" x14ac:dyDescent="0.25">
      <c r="A362" s="467">
        <f>A360+1</f>
        <v>177</v>
      </c>
      <c r="B362" s="467"/>
      <c r="C362" s="467" t="s">
        <v>459</v>
      </c>
      <c r="D362" s="467" t="s">
        <v>231</v>
      </c>
      <c r="E362" s="468">
        <v>388</v>
      </c>
      <c r="F362" s="484"/>
      <c r="G362" s="470"/>
      <c r="H362" s="468"/>
      <c r="I362" s="468"/>
      <c r="J362" s="469">
        <v>231.614</v>
      </c>
      <c r="K362" s="467" t="s">
        <v>1044</v>
      </c>
      <c r="L362" s="473">
        <f>H361+H363</f>
        <v>803</v>
      </c>
      <c r="M362" s="470">
        <v>401.5</v>
      </c>
      <c r="N362" s="470">
        <v>203</v>
      </c>
      <c r="O362" s="470">
        <v>196</v>
      </c>
      <c r="P362" s="470">
        <v>399</v>
      </c>
      <c r="Q362" s="470">
        <v>205</v>
      </c>
      <c r="R362" s="470">
        <v>196</v>
      </c>
      <c r="S362" s="470">
        <v>401</v>
      </c>
      <c r="T362" s="471">
        <v>390250.15500000003</v>
      </c>
      <c r="U362" s="471">
        <v>3148362.0210000002</v>
      </c>
      <c r="V362" s="472"/>
      <c r="W362" s="467"/>
      <c r="X362" s="467" t="s">
        <v>1161</v>
      </c>
      <c r="Y362" s="467" t="s">
        <v>764</v>
      </c>
      <c r="Z362" s="467" t="s">
        <v>759</v>
      </c>
      <c r="AA362" s="467"/>
      <c r="AC362" s="474">
        <f t="shared" si="1"/>
        <v>0</v>
      </c>
    </row>
    <row r="363" spans="1:29" ht="19.5" customHeight="1" x14ac:dyDescent="0.25">
      <c r="A363" s="467"/>
      <c r="B363" s="467"/>
      <c r="C363" s="467"/>
      <c r="D363" s="467"/>
      <c r="E363" s="468"/>
      <c r="F363" s="484"/>
      <c r="G363" s="470"/>
      <c r="H363" s="468">
        <v>388</v>
      </c>
      <c r="I363" s="468">
        <f>H363+I361</f>
        <v>68711.553999999989</v>
      </c>
      <c r="J363" s="469"/>
      <c r="K363" s="467"/>
      <c r="L363" s="473"/>
      <c r="M363" s="470"/>
      <c r="N363" s="470"/>
      <c r="O363" s="470"/>
      <c r="P363" s="470"/>
      <c r="Q363" s="470"/>
      <c r="R363" s="470"/>
      <c r="S363" s="470"/>
      <c r="T363" s="471"/>
      <c r="U363" s="471"/>
      <c r="V363" s="472"/>
      <c r="W363" s="467"/>
      <c r="X363" s="467" t="s">
        <v>1044</v>
      </c>
      <c r="Y363" s="467" t="s">
        <v>1044</v>
      </c>
      <c r="Z363" s="467" t="s">
        <v>1044</v>
      </c>
      <c r="AA363" s="467"/>
      <c r="AC363" s="474">
        <f t="shared" si="1"/>
        <v>9.8159362857142849</v>
      </c>
    </row>
    <row r="364" spans="1:29" ht="19.5" customHeight="1" x14ac:dyDescent="0.25">
      <c r="A364" s="467">
        <f>A362+1</f>
        <v>178</v>
      </c>
      <c r="B364" s="467" t="s">
        <v>1044</v>
      </c>
      <c r="C364" s="467" t="s">
        <v>461</v>
      </c>
      <c r="D364" s="467" t="s">
        <v>231</v>
      </c>
      <c r="E364" s="468">
        <v>393</v>
      </c>
      <c r="F364" s="484"/>
      <c r="G364" s="470"/>
      <c r="H364" s="468"/>
      <c r="I364" s="468"/>
      <c r="J364" s="469">
        <v>231.203</v>
      </c>
      <c r="K364" s="467" t="s">
        <v>1044</v>
      </c>
      <c r="L364" s="473">
        <f>H363+H365</f>
        <v>781</v>
      </c>
      <c r="M364" s="470">
        <v>390.5</v>
      </c>
      <c r="N364" s="470">
        <v>192</v>
      </c>
      <c r="O364" s="470">
        <v>190</v>
      </c>
      <c r="P364" s="470">
        <v>382</v>
      </c>
      <c r="Q364" s="470">
        <v>193</v>
      </c>
      <c r="R364" s="470">
        <v>192</v>
      </c>
      <c r="S364" s="470">
        <v>385</v>
      </c>
      <c r="T364" s="471">
        <v>390624.321</v>
      </c>
      <c r="U364" s="471">
        <v>3148464.7009999999</v>
      </c>
      <c r="V364" s="472"/>
      <c r="W364" s="467"/>
      <c r="X364" s="467" t="s">
        <v>1161</v>
      </c>
      <c r="Y364" s="467" t="s">
        <v>764</v>
      </c>
      <c r="Z364" s="467" t="s">
        <v>759</v>
      </c>
      <c r="AA364" s="467"/>
      <c r="AC364" s="474">
        <f t="shared" si="1"/>
        <v>0</v>
      </c>
    </row>
    <row r="365" spans="1:29" ht="19.5" customHeight="1" x14ac:dyDescent="0.25">
      <c r="A365" s="467"/>
      <c r="B365" s="467"/>
      <c r="C365" s="467"/>
      <c r="D365" s="467"/>
      <c r="E365" s="468"/>
      <c r="F365" s="484"/>
      <c r="G365" s="470"/>
      <c r="H365" s="468">
        <v>393</v>
      </c>
      <c r="I365" s="468">
        <f>H365+I363</f>
        <v>69104.553999999989</v>
      </c>
      <c r="J365" s="469"/>
      <c r="K365" s="467"/>
      <c r="L365" s="473"/>
      <c r="M365" s="470"/>
      <c r="N365" s="470"/>
      <c r="O365" s="470"/>
      <c r="P365" s="470"/>
      <c r="Q365" s="470"/>
      <c r="R365" s="470"/>
      <c r="S365" s="470"/>
      <c r="T365" s="471"/>
      <c r="U365" s="471"/>
      <c r="V365" s="472"/>
      <c r="W365" s="467"/>
      <c r="X365" s="467" t="s">
        <v>1044</v>
      </c>
      <c r="Y365" s="467" t="s">
        <v>1044</v>
      </c>
      <c r="Z365" s="467" t="s">
        <v>1044</v>
      </c>
      <c r="AA365" s="467"/>
      <c r="AC365" s="474">
        <f t="shared" si="1"/>
        <v>9.8720791428571406</v>
      </c>
    </row>
    <row r="366" spans="1:29" ht="19.5" customHeight="1" x14ac:dyDescent="0.25">
      <c r="A366" s="467">
        <f>A364+1</f>
        <v>179</v>
      </c>
      <c r="B366" s="467" t="s">
        <v>1044</v>
      </c>
      <c r="C366" s="467" t="s">
        <v>463</v>
      </c>
      <c r="D366" s="467" t="s">
        <v>231</v>
      </c>
      <c r="E366" s="468">
        <v>371</v>
      </c>
      <c r="F366" s="484"/>
      <c r="G366" s="470"/>
      <c r="H366" s="468"/>
      <c r="I366" s="468"/>
      <c r="J366" s="469">
        <v>232.523</v>
      </c>
      <c r="K366" s="467" t="s">
        <v>1044</v>
      </c>
      <c r="L366" s="473">
        <f>H365+H367</f>
        <v>764</v>
      </c>
      <c r="M366" s="470">
        <v>382</v>
      </c>
      <c r="N366" s="470">
        <v>204</v>
      </c>
      <c r="O366" s="470">
        <v>189</v>
      </c>
      <c r="P366" s="470">
        <v>393</v>
      </c>
      <c r="Q366" s="470">
        <v>202</v>
      </c>
      <c r="R366" s="470">
        <v>188</v>
      </c>
      <c r="S366" s="470">
        <v>390</v>
      </c>
      <c r="T366" s="471">
        <v>391003.31</v>
      </c>
      <c r="U366" s="471">
        <v>3148568.7050000001</v>
      </c>
      <c r="V366" s="472"/>
      <c r="W366" s="467"/>
      <c r="X366" s="467" t="s">
        <v>1161</v>
      </c>
      <c r="Y366" s="467" t="s">
        <v>764</v>
      </c>
      <c r="Z366" s="467" t="s">
        <v>759</v>
      </c>
      <c r="AA366" s="467"/>
      <c r="AC366" s="474">
        <f t="shared" si="1"/>
        <v>0</v>
      </c>
    </row>
    <row r="367" spans="1:29" ht="19.5" customHeight="1" x14ac:dyDescent="0.25">
      <c r="A367" s="467"/>
      <c r="B367" s="467"/>
      <c r="C367" s="467"/>
      <c r="D367" s="467"/>
      <c r="E367" s="468"/>
      <c r="F367" s="484"/>
      <c r="G367" s="470"/>
      <c r="H367" s="468">
        <v>371</v>
      </c>
      <c r="I367" s="468">
        <f>H367+I365</f>
        <v>69475.553999999989</v>
      </c>
      <c r="J367" s="469"/>
      <c r="K367" s="467"/>
      <c r="L367" s="473"/>
      <c r="M367" s="470"/>
      <c r="N367" s="470"/>
      <c r="O367" s="470"/>
      <c r="P367" s="470"/>
      <c r="Q367" s="470"/>
      <c r="R367" s="470"/>
      <c r="S367" s="470"/>
      <c r="T367" s="471"/>
      <c r="U367" s="471"/>
      <c r="V367" s="472" t="s">
        <v>1167</v>
      </c>
      <c r="W367" s="467"/>
      <c r="X367" s="467" t="s">
        <v>1044</v>
      </c>
      <c r="Y367" s="467" t="s">
        <v>1044</v>
      </c>
      <c r="Z367" s="467" t="s">
        <v>1044</v>
      </c>
      <c r="AA367" s="467"/>
      <c r="AC367" s="474">
        <f t="shared" si="1"/>
        <v>9.9250791428571414</v>
      </c>
    </row>
    <row r="368" spans="1:29" ht="19.5" customHeight="1" x14ac:dyDescent="0.25">
      <c r="A368" s="467">
        <f>A366+1</f>
        <v>180</v>
      </c>
      <c r="B368" s="467" t="s">
        <v>1044</v>
      </c>
      <c r="C368" s="467" t="s">
        <v>464</v>
      </c>
      <c r="D368" s="467" t="s">
        <v>283</v>
      </c>
      <c r="E368" s="468">
        <v>386</v>
      </c>
      <c r="F368" s="484"/>
      <c r="G368" s="470">
        <f>SUM(H344:H367)</f>
        <v>4888</v>
      </c>
      <c r="H368" s="468"/>
      <c r="I368" s="468"/>
      <c r="J368" s="469">
        <v>231.96</v>
      </c>
      <c r="K368" s="467" t="s">
        <v>1044</v>
      </c>
      <c r="L368" s="473">
        <f>H367+H369</f>
        <v>757</v>
      </c>
      <c r="M368" s="470">
        <v>378.5</v>
      </c>
      <c r="N368" s="470">
        <v>183</v>
      </c>
      <c r="O368" s="470">
        <v>197</v>
      </c>
      <c r="P368" s="470">
        <v>380</v>
      </c>
      <c r="Q368" s="470">
        <v>184</v>
      </c>
      <c r="R368" s="470">
        <v>196</v>
      </c>
      <c r="S368" s="470">
        <v>380</v>
      </c>
      <c r="T368" s="471">
        <v>391361.08299999998</v>
      </c>
      <c r="U368" s="471">
        <v>3148666.8870000001</v>
      </c>
      <c r="V368" s="472"/>
      <c r="W368" s="467"/>
      <c r="X368" s="467" t="s">
        <v>1161</v>
      </c>
      <c r="Y368" s="467" t="s">
        <v>764</v>
      </c>
      <c r="Z368" s="467" t="s">
        <v>759</v>
      </c>
      <c r="AA368" s="467"/>
      <c r="AC368" s="474">
        <f t="shared" si="1"/>
        <v>0</v>
      </c>
    </row>
    <row r="369" spans="1:29" ht="19.5" customHeight="1" x14ac:dyDescent="0.25">
      <c r="A369" s="467"/>
      <c r="B369" s="467"/>
      <c r="C369" s="467"/>
      <c r="D369" s="467"/>
      <c r="E369" s="468"/>
      <c r="F369" s="484"/>
      <c r="G369" s="470"/>
      <c r="H369" s="468">
        <v>386</v>
      </c>
      <c r="I369" s="468">
        <f>H369+I367</f>
        <v>69861.553999999989</v>
      </c>
      <c r="J369" s="469"/>
      <c r="K369" s="467"/>
      <c r="L369" s="473"/>
      <c r="M369" s="470"/>
      <c r="N369" s="470"/>
      <c r="O369" s="470"/>
      <c r="P369" s="470"/>
      <c r="Q369" s="470"/>
      <c r="R369" s="470"/>
      <c r="S369" s="470"/>
      <c r="T369" s="471"/>
      <c r="U369" s="471"/>
      <c r="V369" s="472"/>
      <c r="W369" s="467"/>
      <c r="X369" s="467" t="s">
        <v>1044</v>
      </c>
      <c r="Y369" s="467" t="s">
        <v>1044</v>
      </c>
      <c r="Z369" s="467" t="s">
        <v>1044</v>
      </c>
      <c r="AA369" s="467"/>
      <c r="AC369" s="474">
        <f t="shared" si="1"/>
        <v>9.9802219999999977</v>
      </c>
    </row>
    <row r="370" spans="1:29" ht="19.5" customHeight="1" x14ac:dyDescent="0.25">
      <c r="A370" s="467">
        <f>A368+1</f>
        <v>181</v>
      </c>
      <c r="B370" s="467" t="s">
        <v>1044</v>
      </c>
      <c r="C370" s="467" t="s">
        <v>466</v>
      </c>
      <c r="D370" s="467" t="s">
        <v>231</v>
      </c>
      <c r="E370" s="468">
        <v>390</v>
      </c>
      <c r="F370" s="484"/>
      <c r="G370" s="470"/>
      <c r="H370" s="468"/>
      <c r="I370" s="468"/>
      <c r="J370" s="469">
        <v>231.32400000000001</v>
      </c>
      <c r="K370" s="467" t="s">
        <v>1044</v>
      </c>
      <c r="L370" s="473">
        <f>H369+H371</f>
        <v>776</v>
      </c>
      <c r="M370" s="470">
        <v>388</v>
      </c>
      <c r="N370" s="470">
        <v>190</v>
      </c>
      <c r="O370" s="470">
        <v>200</v>
      </c>
      <c r="P370" s="470">
        <v>390</v>
      </c>
      <c r="Q370" s="470">
        <v>191</v>
      </c>
      <c r="R370" s="470">
        <v>199</v>
      </c>
      <c r="S370" s="470">
        <v>390</v>
      </c>
      <c r="T370" s="471">
        <v>391733.321</v>
      </c>
      <c r="U370" s="471">
        <v>3148769.0380000002</v>
      </c>
      <c r="V370" s="472"/>
      <c r="W370" s="467"/>
      <c r="X370" s="467" t="s">
        <v>1161</v>
      </c>
      <c r="Y370" s="467" t="s">
        <v>764</v>
      </c>
      <c r="Z370" s="467" t="s">
        <v>759</v>
      </c>
      <c r="AA370" s="467"/>
      <c r="AC370" s="474">
        <f t="shared" si="1"/>
        <v>0</v>
      </c>
    </row>
    <row r="371" spans="1:29" ht="19.5" customHeight="1" x14ac:dyDescent="0.25">
      <c r="A371" s="467"/>
      <c r="B371" s="467"/>
      <c r="C371" s="467"/>
      <c r="D371" s="467"/>
      <c r="E371" s="468"/>
      <c r="F371" s="484"/>
      <c r="G371" s="470"/>
      <c r="H371" s="468">
        <v>390</v>
      </c>
      <c r="I371" s="468">
        <f>H371+I369</f>
        <v>70251.553999999989</v>
      </c>
      <c r="J371" s="469"/>
      <c r="K371" s="467"/>
      <c r="L371" s="473"/>
      <c r="M371" s="470"/>
      <c r="N371" s="470"/>
      <c r="O371" s="470"/>
      <c r="P371" s="470"/>
      <c r="Q371" s="470"/>
      <c r="R371" s="470"/>
      <c r="S371" s="470"/>
      <c r="T371" s="471"/>
      <c r="U371" s="471"/>
      <c r="V371" s="472" t="s">
        <v>1168</v>
      </c>
      <c r="W371" s="467"/>
      <c r="X371" s="467" t="s">
        <v>1044</v>
      </c>
      <c r="Y371" s="467" t="s">
        <v>1044</v>
      </c>
      <c r="Z371" s="467" t="s">
        <v>1044</v>
      </c>
      <c r="AA371" s="467"/>
      <c r="AC371" s="474">
        <f t="shared" si="1"/>
        <v>10.035936285714284</v>
      </c>
    </row>
    <row r="372" spans="1:29" ht="19.5" customHeight="1" x14ac:dyDescent="0.25">
      <c r="A372" s="467">
        <f>A370+1</f>
        <v>182</v>
      </c>
      <c r="B372" s="467" t="s">
        <v>1044</v>
      </c>
      <c r="C372" s="467" t="s">
        <v>467</v>
      </c>
      <c r="D372" s="467" t="s">
        <v>231</v>
      </c>
      <c r="E372" s="468">
        <v>385</v>
      </c>
      <c r="F372" s="484"/>
      <c r="G372" s="470"/>
      <c r="H372" s="468"/>
      <c r="I372" s="468"/>
      <c r="J372" s="469">
        <v>230.41399999999999</v>
      </c>
      <c r="K372" s="467" t="s">
        <v>1044</v>
      </c>
      <c r="L372" s="473">
        <f>H371+H373</f>
        <v>775</v>
      </c>
      <c r="M372" s="470">
        <v>387.5</v>
      </c>
      <c r="N372" s="470">
        <v>190</v>
      </c>
      <c r="O372" s="470">
        <v>179</v>
      </c>
      <c r="P372" s="470">
        <v>369</v>
      </c>
      <c r="Q372" s="470">
        <v>192</v>
      </c>
      <c r="R372" s="470">
        <v>183</v>
      </c>
      <c r="S372" s="470">
        <v>375</v>
      </c>
      <c r="T372" s="471">
        <v>392109.41600000003</v>
      </c>
      <c r="U372" s="471">
        <v>3148872.2480000001</v>
      </c>
      <c r="V372" s="472"/>
      <c r="W372" s="467"/>
      <c r="X372" s="467" t="s">
        <v>1161</v>
      </c>
      <c r="Y372" s="467" t="s">
        <v>764</v>
      </c>
      <c r="Z372" s="467" t="s">
        <v>759</v>
      </c>
      <c r="AA372" s="467"/>
      <c r="AC372" s="474">
        <f t="shared" si="1"/>
        <v>0</v>
      </c>
    </row>
    <row r="373" spans="1:29" ht="19.5" customHeight="1" x14ac:dyDescent="0.25">
      <c r="A373" s="467"/>
      <c r="B373" s="467"/>
      <c r="C373" s="467"/>
      <c r="D373" s="467"/>
      <c r="E373" s="468"/>
      <c r="F373" s="484"/>
      <c r="G373" s="470"/>
      <c r="H373" s="468">
        <v>385</v>
      </c>
      <c r="I373" s="468">
        <f>H373+I371</f>
        <v>70636.553999999989</v>
      </c>
      <c r="J373" s="469"/>
      <c r="K373" s="467"/>
      <c r="L373" s="473"/>
      <c r="M373" s="470"/>
      <c r="N373" s="470"/>
      <c r="O373" s="470"/>
      <c r="P373" s="470"/>
      <c r="Q373" s="470"/>
      <c r="R373" s="470"/>
      <c r="S373" s="470"/>
      <c r="T373" s="471"/>
      <c r="U373" s="471"/>
      <c r="V373" s="472"/>
      <c r="W373" s="467"/>
      <c r="X373" s="467" t="s">
        <v>1044</v>
      </c>
      <c r="Y373" s="467" t="s">
        <v>1044</v>
      </c>
      <c r="Z373" s="467" t="s">
        <v>1044</v>
      </c>
      <c r="AA373" s="467"/>
      <c r="AC373" s="474">
        <f t="shared" si="1"/>
        <v>10.090936285714283</v>
      </c>
    </row>
    <row r="374" spans="1:29" ht="19.5" customHeight="1" x14ac:dyDescent="0.25">
      <c r="A374" s="467">
        <f>A372+1</f>
        <v>183</v>
      </c>
      <c r="B374" s="467" t="s">
        <v>1044</v>
      </c>
      <c r="C374" s="467" t="s">
        <v>468</v>
      </c>
      <c r="D374" s="467" t="s">
        <v>231</v>
      </c>
      <c r="E374" s="468">
        <v>343</v>
      </c>
      <c r="F374" s="484"/>
      <c r="G374" s="470"/>
      <c r="H374" s="468"/>
      <c r="I374" s="468"/>
      <c r="J374" s="469">
        <v>232.95400000000001</v>
      </c>
      <c r="K374" s="467" t="s">
        <v>1044</v>
      </c>
      <c r="L374" s="473">
        <f>H373+H375</f>
        <v>728</v>
      </c>
      <c r="M374" s="470">
        <v>364</v>
      </c>
      <c r="N374" s="470">
        <v>207</v>
      </c>
      <c r="O374" s="470">
        <v>170</v>
      </c>
      <c r="P374" s="470">
        <v>377</v>
      </c>
      <c r="Q374" s="470">
        <v>203</v>
      </c>
      <c r="R374" s="470">
        <v>171</v>
      </c>
      <c r="S374" s="470">
        <v>374</v>
      </c>
      <c r="T374" s="471">
        <v>392480.69</v>
      </c>
      <c r="U374" s="471">
        <v>3148974.1340000001</v>
      </c>
      <c r="V374" s="472"/>
      <c r="W374" s="467"/>
      <c r="X374" s="467" t="s">
        <v>1161</v>
      </c>
      <c r="Y374" s="467" t="s">
        <v>764</v>
      </c>
      <c r="Z374" s="467" t="s">
        <v>759</v>
      </c>
      <c r="AA374" s="467"/>
      <c r="AC374" s="474">
        <f t="shared" si="1"/>
        <v>0</v>
      </c>
    </row>
    <row r="375" spans="1:29" ht="19.5" customHeight="1" x14ac:dyDescent="0.25">
      <c r="A375" s="467"/>
      <c r="B375" s="467"/>
      <c r="C375" s="467"/>
      <c r="D375" s="467"/>
      <c r="E375" s="468"/>
      <c r="F375" s="484"/>
      <c r="G375" s="470"/>
      <c r="H375" s="468">
        <v>343</v>
      </c>
      <c r="I375" s="468">
        <f>H375+I373</f>
        <v>70979.553999999989</v>
      </c>
      <c r="J375" s="469"/>
      <c r="K375" s="467"/>
      <c r="L375" s="473"/>
      <c r="M375" s="470"/>
      <c r="N375" s="470"/>
      <c r="O375" s="470"/>
      <c r="P375" s="470"/>
      <c r="Q375" s="470"/>
      <c r="R375" s="470"/>
      <c r="S375" s="470"/>
      <c r="T375" s="471"/>
      <c r="U375" s="471"/>
      <c r="V375" s="472"/>
      <c r="W375" s="467"/>
      <c r="X375" s="467" t="s">
        <v>1044</v>
      </c>
      <c r="Y375" s="467" t="s">
        <v>1044</v>
      </c>
      <c r="Z375" s="467" t="s">
        <v>1044</v>
      </c>
      <c r="AA375" s="467"/>
      <c r="AC375" s="474">
        <f t="shared" si="1"/>
        <v>10.139936285714285</v>
      </c>
    </row>
    <row r="376" spans="1:29" ht="19.5" customHeight="1" x14ac:dyDescent="0.25">
      <c r="A376" s="467">
        <f>A374+1</f>
        <v>184</v>
      </c>
      <c r="B376" s="467" t="s">
        <v>1044</v>
      </c>
      <c r="C376" s="467" t="s">
        <v>469</v>
      </c>
      <c r="D376" s="467" t="s">
        <v>231</v>
      </c>
      <c r="E376" s="468">
        <v>385</v>
      </c>
      <c r="F376" s="484"/>
      <c r="G376" s="470"/>
      <c r="H376" s="468"/>
      <c r="I376" s="468"/>
      <c r="J376" s="469">
        <v>233.18799999999999</v>
      </c>
      <c r="K376" s="467" t="s">
        <v>1044</v>
      </c>
      <c r="L376" s="473">
        <f>H375+H377</f>
        <v>728</v>
      </c>
      <c r="M376" s="470">
        <v>364</v>
      </c>
      <c r="N376" s="470">
        <v>173</v>
      </c>
      <c r="O376" s="470">
        <v>182</v>
      </c>
      <c r="P376" s="470">
        <v>355</v>
      </c>
      <c r="Q376" s="470">
        <v>173</v>
      </c>
      <c r="R376" s="470">
        <v>186</v>
      </c>
      <c r="S376" s="470">
        <v>359</v>
      </c>
      <c r="T376" s="471">
        <v>392811.46100000001</v>
      </c>
      <c r="U376" s="471">
        <v>3149064.906</v>
      </c>
      <c r="V376" s="472"/>
      <c r="W376" s="467"/>
      <c r="X376" s="467" t="s">
        <v>1169</v>
      </c>
      <c r="Y376" s="467" t="s">
        <v>764</v>
      </c>
      <c r="Z376" s="467" t="s">
        <v>759</v>
      </c>
      <c r="AA376" s="467"/>
      <c r="AC376" s="474">
        <f t="shared" si="1"/>
        <v>0</v>
      </c>
    </row>
    <row r="377" spans="1:29" ht="19.5" customHeight="1" x14ac:dyDescent="0.25">
      <c r="A377" s="467"/>
      <c r="B377" s="467"/>
      <c r="C377" s="467"/>
      <c r="D377" s="467"/>
      <c r="E377" s="468"/>
      <c r="F377" s="484"/>
      <c r="G377" s="470"/>
      <c r="H377" s="468">
        <v>385</v>
      </c>
      <c r="I377" s="468">
        <f>H377+I375</f>
        <v>71364.553999999989</v>
      </c>
      <c r="J377" s="469"/>
      <c r="K377" s="467"/>
      <c r="L377" s="473"/>
      <c r="M377" s="470"/>
      <c r="N377" s="470"/>
      <c r="O377" s="470"/>
      <c r="P377" s="470"/>
      <c r="Q377" s="470"/>
      <c r="R377" s="470"/>
      <c r="S377" s="470"/>
      <c r="T377" s="471"/>
      <c r="U377" s="471"/>
      <c r="V377" s="472"/>
      <c r="W377" s="467"/>
      <c r="X377" s="467" t="s">
        <v>1044</v>
      </c>
      <c r="Y377" s="467" t="s">
        <v>1044</v>
      </c>
      <c r="Z377" s="467" t="s">
        <v>1044</v>
      </c>
      <c r="AA377" s="467"/>
      <c r="AC377" s="474">
        <f t="shared" si="1"/>
        <v>10.194936285714284</v>
      </c>
    </row>
    <row r="378" spans="1:29" ht="19.5" customHeight="1" x14ac:dyDescent="0.25">
      <c r="A378" s="467">
        <f>A376+1</f>
        <v>185</v>
      </c>
      <c r="B378" s="467" t="s">
        <v>1044</v>
      </c>
      <c r="C378" s="467" t="s">
        <v>470</v>
      </c>
      <c r="D378" s="467" t="s">
        <v>231</v>
      </c>
      <c r="E378" s="468">
        <v>445</v>
      </c>
      <c r="F378" s="484"/>
      <c r="G378" s="470"/>
      <c r="H378" s="468"/>
      <c r="I378" s="468"/>
      <c r="J378" s="469">
        <v>235.11600000000001</v>
      </c>
      <c r="K378" s="467" t="s">
        <v>1044</v>
      </c>
      <c r="L378" s="473">
        <f>H377+H379</f>
        <v>830</v>
      </c>
      <c r="M378" s="470">
        <v>415</v>
      </c>
      <c r="N378" s="470">
        <v>203</v>
      </c>
      <c r="O378" s="470">
        <v>236</v>
      </c>
      <c r="P378" s="470">
        <v>439</v>
      </c>
      <c r="Q378" s="470">
        <v>200</v>
      </c>
      <c r="R378" s="470">
        <v>232</v>
      </c>
      <c r="S378" s="470">
        <v>432</v>
      </c>
      <c r="T378" s="471">
        <v>393182.734</v>
      </c>
      <c r="U378" s="471">
        <v>3149166.7919999999</v>
      </c>
      <c r="V378" s="472"/>
      <c r="W378" s="467"/>
      <c r="X378" s="467" t="s">
        <v>1169</v>
      </c>
      <c r="Y378" s="467" t="s">
        <v>764</v>
      </c>
      <c r="Z378" s="467" t="s">
        <v>759</v>
      </c>
      <c r="AA378" s="467"/>
      <c r="AC378" s="474">
        <f t="shared" si="1"/>
        <v>0</v>
      </c>
    </row>
    <row r="379" spans="1:29" ht="19.5" customHeight="1" x14ac:dyDescent="0.25">
      <c r="A379" s="467"/>
      <c r="B379" s="467"/>
      <c r="C379" s="467"/>
      <c r="D379" s="467"/>
      <c r="E379" s="468"/>
      <c r="F379" s="484"/>
      <c r="G379" s="470"/>
      <c r="H379" s="468">
        <v>445</v>
      </c>
      <c r="I379" s="468">
        <f>H379+I377</f>
        <v>71809.553999999989</v>
      </c>
      <c r="J379" s="469"/>
      <c r="K379" s="467"/>
      <c r="L379" s="473"/>
      <c r="M379" s="470"/>
      <c r="N379" s="470"/>
      <c r="O379" s="470"/>
      <c r="P379" s="470"/>
      <c r="Q379" s="470"/>
      <c r="R379" s="470"/>
      <c r="S379" s="470"/>
      <c r="T379" s="471"/>
      <c r="U379" s="471"/>
      <c r="V379" s="472" t="s">
        <v>1170</v>
      </c>
      <c r="W379" s="467"/>
      <c r="X379" s="467" t="s">
        <v>1044</v>
      </c>
      <c r="Y379" s="467" t="s">
        <v>1044</v>
      </c>
      <c r="Z379" s="467" t="s">
        <v>1044</v>
      </c>
      <c r="AA379" s="467"/>
      <c r="AC379" s="474">
        <f t="shared" si="1"/>
        <v>10.258507714285713</v>
      </c>
    </row>
    <row r="380" spans="1:29" ht="19.5" customHeight="1" x14ac:dyDescent="0.25">
      <c r="A380" s="467">
        <f>A378+1</f>
        <v>186</v>
      </c>
      <c r="B380" s="467" t="s">
        <v>1044</v>
      </c>
      <c r="C380" s="467" t="s">
        <v>471</v>
      </c>
      <c r="D380" s="467" t="s">
        <v>257</v>
      </c>
      <c r="E380" s="468">
        <v>395</v>
      </c>
      <c r="F380" s="484"/>
      <c r="G380" s="470"/>
      <c r="H380" s="468"/>
      <c r="I380" s="468"/>
      <c r="J380" s="469">
        <v>229.41200000000001</v>
      </c>
      <c r="K380" s="467" t="s">
        <v>1044</v>
      </c>
      <c r="L380" s="473">
        <f>H379+H381</f>
        <v>840</v>
      </c>
      <c r="M380" s="470">
        <v>420</v>
      </c>
      <c r="N380" s="470">
        <v>210</v>
      </c>
      <c r="O380" s="470">
        <v>190</v>
      </c>
      <c r="P380" s="470">
        <v>400</v>
      </c>
      <c r="Q380" s="470">
        <v>214</v>
      </c>
      <c r="R380" s="470">
        <v>193</v>
      </c>
      <c r="S380" s="470">
        <v>407</v>
      </c>
      <c r="T380" s="471">
        <v>393611.86900000001</v>
      </c>
      <c r="U380" s="471">
        <v>3149284.557</v>
      </c>
      <c r="V380" s="472"/>
      <c r="W380" s="467"/>
      <c r="X380" s="467" t="s">
        <v>1169</v>
      </c>
      <c r="Y380" s="467" t="s">
        <v>764</v>
      </c>
      <c r="Z380" s="467" t="s">
        <v>759</v>
      </c>
      <c r="AA380" s="467"/>
      <c r="AC380" s="474">
        <f t="shared" si="1"/>
        <v>0</v>
      </c>
    </row>
    <row r="381" spans="1:29" ht="19.5" customHeight="1" x14ac:dyDescent="0.25">
      <c r="A381" s="467"/>
      <c r="B381" s="467"/>
      <c r="C381" s="467"/>
      <c r="D381" s="467"/>
      <c r="E381" s="468"/>
      <c r="F381" s="484"/>
      <c r="G381" s="470"/>
      <c r="H381" s="468">
        <v>395</v>
      </c>
      <c r="I381" s="468">
        <f>H381+I379</f>
        <v>72204.553999999989</v>
      </c>
      <c r="J381" s="469"/>
      <c r="K381" s="467"/>
      <c r="L381" s="473"/>
      <c r="M381" s="470"/>
      <c r="N381" s="470"/>
      <c r="O381" s="470"/>
      <c r="P381" s="470"/>
      <c r="Q381" s="470"/>
      <c r="R381" s="470"/>
      <c r="S381" s="470"/>
      <c r="T381" s="471"/>
      <c r="U381" s="471"/>
      <c r="V381" s="472"/>
      <c r="W381" s="467"/>
      <c r="X381" s="467" t="s">
        <v>1044</v>
      </c>
      <c r="Y381" s="467" t="s">
        <v>1044</v>
      </c>
      <c r="Z381" s="467" t="s">
        <v>1044</v>
      </c>
      <c r="AA381" s="467"/>
      <c r="AC381" s="474">
        <f t="shared" si="1"/>
        <v>10.314936285714284</v>
      </c>
    </row>
    <row r="382" spans="1:29" ht="19.5" customHeight="1" x14ac:dyDescent="0.25">
      <c r="A382" s="467">
        <f>A380+1</f>
        <v>187</v>
      </c>
      <c r="B382" s="467" t="s">
        <v>1044</v>
      </c>
      <c r="C382" s="467" t="s">
        <v>472</v>
      </c>
      <c r="D382" s="467" t="s">
        <v>257</v>
      </c>
      <c r="E382" s="468">
        <v>416</v>
      </c>
      <c r="F382" s="484"/>
      <c r="G382" s="470"/>
      <c r="H382" s="468"/>
      <c r="I382" s="468"/>
      <c r="J382" s="469">
        <v>230.786</v>
      </c>
      <c r="K382" s="467" t="s">
        <v>1044</v>
      </c>
      <c r="L382" s="473">
        <f>H381+H383</f>
        <v>811</v>
      </c>
      <c r="M382" s="470">
        <v>405.5</v>
      </c>
      <c r="N382" s="470">
        <v>205</v>
      </c>
      <c r="O382" s="470">
        <v>230</v>
      </c>
      <c r="P382" s="470">
        <v>435</v>
      </c>
      <c r="Q382" s="470">
        <v>203</v>
      </c>
      <c r="R382" s="470">
        <v>224</v>
      </c>
      <c r="S382" s="470">
        <v>427</v>
      </c>
      <c r="T382" s="471">
        <v>393992.78600000002</v>
      </c>
      <c r="U382" s="471">
        <v>3149389.09</v>
      </c>
      <c r="V382" s="472"/>
      <c r="W382" s="467"/>
      <c r="X382" s="467" t="s">
        <v>1169</v>
      </c>
      <c r="Y382" s="467" t="s">
        <v>764</v>
      </c>
      <c r="Z382" s="467" t="s">
        <v>759</v>
      </c>
      <c r="AA382" s="467"/>
      <c r="AC382" s="474">
        <f t="shared" si="1"/>
        <v>0</v>
      </c>
    </row>
    <row r="383" spans="1:29" ht="19.5" customHeight="1" x14ac:dyDescent="0.25">
      <c r="A383" s="467"/>
      <c r="B383" s="467"/>
      <c r="C383" s="467"/>
      <c r="D383" s="467"/>
      <c r="E383" s="468"/>
      <c r="F383" s="484"/>
      <c r="G383" s="470"/>
      <c r="H383" s="468">
        <v>416</v>
      </c>
      <c r="I383" s="468">
        <f>H383+I381</f>
        <v>72620.553999999989</v>
      </c>
      <c r="J383" s="469"/>
      <c r="K383" s="467"/>
      <c r="L383" s="473"/>
      <c r="M383" s="470"/>
      <c r="N383" s="470"/>
      <c r="O383" s="470"/>
      <c r="P383" s="470"/>
      <c r="Q383" s="470"/>
      <c r="R383" s="470"/>
      <c r="S383" s="470"/>
      <c r="T383" s="471"/>
      <c r="U383" s="471"/>
      <c r="V383" s="472" t="s">
        <v>1171</v>
      </c>
      <c r="W383" s="467"/>
      <c r="X383" s="467" t="s">
        <v>1044</v>
      </c>
      <c r="Y383" s="467" t="s">
        <v>1044</v>
      </c>
      <c r="Z383" s="467" t="s">
        <v>1044</v>
      </c>
      <c r="AA383" s="467"/>
      <c r="AC383" s="474">
        <f t="shared" si="1"/>
        <v>10.374364857142856</v>
      </c>
    </row>
    <row r="384" spans="1:29" ht="19.5" customHeight="1" x14ac:dyDescent="0.25">
      <c r="A384" s="467">
        <f>A382+1</f>
        <v>188</v>
      </c>
      <c r="B384" s="467" t="s">
        <v>1044</v>
      </c>
      <c r="C384" s="467" t="s">
        <v>473</v>
      </c>
      <c r="D384" s="467" t="s">
        <v>231</v>
      </c>
      <c r="E384" s="468">
        <v>411</v>
      </c>
      <c r="F384" s="484"/>
      <c r="G384" s="470"/>
      <c r="H384" s="468"/>
      <c r="I384" s="468"/>
      <c r="J384" s="469">
        <v>229.56399999999999</v>
      </c>
      <c r="K384" s="467" t="s">
        <v>1044</v>
      </c>
      <c r="L384" s="473">
        <f>H383+H385</f>
        <v>827</v>
      </c>
      <c r="M384" s="470">
        <v>413.5</v>
      </c>
      <c r="N384" s="470">
        <v>187</v>
      </c>
      <c r="O384" s="470">
        <v>188</v>
      </c>
      <c r="P384" s="470">
        <v>375</v>
      </c>
      <c r="Q384" s="470">
        <v>194</v>
      </c>
      <c r="R384" s="470">
        <v>194</v>
      </c>
      <c r="S384" s="470">
        <v>388</v>
      </c>
      <c r="T384" s="471">
        <v>394393.95400000003</v>
      </c>
      <c r="U384" s="471">
        <v>3149499.1809999999</v>
      </c>
      <c r="V384" s="472"/>
      <c r="W384" s="467"/>
      <c r="X384" s="467" t="s">
        <v>1169</v>
      </c>
      <c r="Y384" s="467" t="s">
        <v>764</v>
      </c>
      <c r="Z384" s="467" t="s">
        <v>759</v>
      </c>
      <c r="AA384" s="467"/>
      <c r="AC384" s="474">
        <f t="shared" si="1"/>
        <v>0</v>
      </c>
    </row>
    <row r="385" spans="1:29" ht="19.5" customHeight="1" x14ac:dyDescent="0.25">
      <c r="A385" s="467"/>
      <c r="B385" s="467"/>
      <c r="C385" s="467"/>
      <c r="D385" s="467"/>
      <c r="E385" s="468"/>
      <c r="F385" s="484"/>
      <c r="G385" s="470"/>
      <c r="H385" s="468">
        <v>411</v>
      </c>
      <c r="I385" s="468">
        <f>H385+I383</f>
        <v>73031.553999999989</v>
      </c>
      <c r="J385" s="469"/>
      <c r="K385" s="467"/>
      <c r="L385" s="473"/>
      <c r="M385" s="470"/>
      <c r="N385" s="470"/>
      <c r="O385" s="470"/>
      <c r="P385" s="470"/>
      <c r="Q385" s="470"/>
      <c r="R385" s="470"/>
      <c r="S385" s="470"/>
      <c r="T385" s="471"/>
      <c r="U385" s="471"/>
      <c r="V385" s="472"/>
      <c r="W385" s="467"/>
      <c r="X385" s="467" t="s">
        <v>1044</v>
      </c>
      <c r="Y385" s="467" t="s">
        <v>1044</v>
      </c>
      <c r="Z385" s="467" t="s">
        <v>1044</v>
      </c>
      <c r="AA385" s="467"/>
      <c r="AC385" s="474">
        <f t="shared" si="1"/>
        <v>10.433079142857141</v>
      </c>
    </row>
    <row r="386" spans="1:29" ht="19.5" customHeight="1" x14ac:dyDescent="0.25">
      <c r="A386" s="467">
        <f>A384+1</f>
        <v>189</v>
      </c>
      <c r="B386" s="467" t="s">
        <v>1044</v>
      </c>
      <c r="C386" s="467" t="s">
        <v>474</v>
      </c>
      <c r="D386" s="467" t="s">
        <v>257</v>
      </c>
      <c r="E386" s="468">
        <v>429</v>
      </c>
      <c r="F386" s="484"/>
      <c r="G386" s="470"/>
      <c r="H386" s="468"/>
      <c r="I386" s="468"/>
      <c r="J386" s="469">
        <v>229.90100000000001</v>
      </c>
      <c r="K386" s="467" t="s">
        <v>1044</v>
      </c>
      <c r="L386" s="473">
        <f>H385+H387</f>
        <v>840</v>
      </c>
      <c r="M386" s="470">
        <v>420</v>
      </c>
      <c r="N386" s="470">
        <v>223</v>
      </c>
      <c r="O386" s="470">
        <v>211</v>
      </c>
      <c r="P386" s="470">
        <v>434</v>
      </c>
      <c r="Q386" s="470">
        <v>218</v>
      </c>
      <c r="R386" s="470">
        <v>213</v>
      </c>
      <c r="S386" s="470">
        <v>431</v>
      </c>
      <c r="T386" s="471">
        <v>394790.30099999998</v>
      </c>
      <c r="U386" s="471">
        <v>3149607.9479999999</v>
      </c>
      <c r="V386" s="472"/>
      <c r="W386" s="467"/>
      <c r="X386" s="467" t="s">
        <v>1172</v>
      </c>
      <c r="Y386" s="467" t="s">
        <v>764</v>
      </c>
      <c r="Z386" s="467" t="s">
        <v>759</v>
      </c>
      <c r="AA386" s="467"/>
      <c r="AC386" s="474">
        <f t="shared" si="1"/>
        <v>0</v>
      </c>
    </row>
    <row r="387" spans="1:29" ht="19.5" customHeight="1" x14ac:dyDescent="0.25">
      <c r="A387" s="467"/>
      <c r="B387" s="467"/>
      <c r="C387" s="467"/>
      <c r="D387" s="467"/>
      <c r="E387" s="468"/>
      <c r="F387" s="484"/>
      <c r="G387" s="470"/>
      <c r="H387" s="468">
        <v>429</v>
      </c>
      <c r="I387" s="468">
        <f>H387+I385</f>
        <v>73460.553999999989</v>
      </c>
      <c r="J387" s="469"/>
      <c r="K387" s="467"/>
      <c r="L387" s="473"/>
      <c r="M387" s="470"/>
      <c r="N387" s="470"/>
      <c r="O387" s="470"/>
      <c r="P387" s="470"/>
      <c r="Q387" s="470"/>
      <c r="R387" s="470"/>
      <c r="S387" s="470"/>
      <c r="T387" s="471"/>
      <c r="U387" s="471"/>
      <c r="V387" s="472"/>
      <c r="W387" s="467"/>
      <c r="X387" s="467" t="s">
        <v>1044</v>
      </c>
      <c r="Y387" s="467" t="s">
        <v>1044</v>
      </c>
      <c r="Z387" s="467" t="s">
        <v>1044</v>
      </c>
      <c r="AA387" s="467"/>
      <c r="AC387" s="474">
        <f t="shared" si="1"/>
        <v>10.494364857142855</v>
      </c>
    </row>
    <row r="388" spans="1:29" ht="19.5" customHeight="1" x14ac:dyDescent="0.25">
      <c r="A388" s="467">
        <f>A386+1</f>
        <v>190</v>
      </c>
      <c r="B388" s="467" t="s">
        <v>1044</v>
      </c>
      <c r="C388" s="467" t="s">
        <v>475</v>
      </c>
      <c r="D388" s="467" t="s">
        <v>257</v>
      </c>
      <c r="E388" s="468">
        <v>392.64299999999997</v>
      </c>
      <c r="F388" s="484"/>
      <c r="G388" s="470"/>
      <c r="H388" s="468"/>
      <c r="I388" s="468"/>
      <c r="J388" s="469">
        <v>230.601</v>
      </c>
      <c r="K388" s="467" t="s">
        <v>1044</v>
      </c>
      <c r="L388" s="473">
        <f>H387+H389</f>
        <v>821.64300000000003</v>
      </c>
      <c r="M388" s="470">
        <v>410.82150000000001</v>
      </c>
      <c r="N388" s="470">
        <v>218</v>
      </c>
      <c r="O388" s="470">
        <v>213</v>
      </c>
      <c r="P388" s="470">
        <v>431</v>
      </c>
      <c r="Q388" s="470">
        <v>218</v>
      </c>
      <c r="R388" s="470">
        <v>208</v>
      </c>
      <c r="S388" s="470">
        <v>426</v>
      </c>
      <c r="T388" s="471">
        <v>395204.00599999999</v>
      </c>
      <c r="U388" s="471">
        <v>3149721.4789999998</v>
      </c>
      <c r="V388" s="472"/>
      <c r="W388" s="467"/>
      <c r="X388" s="467" t="s">
        <v>1172</v>
      </c>
      <c r="Y388" s="467" t="s">
        <v>764</v>
      </c>
      <c r="Z388" s="467" t="s">
        <v>759</v>
      </c>
      <c r="AA388" s="467"/>
      <c r="AC388" s="474">
        <f t="shared" si="1"/>
        <v>0</v>
      </c>
    </row>
    <row r="389" spans="1:29" ht="19.5" customHeight="1" x14ac:dyDescent="0.25">
      <c r="A389" s="467"/>
      <c r="B389" s="467"/>
      <c r="C389" s="467"/>
      <c r="D389" s="467"/>
      <c r="E389" s="468"/>
      <c r="F389" s="484"/>
      <c r="G389" s="470"/>
      <c r="H389" s="468">
        <v>392.64299999999997</v>
      </c>
      <c r="I389" s="468">
        <f>H389+I387</f>
        <v>73853.196999999986</v>
      </c>
      <c r="J389" s="469"/>
      <c r="K389" s="467"/>
      <c r="L389" s="473"/>
      <c r="M389" s="470"/>
      <c r="N389" s="470"/>
      <c r="O389" s="470"/>
      <c r="P389" s="470"/>
      <c r="Q389" s="470"/>
      <c r="R389" s="470"/>
      <c r="S389" s="470"/>
      <c r="T389" s="471"/>
      <c r="U389" s="471"/>
      <c r="V389" s="472"/>
      <c r="W389" s="467"/>
      <c r="X389" s="467" t="s">
        <v>1044</v>
      </c>
      <c r="Y389" s="467" t="s">
        <v>1044</v>
      </c>
      <c r="Z389" s="467" t="s">
        <v>1044</v>
      </c>
      <c r="AA389" s="467"/>
      <c r="AC389" s="474">
        <f t="shared" si="1"/>
        <v>10.550456714285712</v>
      </c>
    </row>
    <row r="390" spans="1:29" ht="19.5" customHeight="1" x14ac:dyDescent="0.25">
      <c r="A390" s="467">
        <f>A388+1</f>
        <v>191</v>
      </c>
      <c r="B390" s="467" t="s">
        <v>1173</v>
      </c>
      <c r="C390" s="467" t="s">
        <v>476</v>
      </c>
      <c r="D390" s="467" t="s">
        <v>275</v>
      </c>
      <c r="E390" s="468">
        <v>400.99900000000002</v>
      </c>
      <c r="F390" s="484"/>
      <c r="G390" s="470">
        <f>SUM(H368:H389)</f>
        <v>4377.643</v>
      </c>
      <c r="H390" s="468"/>
      <c r="I390" s="468"/>
      <c r="J390" s="469">
        <v>230.64</v>
      </c>
      <c r="K390" s="467" t="s">
        <v>1174</v>
      </c>
      <c r="L390" s="473">
        <f>H389+H391</f>
        <v>793.64200000000005</v>
      </c>
      <c r="M390" s="470">
        <v>396.82100000000003</v>
      </c>
      <c r="N390" s="470">
        <v>181</v>
      </c>
      <c r="O390" s="470">
        <v>187</v>
      </c>
      <c r="P390" s="470">
        <v>368</v>
      </c>
      <c r="Q390" s="470">
        <v>186</v>
      </c>
      <c r="R390" s="470">
        <v>191</v>
      </c>
      <c r="S390" s="470">
        <v>377</v>
      </c>
      <c r="T390" s="471">
        <v>395582.65</v>
      </c>
      <c r="U390" s="471">
        <v>3149825.3879999998</v>
      </c>
      <c r="V390" s="472"/>
      <c r="W390" s="467"/>
      <c r="X390" s="467" t="s">
        <v>1172</v>
      </c>
      <c r="Y390" s="467" t="s">
        <v>764</v>
      </c>
      <c r="Z390" s="467" t="s">
        <v>759</v>
      </c>
      <c r="AA390" s="467"/>
      <c r="AC390" s="474">
        <f t="shared" si="1"/>
        <v>0</v>
      </c>
    </row>
    <row r="391" spans="1:29" ht="19.5" customHeight="1" x14ac:dyDescent="0.25">
      <c r="A391" s="467"/>
      <c r="B391" s="467"/>
      <c r="C391" s="467"/>
      <c r="D391" s="467"/>
      <c r="E391" s="468"/>
      <c r="F391" s="484"/>
      <c r="G391" s="470"/>
      <c r="H391" s="468">
        <v>400.99900000000002</v>
      </c>
      <c r="I391" s="468">
        <f>H391+I389</f>
        <v>74254.195999999982</v>
      </c>
      <c r="J391" s="469"/>
      <c r="K391" s="467"/>
      <c r="L391" s="473"/>
      <c r="M391" s="470"/>
      <c r="N391" s="470"/>
      <c r="O391" s="470"/>
      <c r="P391" s="470"/>
      <c r="Q391" s="470"/>
      <c r="R391" s="470"/>
      <c r="S391" s="470"/>
      <c r="T391" s="471"/>
      <c r="U391" s="471"/>
      <c r="V391" s="472"/>
      <c r="W391" s="467"/>
      <c r="X391" s="467" t="s">
        <v>1044</v>
      </c>
      <c r="Y391" s="467" t="s">
        <v>1044</v>
      </c>
      <c r="Z391" s="467" t="s">
        <v>1044</v>
      </c>
      <c r="AA391" s="467"/>
      <c r="AC391" s="474">
        <f t="shared" si="1"/>
        <v>10.607742285714282</v>
      </c>
    </row>
    <row r="392" spans="1:29" ht="19.5" customHeight="1" x14ac:dyDescent="0.25">
      <c r="A392" s="467">
        <f>A390+1</f>
        <v>192</v>
      </c>
      <c r="B392" s="467" t="s">
        <v>1044</v>
      </c>
      <c r="C392" s="467" t="s">
        <v>477</v>
      </c>
      <c r="D392" s="467" t="s">
        <v>257</v>
      </c>
      <c r="E392" s="468">
        <v>437</v>
      </c>
      <c r="F392" s="484"/>
      <c r="G392" s="470"/>
      <c r="H392" s="468"/>
      <c r="I392" s="468"/>
      <c r="J392" s="469">
        <v>230.441</v>
      </c>
      <c r="K392" s="467" t="s">
        <v>1044</v>
      </c>
      <c r="L392" s="473">
        <f>H391+H393</f>
        <v>837.99900000000002</v>
      </c>
      <c r="M392" s="470">
        <v>418.99950000000001</v>
      </c>
      <c r="N392" s="470">
        <v>215</v>
      </c>
      <c r="O392" s="470">
        <v>204</v>
      </c>
      <c r="P392" s="470">
        <v>419</v>
      </c>
      <c r="Q392" s="470">
        <v>211</v>
      </c>
      <c r="R392" s="470">
        <v>208</v>
      </c>
      <c r="S392" s="470">
        <v>419</v>
      </c>
      <c r="T392" s="471">
        <v>395981.429</v>
      </c>
      <c r="U392" s="471">
        <v>3149867.5240000002</v>
      </c>
      <c r="V392" s="472"/>
      <c r="W392" s="467"/>
      <c r="X392" s="467" t="s">
        <v>1169</v>
      </c>
      <c r="Y392" s="467" t="s">
        <v>764</v>
      </c>
      <c r="Z392" s="467" t="s">
        <v>759</v>
      </c>
      <c r="AA392" s="467"/>
      <c r="AC392" s="474">
        <f t="shared" si="1"/>
        <v>0</v>
      </c>
    </row>
    <row r="393" spans="1:29" ht="30.75" customHeight="1" x14ac:dyDescent="0.25">
      <c r="A393" s="467"/>
      <c r="B393" s="467"/>
      <c r="C393" s="467"/>
      <c r="D393" s="467"/>
      <c r="E393" s="468"/>
      <c r="F393" s="484"/>
      <c r="G393" s="470"/>
      <c r="H393" s="468">
        <v>437</v>
      </c>
      <c r="I393" s="468">
        <f>H393+I391</f>
        <v>74691.195999999982</v>
      </c>
      <c r="J393" s="469"/>
      <c r="K393" s="467"/>
      <c r="L393" s="473"/>
      <c r="M393" s="470"/>
      <c r="N393" s="470"/>
      <c r="O393" s="470"/>
      <c r="P393" s="470"/>
      <c r="Q393" s="470"/>
      <c r="R393" s="470"/>
      <c r="S393" s="470"/>
      <c r="T393" s="471"/>
      <c r="U393" s="471"/>
      <c r="V393" s="472" t="s">
        <v>1175</v>
      </c>
      <c r="W393" s="467"/>
      <c r="X393" s="467" t="s">
        <v>1044</v>
      </c>
      <c r="Y393" s="467" t="s">
        <v>1044</v>
      </c>
      <c r="Z393" s="467" t="s">
        <v>1044</v>
      </c>
      <c r="AA393" s="467"/>
      <c r="AC393" s="474">
        <f t="shared" si="1"/>
        <v>10.670170857142855</v>
      </c>
    </row>
    <row r="394" spans="1:29" ht="19.5" customHeight="1" x14ac:dyDescent="0.25">
      <c r="A394" s="467">
        <f>A392+1</f>
        <v>193</v>
      </c>
      <c r="B394" s="467" t="s">
        <v>1044</v>
      </c>
      <c r="C394" s="467" t="s">
        <v>478</v>
      </c>
      <c r="D394" s="467" t="s">
        <v>245</v>
      </c>
      <c r="E394" s="468">
        <v>403</v>
      </c>
      <c r="F394" s="484"/>
      <c r="G394" s="470"/>
      <c r="H394" s="468"/>
      <c r="I394" s="468"/>
      <c r="J394" s="469">
        <v>230.709</v>
      </c>
      <c r="K394" s="467" t="s">
        <v>1044</v>
      </c>
      <c r="L394" s="473">
        <f>H393+H395</f>
        <v>840</v>
      </c>
      <c r="M394" s="470">
        <v>420</v>
      </c>
      <c r="N394" s="470">
        <v>234</v>
      </c>
      <c r="O394" s="470">
        <v>223</v>
      </c>
      <c r="P394" s="470">
        <v>457</v>
      </c>
      <c r="Q394" s="470">
        <v>230</v>
      </c>
      <c r="R394" s="470">
        <v>217</v>
      </c>
      <c r="S394" s="470">
        <v>447</v>
      </c>
      <c r="T394" s="471">
        <v>396416.01</v>
      </c>
      <c r="U394" s="471">
        <v>3149913.4440000001</v>
      </c>
      <c r="V394" s="472"/>
      <c r="W394" s="467"/>
      <c r="X394" s="467" t="s">
        <v>1169</v>
      </c>
      <c r="Y394" s="467" t="s">
        <v>764</v>
      </c>
      <c r="Z394" s="467" t="s">
        <v>759</v>
      </c>
      <c r="AA394" s="467"/>
      <c r="AC394" s="474">
        <f t="shared" si="1"/>
        <v>0</v>
      </c>
    </row>
    <row r="395" spans="1:29" ht="19.5" customHeight="1" x14ac:dyDescent="0.25">
      <c r="A395" s="467"/>
      <c r="B395" s="467"/>
      <c r="C395" s="467"/>
      <c r="D395" s="467"/>
      <c r="E395" s="468"/>
      <c r="F395" s="484"/>
      <c r="G395" s="470"/>
      <c r="H395" s="468">
        <v>403</v>
      </c>
      <c r="I395" s="468">
        <f>H395+I393</f>
        <v>75094.195999999982</v>
      </c>
      <c r="J395" s="469"/>
      <c r="K395" s="467"/>
      <c r="L395" s="473"/>
      <c r="M395" s="470"/>
      <c r="N395" s="470"/>
      <c r="O395" s="470"/>
      <c r="P395" s="470"/>
      <c r="Q395" s="470"/>
      <c r="R395" s="470"/>
      <c r="S395" s="470"/>
      <c r="T395" s="471"/>
      <c r="U395" s="471"/>
      <c r="V395" s="472"/>
      <c r="W395" s="467"/>
      <c r="X395" s="467" t="s">
        <v>1044</v>
      </c>
      <c r="Y395" s="467" t="s">
        <v>1044</v>
      </c>
      <c r="Z395" s="467" t="s">
        <v>1044</v>
      </c>
      <c r="AA395" s="467"/>
      <c r="AC395" s="474">
        <f t="shared" si="1"/>
        <v>10.727742285714283</v>
      </c>
    </row>
    <row r="396" spans="1:29" ht="19.5" customHeight="1" x14ac:dyDescent="0.25">
      <c r="A396" s="467">
        <f>A394+1</f>
        <v>194</v>
      </c>
      <c r="B396" s="467" t="s">
        <v>1044</v>
      </c>
      <c r="C396" s="467" t="s">
        <v>479</v>
      </c>
      <c r="D396" s="467" t="s">
        <v>231</v>
      </c>
      <c r="E396" s="468">
        <v>412</v>
      </c>
      <c r="F396" s="484"/>
      <c r="G396" s="470"/>
      <c r="H396" s="468"/>
      <c r="I396" s="468"/>
      <c r="J396" s="469">
        <v>232.56299999999999</v>
      </c>
      <c r="K396" s="467" t="s">
        <v>1044</v>
      </c>
      <c r="L396" s="473">
        <f>H395+H397</f>
        <v>815</v>
      </c>
      <c r="M396" s="470">
        <v>407.5</v>
      </c>
      <c r="N396" s="470">
        <v>181</v>
      </c>
      <c r="O396" s="470">
        <v>196</v>
      </c>
      <c r="P396" s="470">
        <v>377</v>
      </c>
      <c r="Q396" s="470">
        <v>187</v>
      </c>
      <c r="R396" s="470">
        <v>199</v>
      </c>
      <c r="S396" s="470">
        <v>386</v>
      </c>
      <c r="T396" s="471">
        <v>396816.77899999998</v>
      </c>
      <c r="U396" s="471">
        <v>3149955.7910000002</v>
      </c>
      <c r="V396" s="472"/>
      <c r="W396" s="467"/>
      <c r="X396" s="467" t="s">
        <v>1169</v>
      </c>
      <c r="Y396" s="467" t="s">
        <v>764</v>
      </c>
      <c r="Z396" s="467" t="s">
        <v>759</v>
      </c>
      <c r="AA396" s="467"/>
      <c r="AC396" s="474">
        <f t="shared" si="1"/>
        <v>0</v>
      </c>
    </row>
    <row r="397" spans="1:29" ht="19.5" customHeight="1" x14ac:dyDescent="0.25">
      <c r="A397" s="467"/>
      <c r="B397" s="467"/>
      <c r="C397" s="467"/>
      <c r="D397" s="467"/>
      <c r="E397" s="468"/>
      <c r="F397" s="484"/>
      <c r="G397" s="470"/>
      <c r="H397" s="468">
        <v>412</v>
      </c>
      <c r="I397" s="468">
        <f>H397+I395</f>
        <v>75506.195999999982</v>
      </c>
      <c r="J397" s="469"/>
      <c r="K397" s="467"/>
      <c r="L397" s="473"/>
      <c r="M397" s="470"/>
      <c r="N397" s="470"/>
      <c r="O397" s="470"/>
      <c r="P397" s="470"/>
      <c r="Q397" s="470"/>
      <c r="R397" s="470"/>
      <c r="S397" s="470"/>
      <c r="T397" s="471"/>
      <c r="U397" s="471"/>
      <c r="V397" s="472"/>
      <c r="W397" s="467"/>
      <c r="X397" s="467" t="s">
        <v>1044</v>
      </c>
      <c r="Y397" s="467" t="s">
        <v>1044</v>
      </c>
      <c r="Z397" s="467" t="s">
        <v>1044</v>
      </c>
      <c r="AA397" s="467"/>
      <c r="AC397" s="474">
        <f t="shared" si="1"/>
        <v>10.786599428571426</v>
      </c>
    </row>
    <row r="398" spans="1:29" ht="19.5" customHeight="1" x14ac:dyDescent="0.25">
      <c r="A398" s="467">
        <f>A396+1</f>
        <v>195</v>
      </c>
      <c r="B398" s="467" t="s">
        <v>1044</v>
      </c>
      <c r="C398" s="467" t="s">
        <v>480</v>
      </c>
      <c r="D398" s="467" t="s">
        <v>257</v>
      </c>
      <c r="E398" s="468">
        <v>424</v>
      </c>
      <c r="F398" s="484"/>
      <c r="G398" s="470"/>
      <c r="H398" s="468"/>
      <c r="I398" s="468"/>
      <c r="J398" s="469">
        <v>231.62700000000001</v>
      </c>
      <c r="K398" s="467" t="s">
        <v>1044</v>
      </c>
      <c r="L398" s="473">
        <f>H397+H399</f>
        <v>836</v>
      </c>
      <c r="M398" s="470">
        <v>418</v>
      </c>
      <c r="N398" s="470">
        <v>217</v>
      </c>
      <c r="O398" s="470">
        <v>210</v>
      </c>
      <c r="P398" s="470">
        <v>427</v>
      </c>
      <c r="Q398" s="470">
        <v>214</v>
      </c>
      <c r="R398" s="470">
        <v>211</v>
      </c>
      <c r="S398" s="470">
        <v>425</v>
      </c>
      <c r="T398" s="471">
        <v>397226.49800000002</v>
      </c>
      <c r="U398" s="471">
        <v>3149999.0830000001</v>
      </c>
      <c r="V398" s="472"/>
      <c r="W398" s="467"/>
      <c r="X398" s="467" t="s">
        <v>1169</v>
      </c>
      <c r="Y398" s="467" t="s">
        <v>764</v>
      </c>
      <c r="Z398" s="467" t="s">
        <v>759</v>
      </c>
      <c r="AA398" s="467"/>
      <c r="AC398" s="474">
        <f t="shared" si="1"/>
        <v>0</v>
      </c>
    </row>
    <row r="399" spans="1:29" ht="19.5" customHeight="1" x14ac:dyDescent="0.25">
      <c r="A399" s="467"/>
      <c r="B399" s="467"/>
      <c r="C399" s="467"/>
      <c r="D399" s="467"/>
      <c r="E399" s="468"/>
      <c r="F399" s="484"/>
      <c r="G399" s="470"/>
      <c r="H399" s="468">
        <v>424</v>
      </c>
      <c r="I399" s="468">
        <f>H399+I397</f>
        <v>75930.195999999982</v>
      </c>
      <c r="J399" s="469"/>
      <c r="K399" s="467"/>
      <c r="L399" s="473"/>
      <c r="M399" s="470"/>
      <c r="N399" s="470"/>
      <c r="O399" s="470"/>
      <c r="P399" s="470"/>
      <c r="Q399" s="470"/>
      <c r="R399" s="470"/>
      <c r="S399" s="470"/>
      <c r="T399" s="471"/>
      <c r="U399" s="471"/>
      <c r="V399" s="472"/>
      <c r="W399" s="467"/>
      <c r="X399" s="467" t="s">
        <v>1044</v>
      </c>
      <c r="Y399" s="467" t="s">
        <v>1044</v>
      </c>
      <c r="Z399" s="467" t="s">
        <v>1044</v>
      </c>
      <c r="AA399" s="467"/>
      <c r="AC399" s="474">
        <f t="shared" si="1"/>
        <v>10.847170857142855</v>
      </c>
    </row>
    <row r="400" spans="1:29" ht="19.5" customHeight="1" x14ac:dyDescent="0.25">
      <c r="A400" s="467">
        <f>A398+1</f>
        <v>196</v>
      </c>
      <c r="B400" s="467" t="s">
        <v>1044</v>
      </c>
      <c r="C400" s="467" t="s">
        <v>481</v>
      </c>
      <c r="D400" s="467" t="s">
        <v>257</v>
      </c>
      <c r="E400" s="468">
        <v>416</v>
      </c>
      <c r="F400" s="484"/>
      <c r="G400" s="470"/>
      <c r="H400" s="468"/>
      <c r="I400" s="468"/>
      <c r="J400" s="469">
        <v>232.214</v>
      </c>
      <c r="K400" s="467" t="s">
        <v>1044</v>
      </c>
      <c r="L400" s="473">
        <f>H399+H401</f>
        <v>840</v>
      </c>
      <c r="M400" s="470">
        <v>420</v>
      </c>
      <c r="N400" s="470">
        <v>215</v>
      </c>
      <c r="O400" s="470">
        <v>222</v>
      </c>
      <c r="P400" s="470">
        <v>437</v>
      </c>
      <c r="Q400" s="470">
        <v>215</v>
      </c>
      <c r="R400" s="470">
        <v>218</v>
      </c>
      <c r="S400" s="470">
        <v>433</v>
      </c>
      <c r="T400" s="471">
        <v>397648.15100000001</v>
      </c>
      <c r="U400" s="471">
        <v>3150043.6370000001</v>
      </c>
      <c r="V400" s="472"/>
      <c r="W400" s="467"/>
      <c r="X400" s="467" t="s">
        <v>1169</v>
      </c>
      <c r="Y400" s="467" t="s">
        <v>764</v>
      </c>
      <c r="Z400" s="467" t="s">
        <v>759</v>
      </c>
      <c r="AA400" s="467"/>
      <c r="AC400" s="474">
        <f t="shared" si="1"/>
        <v>0</v>
      </c>
    </row>
    <row r="401" spans="1:29" ht="19.5" customHeight="1" x14ac:dyDescent="0.25">
      <c r="A401" s="467"/>
      <c r="B401" s="467"/>
      <c r="C401" s="467"/>
      <c r="D401" s="467"/>
      <c r="E401" s="468"/>
      <c r="F401" s="484"/>
      <c r="G401" s="470"/>
      <c r="H401" s="468">
        <v>416</v>
      </c>
      <c r="I401" s="468">
        <f>H401+I399</f>
        <v>76346.195999999982</v>
      </c>
      <c r="J401" s="469"/>
      <c r="K401" s="467"/>
      <c r="L401" s="473"/>
      <c r="M401" s="470"/>
      <c r="N401" s="470"/>
      <c r="O401" s="470"/>
      <c r="P401" s="470"/>
      <c r="Q401" s="470"/>
      <c r="R401" s="470"/>
      <c r="S401" s="470"/>
      <c r="T401" s="471"/>
      <c r="U401" s="471"/>
      <c r="V401" s="472"/>
      <c r="W401" s="467"/>
      <c r="X401" s="467" t="s">
        <v>1044</v>
      </c>
      <c r="Y401" s="467" t="s">
        <v>1044</v>
      </c>
      <c r="Z401" s="467" t="s">
        <v>1044</v>
      </c>
      <c r="AA401" s="467"/>
      <c r="AC401" s="474">
        <f t="shared" si="1"/>
        <v>10.906599428571425</v>
      </c>
    </row>
    <row r="402" spans="1:29" ht="19.5" customHeight="1" x14ac:dyDescent="0.25">
      <c r="A402" s="467">
        <f>A400+1</f>
        <v>197</v>
      </c>
      <c r="B402" s="467" t="s">
        <v>1044</v>
      </c>
      <c r="C402" s="467" t="s">
        <v>482</v>
      </c>
      <c r="D402" s="467" t="s">
        <v>231</v>
      </c>
      <c r="E402" s="468">
        <v>410</v>
      </c>
      <c r="F402" s="484"/>
      <c r="G402" s="470"/>
      <c r="H402" s="468"/>
      <c r="I402" s="468"/>
      <c r="J402" s="469">
        <v>232.47900000000001</v>
      </c>
      <c r="K402" s="467" t="s">
        <v>1044</v>
      </c>
      <c r="L402" s="473">
        <f>H401+H403</f>
        <v>826</v>
      </c>
      <c r="M402" s="470">
        <v>413</v>
      </c>
      <c r="N402" s="470">
        <v>195</v>
      </c>
      <c r="O402" s="470">
        <v>192</v>
      </c>
      <c r="P402" s="470">
        <v>387</v>
      </c>
      <c r="Q402" s="470">
        <v>199</v>
      </c>
      <c r="R402" s="470">
        <v>196</v>
      </c>
      <c r="S402" s="470">
        <v>395</v>
      </c>
      <c r="T402" s="471">
        <v>398061.848</v>
      </c>
      <c r="U402" s="471">
        <v>3150087.3489999999</v>
      </c>
      <c r="V402" s="472"/>
      <c r="W402" s="467"/>
      <c r="X402" s="467" t="s">
        <v>763</v>
      </c>
      <c r="Y402" s="467" t="s">
        <v>764</v>
      </c>
      <c r="Z402" s="467" t="s">
        <v>759</v>
      </c>
      <c r="AA402" s="467"/>
      <c r="AC402" s="474">
        <f t="shared" si="1"/>
        <v>0</v>
      </c>
    </row>
    <row r="403" spans="1:29" ht="19.5" customHeight="1" x14ac:dyDescent="0.25">
      <c r="A403" s="467"/>
      <c r="B403" s="467"/>
      <c r="C403" s="467"/>
      <c r="D403" s="467"/>
      <c r="E403" s="468"/>
      <c r="F403" s="484"/>
      <c r="G403" s="470"/>
      <c r="H403" s="468">
        <v>410</v>
      </c>
      <c r="I403" s="468">
        <f>H403+I401</f>
        <v>76756.195999999982</v>
      </c>
      <c r="J403" s="469"/>
      <c r="K403" s="467"/>
      <c r="L403" s="473"/>
      <c r="M403" s="470"/>
      <c r="N403" s="470"/>
      <c r="O403" s="470"/>
      <c r="P403" s="470"/>
      <c r="Q403" s="470"/>
      <c r="R403" s="470"/>
      <c r="S403" s="470"/>
      <c r="T403" s="471"/>
      <c r="U403" s="471"/>
      <c r="V403" s="472" t="s">
        <v>1167</v>
      </c>
      <c r="W403" s="467"/>
      <c r="X403" s="467" t="s">
        <v>1044</v>
      </c>
      <c r="Y403" s="467" t="s">
        <v>1044</v>
      </c>
      <c r="Z403" s="467" t="s">
        <v>1044</v>
      </c>
      <c r="AA403" s="467"/>
      <c r="AC403" s="474">
        <f t="shared" si="1"/>
        <v>10.965170857142855</v>
      </c>
    </row>
    <row r="404" spans="1:29" ht="19.5" customHeight="1" x14ac:dyDescent="0.25">
      <c r="A404" s="467">
        <f>A402+1</f>
        <v>198</v>
      </c>
      <c r="B404" s="467" t="s">
        <v>1044</v>
      </c>
      <c r="C404" s="467" t="s">
        <v>483</v>
      </c>
      <c r="D404" s="467" t="s">
        <v>257</v>
      </c>
      <c r="E404" s="468">
        <v>415</v>
      </c>
      <c r="F404" s="484"/>
      <c r="G404" s="470"/>
      <c r="H404" s="468"/>
      <c r="I404" s="468"/>
      <c r="J404" s="469">
        <v>232.24799999999999</v>
      </c>
      <c r="K404" s="467" t="s">
        <v>1044</v>
      </c>
      <c r="L404" s="473">
        <f>H403+H405</f>
        <v>825</v>
      </c>
      <c r="M404" s="470">
        <v>412.5</v>
      </c>
      <c r="N404" s="470">
        <v>219</v>
      </c>
      <c r="O404" s="470">
        <v>214</v>
      </c>
      <c r="P404" s="470">
        <v>433</v>
      </c>
      <c r="Q404" s="470">
        <v>216</v>
      </c>
      <c r="R404" s="470">
        <v>212</v>
      </c>
      <c r="S404" s="470">
        <v>428</v>
      </c>
      <c r="T404" s="471">
        <v>398469.57799999998</v>
      </c>
      <c r="U404" s="471">
        <v>3150130.432</v>
      </c>
      <c r="V404" s="472"/>
      <c r="W404" s="467"/>
      <c r="X404" s="467" t="s">
        <v>763</v>
      </c>
      <c r="Y404" s="467" t="s">
        <v>764</v>
      </c>
      <c r="Z404" s="467" t="s">
        <v>759</v>
      </c>
      <c r="AA404" s="467"/>
      <c r="AC404" s="474">
        <f t="shared" si="1"/>
        <v>0</v>
      </c>
    </row>
    <row r="405" spans="1:29" ht="19.5" customHeight="1" x14ac:dyDescent="0.25">
      <c r="A405" s="467"/>
      <c r="B405" s="467"/>
      <c r="C405" s="467"/>
      <c r="D405" s="467"/>
      <c r="E405" s="468"/>
      <c r="F405" s="484"/>
      <c r="G405" s="470"/>
      <c r="H405" s="468">
        <v>415</v>
      </c>
      <c r="I405" s="468">
        <f>H405+I403</f>
        <v>77171.195999999982</v>
      </c>
      <c r="J405" s="469"/>
      <c r="K405" s="467"/>
      <c r="L405" s="473"/>
      <c r="M405" s="470"/>
      <c r="N405" s="470"/>
      <c r="O405" s="470"/>
      <c r="P405" s="470"/>
      <c r="Q405" s="470"/>
      <c r="R405" s="470"/>
      <c r="S405" s="470"/>
      <c r="T405" s="471"/>
      <c r="U405" s="471"/>
      <c r="V405" s="472"/>
      <c r="W405" s="467"/>
      <c r="X405" s="467" t="s">
        <v>1044</v>
      </c>
      <c r="Y405" s="467" t="s">
        <v>1044</v>
      </c>
      <c r="Z405" s="467" t="s">
        <v>1044</v>
      </c>
      <c r="AA405" s="467"/>
      <c r="AC405" s="474">
        <f t="shared" si="1"/>
        <v>11.024456571428569</v>
      </c>
    </row>
    <row r="406" spans="1:29" ht="19.5" customHeight="1" x14ac:dyDescent="0.25">
      <c r="A406" s="467">
        <f>A404+1</f>
        <v>199</v>
      </c>
      <c r="B406" s="467" t="s">
        <v>1044</v>
      </c>
      <c r="C406" s="467" t="s">
        <v>484</v>
      </c>
      <c r="D406" s="467" t="s">
        <v>257</v>
      </c>
      <c r="E406" s="468">
        <v>412</v>
      </c>
      <c r="F406" s="484"/>
      <c r="G406" s="470"/>
      <c r="H406" s="468"/>
      <c r="I406" s="468"/>
      <c r="J406" s="469">
        <v>231.05199999999999</v>
      </c>
      <c r="K406" s="467" t="s">
        <v>1044</v>
      </c>
      <c r="L406" s="473">
        <f>H405+H407</f>
        <v>827</v>
      </c>
      <c r="M406" s="470">
        <v>413.5</v>
      </c>
      <c r="N406" s="470">
        <v>202</v>
      </c>
      <c r="O406" s="470">
        <v>221</v>
      </c>
      <c r="P406" s="470">
        <v>423</v>
      </c>
      <c r="Q406" s="470">
        <v>204</v>
      </c>
      <c r="R406" s="470">
        <v>217</v>
      </c>
      <c r="S406" s="470">
        <v>421</v>
      </c>
      <c r="T406" s="471">
        <v>398882.28</v>
      </c>
      <c r="U406" s="471">
        <v>3150174.0389999999</v>
      </c>
      <c r="V406" s="472"/>
      <c r="W406" s="467"/>
      <c r="X406" s="467" t="s">
        <v>763</v>
      </c>
      <c r="Y406" s="467" t="s">
        <v>764</v>
      </c>
      <c r="Z406" s="467" t="s">
        <v>759</v>
      </c>
      <c r="AA406" s="467"/>
      <c r="AC406" s="474">
        <f t="shared" si="1"/>
        <v>0</v>
      </c>
    </row>
    <row r="407" spans="1:29" ht="19.5" customHeight="1" x14ac:dyDescent="0.25">
      <c r="A407" s="467"/>
      <c r="B407" s="467"/>
      <c r="C407" s="467"/>
      <c r="D407" s="467"/>
      <c r="E407" s="468"/>
      <c r="F407" s="484"/>
      <c r="G407" s="470"/>
      <c r="H407" s="468">
        <v>412</v>
      </c>
      <c r="I407" s="468">
        <f>H407+I405</f>
        <v>77583.195999999982</v>
      </c>
      <c r="J407" s="469"/>
      <c r="K407" s="467"/>
      <c r="L407" s="473"/>
      <c r="M407" s="470"/>
      <c r="N407" s="470"/>
      <c r="O407" s="470"/>
      <c r="P407" s="470"/>
      <c r="Q407" s="470"/>
      <c r="R407" s="470"/>
      <c r="S407" s="470"/>
      <c r="T407" s="471"/>
      <c r="U407" s="471"/>
      <c r="V407" s="472"/>
      <c r="W407" s="467"/>
      <c r="X407" s="467" t="s">
        <v>1044</v>
      </c>
      <c r="Y407" s="467" t="s">
        <v>1044</v>
      </c>
      <c r="Z407" s="467" t="s">
        <v>1044</v>
      </c>
      <c r="AA407" s="467"/>
      <c r="AC407" s="474">
        <f t="shared" si="1"/>
        <v>11.083313714285712</v>
      </c>
    </row>
    <row r="408" spans="1:29" ht="19.5" customHeight="1" x14ac:dyDescent="0.25">
      <c r="A408" s="467">
        <f>A406+1</f>
        <v>200</v>
      </c>
      <c r="B408" s="467" t="s">
        <v>1044</v>
      </c>
      <c r="C408" s="467" t="s">
        <v>485</v>
      </c>
      <c r="D408" s="467" t="s">
        <v>283</v>
      </c>
      <c r="E408" s="468">
        <v>409</v>
      </c>
      <c r="F408" s="484"/>
      <c r="G408" s="470">
        <f>SUM(H390:H407)</f>
        <v>3729.9989999999998</v>
      </c>
      <c r="H408" s="468"/>
      <c r="I408" s="468"/>
      <c r="J408" s="469">
        <v>231.15299999999999</v>
      </c>
      <c r="K408" s="467" t="s">
        <v>1044</v>
      </c>
      <c r="L408" s="473">
        <f>H407+H409</f>
        <v>821</v>
      </c>
      <c r="M408" s="470">
        <v>410.5</v>
      </c>
      <c r="N408" s="470">
        <v>192</v>
      </c>
      <c r="O408" s="470">
        <v>195</v>
      </c>
      <c r="P408" s="470">
        <v>387</v>
      </c>
      <c r="Q408" s="470">
        <v>196</v>
      </c>
      <c r="R408" s="470">
        <v>198</v>
      </c>
      <c r="S408" s="470">
        <v>394</v>
      </c>
      <c r="T408" s="471">
        <v>399292</v>
      </c>
      <c r="U408" s="471">
        <v>3150217.3319999999</v>
      </c>
      <c r="V408" s="472"/>
      <c r="W408" s="467"/>
      <c r="X408" s="467" t="s">
        <v>763</v>
      </c>
      <c r="Y408" s="467" t="s">
        <v>764</v>
      </c>
      <c r="Z408" s="467" t="s">
        <v>759</v>
      </c>
      <c r="AA408" s="467"/>
      <c r="AC408" s="474">
        <f t="shared" si="1"/>
        <v>0</v>
      </c>
    </row>
    <row r="409" spans="1:29" ht="19.5" customHeight="1" x14ac:dyDescent="0.25">
      <c r="A409" s="467"/>
      <c r="B409" s="467"/>
      <c r="C409" s="467"/>
      <c r="D409" s="467"/>
      <c r="E409" s="468"/>
      <c r="F409" s="484"/>
      <c r="G409" s="470"/>
      <c r="H409" s="468">
        <v>409</v>
      </c>
      <c r="I409" s="468">
        <f>H409+I407</f>
        <v>77992.195999999982</v>
      </c>
      <c r="J409" s="469"/>
      <c r="K409" s="467"/>
      <c r="L409" s="473"/>
      <c r="M409" s="470"/>
      <c r="N409" s="470"/>
      <c r="O409" s="470"/>
      <c r="P409" s="470"/>
      <c r="Q409" s="470"/>
      <c r="R409" s="470"/>
      <c r="S409" s="470"/>
      <c r="T409" s="471"/>
      <c r="U409" s="471"/>
      <c r="V409" s="472" t="s">
        <v>1167</v>
      </c>
      <c r="W409" s="467"/>
      <c r="X409" s="467" t="s">
        <v>1044</v>
      </c>
      <c r="Y409" s="467" t="s">
        <v>1044</v>
      </c>
      <c r="Z409" s="467" t="s">
        <v>1044</v>
      </c>
      <c r="AA409" s="467"/>
      <c r="AC409" s="474">
        <f t="shared" si="1"/>
        <v>11.141742285714283</v>
      </c>
    </row>
    <row r="410" spans="1:29" ht="19.5" customHeight="1" x14ac:dyDescent="0.25">
      <c r="A410" s="467">
        <f>A408+1</f>
        <v>201</v>
      </c>
      <c r="B410" s="467" t="s">
        <v>1044</v>
      </c>
      <c r="C410" s="467" t="s">
        <v>488</v>
      </c>
      <c r="D410" s="467" t="s">
        <v>257</v>
      </c>
      <c r="E410" s="468">
        <v>426</v>
      </c>
      <c r="F410" s="484"/>
      <c r="G410" s="470"/>
      <c r="H410" s="468"/>
      <c r="I410" s="468"/>
      <c r="J410" s="469">
        <v>230.13300000000001</v>
      </c>
      <c r="K410" s="467" t="s">
        <v>1044</v>
      </c>
      <c r="L410" s="473">
        <f>H409+H411</f>
        <v>835</v>
      </c>
      <c r="M410" s="470">
        <v>417.5</v>
      </c>
      <c r="N410" s="470">
        <v>215</v>
      </c>
      <c r="O410" s="470">
        <v>208</v>
      </c>
      <c r="P410" s="470">
        <v>423</v>
      </c>
      <c r="Q410" s="470">
        <v>212</v>
      </c>
      <c r="R410" s="470">
        <v>210</v>
      </c>
      <c r="S410" s="470">
        <v>422</v>
      </c>
      <c r="T410" s="471">
        <v>399698.73499999999</v>
      </c>
      <c r="U410" s="471">
        <v>3150260.3089999999</v>
      </c>
      <c r="V410" s="472"/>
      <c r="W410" s="467"/>
      <c r="X410" s="467" t="s">
        <v>763</v>
      </c>
      <c r="Y410" s="467" t="s">
        <v>764</v>
      </c>
      <c r="Z410" s="467" t="s">
        <v>759</v>
      </c>
      <c r="AA410" s="467"/>
      <c r="AC410" s="474">
        <f t="shared" si="1"/>
        <v>0</v>
      </c>
    </row>
    <row r="411" spans="1:29" ht="19.5" customHeight="1" x14ac:dyDescent="0.25">
      <c r="A411" s="467"/>
      <c r="B411" s="467"/>
      <c r="C411" s="467"/>
      <c r="D411" s="467"/>
      <c r="E411" s="468"/>
      <c r="F411" s="484"/>
      <c r="G411" s="470"/>
      <c r="H411" s="468">
        <v>426</v>
      </c>
      <c r="I411" s="468">
        <f>H411+I409</f>
        <v>78418.195999999982</v>
      </c>
      <c r="J411" s="469"/>
      <c r="K411" s="467"/>
      <c r="L411" s="473"/>
      <c r="M411" s="470"/>
      <c r="N411" s="470"/>
      <c r="O411" s="470"/>
      <c r="P411" s="470"/>
      <c r="Q411" s="470"/>
      <c r="R411" s="470"/>
      <c r="S411" s="470"/>
      <c r="T411" s="471"/>
      <c r="U411" s="471"/>
      <c r="V411" s="472" t="s">
        <v>1176</v>
      </c>
      <c r="W411" s="467"/>
      <c r="X411" s="467" t="s">
        <v>1044</v>
      </c>
      <c r="Y411" s="467" t="s">
        <v>1044</v>
      </c>
      <c r="Z411" s="467" t="s">
        <v>1044</v>
      </c>
      <c r="AA411" s="467"/>
      <c r="AC411" s="474">
        <f t="shared" si="1"/>
        <v>11.202599428571427</v>
      </c>
    </row>
    <row r="412" spans="1:29" ht="19.5" customHeight="1" x14ac:dyDescent="0.25">
      <c r="A412" s="467">
        <f>A410+1</f>
        <v>202</v>
      </c>
      <c r="B412" s="467" t="s">
        <v>1044</v>
      </c>
      <c r="C412" s="467" t="s">
        <v>489</v>
      </c>
      <c r="D412" s="467" t="s">
        <v>231</v>
      </c>
      <c r="E412" s="468">
        <v>414</v>
      </c>
      <c r="F412" s="484"/>
      <c r="G412" s="470"/>
      <c r="H412" s="468"/>
      <c r="I412" s="468"/>
      <c r="J412" s="469">
        <v>234.25</v>
      </c>
      <c r="K412" s="467" t="s">
        <v>1044</v>
      </c>
      <c r="L412" s="473">
        <f>H411+H413</f>
        <v>840</v>
      </c>
      <c r="M412" s="470">
        <v>420</v>
      </c>
      <c r="N412" s="470">
        <v>219</v>
      </c>
      <c r="O412" s="470">
        <v>180</v>
      </c>
      <c r="P412" s="470">
        <v>399</v>
      </c>
      <c r="Q412" s="470">
        <v>218</v>
      </c>
      <c r="R412" s="470">
        <v>188</v>
      </c>
      <c r="S412" s="470">
        <v>406</v>
      </c>
      <c r="T412" s="471">
        <v>400122.37699999998</v>
      </c>
      <c r="U412" s="471">
        <v>3150305.0720000002</v>
      </c>
      <c r="V412" s="472"/>
      <c r="W412" s="467"/>
      <c r="X412" s="467" t="s">
        <v>763</v>
      </c>
      <c r="Y412" s="467" t="s">
        <v>764</v>
      </c>
      <c r="Z412" s="467" t="s">
        <v>759</v>
      </c>
      <c r="AA412" s="467"/>
      <c r="AC412" s="474">
        <f t="shared" si="1"/>
        <v>0</v>
      </c>
    </row>
    <row r="413" spans="1:29" ht="19.5" customHeight="1" x14ac:dyDescent="0.25">
      <c r="A413" s="467"/>
      <c r="B413" s="467"/>
      <c r="C413" s="467"/>
      <c r="D413" s="467"/>
      <c r="E413" s="468"/>
      <c r="F413" s="484"/>
      <c r="G413" s="470"/>
      <c r="H413" s="468">
        <v>414</v>
      </c>
      <c r="I413" s="468">
        <f>H413+I411</f>
        <v>78832.195999999982</v>
      </c>
      <c r="J413" s="469"/>
      <c r="K413" s="467"/>
      <c r="L413" s="473"/>
      <c r="M413" s="470"/>
      <c r="N413" s="470"/>
      <c r="O413" s="470"/>
      <c r="P413" s="470"/>
      <c r="Q413" s="470"/>
      <c r="R413" s="470"/>
      <c r="S413" s="470"/>
      <c r="T413" s="471"/>
      <c r="U413" s="471"/>
      <c r="V413" s="472" t="s">
        <v>1176</v>
      </c>
      <c r="W413" s="467"/>
      <c r="X413" s="467" t="s">
        <v>1044</v>
      </c>
      <c r="Y413" s="467" t="s">
        <v>1044</v>
      </c>
      <c r="Z413" s="467" t="s">
        <v>1044</v>
      </c>
      <c r="AA413" s="467"/>
      <c r="AC413" s="474">
        <f t="shared" si="1"/>
        <v>11.261742285714282</v>
      </c>
    </row>
    <row r="414" spans="1:29" ht="19.5" customHeight="1" x14ac:dyDescent="0.25">
      <c r="A414" s="467">
        <f>A412+1</f>
        <v>203</v>
      </c>
      <c r="B414" s="467" t="s">
        <v>1044</v>
      </c>
      <c r="C414" s="467" t="s">
        <v>490</v>
      </c>
      <c r="D414" s="467" t="s">
        <v>245</v>
      </c>
      <c r="E414" s="468">
        <v>415</v>
      </c>
      <c r="F414" s="484"/>
      <c r="G414" s="470"/>
      <c r="H414" s="468"/>
      <c r="I414" s="468"/>
      <c r="J414" s="469">
        <v>233.69800000000001</v>
      </c>
      <c r="K414" s="467" t="s">
        <v>1044</v>
      </c>
      <c r="L414" s="473">
        <f>H413+H415</f>
        <v>829</v>
      </c>
      <c r="M414" s="470">
        <v>414.5</v>
      </c>
      <c r="N414" s="470">
        <v>235</v>
      </c>
      <c r="O414" s="470">
        <v>210</v>
      </c>
      <c r="P414" s="470">
        <v>445</v>
      </c>
      <c r="Q414" s="470">
        <v>227</v>
      </c>
      <c r="R414" s="470">
        <v>210</v>
      </c>
      <c r="S414" s="470">
        <v>437</v>
      </c>
      <c r="T414" s="471">
        <v>400534.08500000002</v>
      </c>
      <c r="U414" s="471">
        <v>3150348.5750000002</v>
      </c>
      <c r="V414" s="472"/>
      <c r="W414" s="467"/>
      <c r="X414" s="467" t="s">
        <v>763</v>
      </c>
      <c r="Y414" s="467" t="s">
        <v>764</v>
      </c>
      <c r="Z414" s="467" t="s">
        <v>759</v>
      </c>
      <c r="AA414" s="467"/>
      <c r="AC414" s="474">
        <f t="shared" si="1"/>
        <v>0</v>
      </c>
    </row>
    <row r="415" spans="1:29" ht="19.5" customHeight="1" x14ac:dyDescent="0.25">
      <c r="A415" s="467"/>
      <c r="B415" s="467"/>
      <c r="C415" s="467"/>
      <c r="D415" s="467"/>
      <c r="E415" s="468"/>
      <c r="F415" s="484"/>
      <c r="G415" s="470"/>
      <c r="H415" s="468">
        <v>415</v>
      </c>
      <c r="I415" s="468">
        <f>H415+I413</f>
        <v>79247.195999999982</v>
      </c>
      <c r="J415" s="469"/>
      <c r="K415" s="467"/>
      <c r="L415" s="473"/>
      <c r="M415" s="470"/>
      <c r="N415" s="470"/>
      <c r="O415" s="470"/>
      <c r="P415" s="470"/>
      <c r="Q415" s="470"/>
      <c r="R415" s="470"/>
      <c r="S415" s="470"/>
      <c r="T415" s="471"/>
      <c r="U415" s="471"/>
      <c r="V415" s="472" t="s">
        <v>1165</v>
      </c>
      <c r="W415" s="467"/>
      <c r="X415" s="467" t="s">
        <v>1044</v>
      </c>
      <c r="Y415" s="467" t="s">
        <v>1044</v>
      </c>
      <c r="Z415" s="467" t="s">
        <v>1044</v>
      </c>
      <c r="AA415" s="467"/>
      <c r="AC415" s="474">
        <f t="shared" si="1"/>
        <v>11.321027999999997</v>
      </c>
    </row>
    <row r="416" spans="1:29" ht="19.5" customHeight="1" x14ac:dyDescent="0.25">
      <c r="A416" s="467">
        <f>A414+1</f>
        <v>204</v>
      </c>
      <c r="B416" s="467" t="s">
        <v>1044</v>
      </c>
      <c r="C416" s="467" t="s">
        <v>491</v>
      </c>
      <c r="D416" s="467" t="s">
        <v>245</v>
      </c>
      <c r="E416" s="468">
        <v>378</v>
      </c>
      <c r="F416" s="484"/>
      <c r="G416" s="470"/>
      <c r="H416" s="468"/>
      <c r="I416" s="468"/>
      <c r="J416" s="469">
        <v>233.25399999999999</v>
      </c>
      <c r="K416" s="467" t="s">
        <v>1044</v>
      </c>
      <c r="L416" s="473">
        <f>H415+H417</f>
        <v>793</v>
      </c>
      <c r="M416" s="470">
        <v>396.5</v>
      </c>
      <c r="N416" s="470">
        <v>206</v>
      </c>
      <c r="O416" s="470">
        <v>199</v>
      </c>
      <c r="P416" s="470">
        <v>405</v>
      </c>
      <c r="Q416" s="470">
        <v>207</v>
      </c>
      <c r="R416" s="470">
        <v>196</v>
      </c>
      <c r="S416" s="470">
        <v>403</v>
      </c>
      <c r="T416" s="471">
        <v>400946.78700000001</v>
      </c>
      <c r="U416" s="471">
        <v>3150392.1830000002</v>
      </c>
      <c r="V416" s="472"/>
      <c r="W416" s="467"/>
      <c r="X416" s="467" t="s">
        <v>763</v>
      </c>
      <c r="Y416" s="467" t="s">
        <v>764</v>
      </c>
      <c r="Z416" s="467" t="s">
        <v>759</v>
      </c>
      <c r="AA416" s="467"/>
      <c r="AC416" s="474">
        <f t="shared" si="1"/>
        <v>0</v>
      </c>
    </row>
    <row r="417" spans="1:29" ht="19.5" customHeight="1" x14ac:dyDescent="0.25">
      <c r="A417" s="467"/>
      <c r="B417" s="467"/>
      <c r="C417" s="467"/>
      <c r="D417" s="467"/>
      <c r="E417" s="468"/>
      <c r="F417" s="484"/>
      <c r="G417" s="470"/>
      <c r="H417" s="468">
        <v>378</v>
      </c>
      <c r="I417" s="468">
        <f>H417+I415</f>
        <v>79625.195999999982</v>
      </c>
      <c r="J417" s="469"/>
      <c r="K417" s="467"/>
      <c r="L417" s="473"/>
      <c r="M417" s="470"/>
      <c r="N417" s="470"/>
      <c r="O417" s="470"/>
      <c r="P417" s="470"/>
      <c r="Q417" s="470"/>
      <c r="R417" s="470"/>
      <c r="S417" s="470"/>
      <c r="T417" s="471"/>
      <c r="U417" s="471"/>
      <c r="V417" s="472"/>
      <c r="W417" s="467"/>
      <c r="X417" s="467" t="s">
        <v>1044</v>
      </c>
      <c r="Y417" s="467" t="s">
        <v>1044</v>
      </c>
      <c r="Z417" s="467" t="s">
        <v>1044</v>
      </c>
      <c r="AA417" s="467"/>
      <c r="AC417" s="474">
        <f t="shared" si="1"/>
        <v>11.375027999999997</v>
      </c>
    </row>
    <row r="418" spans="1:29" ht="19.5" customHeight="1" x14ac:dyDescent="0.25">
      <c r="A418" s="467">
        <f>A416+1</f>
        <v>205</v>
      </c>
      <c r="B418" s="467"/>
      <c r="C418" s="467" t="s">
        <v>492</v>
      </c>
      <c r="D418" s="467" t="s">
        <v>257</v>
      </c>
      <c r="E418" s="468">
        <v>417</v>
      </c>
      <c r="F418" s="484"/>
      <c r="G418" s="470"/>
      <c r="H418" s="468"/>
      <c r="I418" s="468"/>
      <c r="J418" s="469">
        <v>234.46299999999999</v>
      </c>
      <c r="K418" s="467" t="s">
        <v>1044</v>
      </c>
      <c r="L418" s="473">
        <f>H417+H419</f>
        <v>795</v>
      </c>
      <c r="M418" s="470">
        <v>397.5</v>
      </c>
      <c r="N418" s="470">
        <v>179</v>
      </c>
      <c r="O418" s="470">
        <v>200</v>
      </c>
      <c r="P418" s="470">
        <v>379</v>
      </c>
      <c r="Q418" s="470">
        <v>183</v>
      </c>
      <c r="R418" s="470">
        <v>203</v>
      </c>
      <c r="S418" s="470">
        <v>386</v>
      </c>
      <c r="T418" s="471">
        <v>401322.69500000001</v>
      </c>
      <c r="U418" s="471">
        <v>3150431.9029999999</v>
      </c>
      <c r="V418" s="472"/>
      <c r="W418" s="467"/>
      <c r="X418" s="467" t="s">
        <v>763</v>
      </c>
      <c r="Y418" s="467" t="s">
        <v>764</v>
      </c>
      <c r="Z418" s="467" t="s">
        <v>759</v>
      </c>
      <c r="AA418" s="467"/>
      <c r="AC418" s="474">
        <f t="shared" si="1"/>
        <v>0</v>
      </c>
    </row>
    <row r="419" spans="1:29" ht="19.5" customHeight="1" x14ac:dyDescent="0.25">
      <c r="A419" s="467"/>
      <c r="B419" s="467"/>
      <c r="C419" s="467"/>
      <c r="D419" s="467"/>
      <c r="E419" s="468"/>
      <c r="F419" s="484"/>
      <c r="G419" s="470"/>
      <c r="H419" s="468">
        <v>417</v>
      </c>
      <c r="I419" s="468">
        <f>H419+I417</f>
        <v>80042.195999999982</v>
      </c>
      <c r="J419" s="469"/>
      <c r="K419" s="467"/>
      <c r="L419" s="473"/>
      <c r="M419" s="470"/>
      <c r="N419" s="470"/>
      <c r="O419" s="470"/>
      <c r="P419" s="470"/>
      <c r="Q419" s="470"/>
      <c r="R419" s="470"/>
      <c r="S419" s="470"/>
      <c r="T419" s="471"/>
      <c r="U419" s="471"/>
      <c r="V419" s="472" t="s">
        <v>1176</v>
      </c>
      <c r="W419" s="467"/>
      <c r="X419" s="467" t="s">
        <v>1044</v>
      </c>
      <c r="Y419" s="467" t="s">
        <v>1044</v>
      </c>
      <c r="Z419" s="467" t="s">
        <v>1044</v>
      </c>
      <c r="AA419" s="467"/>
      <c r="AC419" s="474">
        <f t="shared" si="1"/>
        <v>11.434599428571426</v>
      </c>
    </row>
    <row r="420" spans="1:29" ht="19.5" customHeight="1" x14ac:dyDescent="0.25">
      <c r="A420" s="467">
        <f>A418+1</f>
        <v>206</v>
      </c>
      <c r="B420" s="467" t="s">
        <v>1044</v>
      </c>
      <c r="C420" s="467" t="s">
        <v>493</v>
      </c>
      <c r="D420" s="467" t="s">
        <v>257</v>
      </c>
      <c r="E420" s="468">
        <v>346</v>
      </c>
      <c r="F420" s="484"/>
      <c r="G420" s="470"/>
      <c r="H420" s="468"/>
      <c r="I420" s="468"/>
      <c r="J420" s="469">
        <v>236.17400000000001</v>
      </c>
      <c r="K420" s="467" t="s">
        <v>1044</v>
      </c>
      <c r="L420" s="473">
        <f>H419+H421</f>
        <v>763</v>
      </c>
      <c r="M420" s="470">
        <v>381.5</v>
      </c>
      <c r="N420" s="470">
        <v>217</v>
      </c>
      <c r="O420" s="470">
        <v>150</v>
      </c>
      <c r="P420" s="470">
        <v>367</v>
      </c>
      <c r="Q420" s="470">
        <v>215</v>
      </c>
      <c r="R420" s="470">
        <v>157</v>
      </c>
      <c r="S420" s="470">
        <v>372</v>
      </c>
      <c r="T420" s="471">
        <v>401737.386</v>
      </c>
      <c r="U420" s="471">
        <v>3150475.72</v>
      </c>
      <c r="V420" s="472"/>
      <c r="W420" s="467"/>
      <c r="X420" s="467" t="s">
        <v>763</v>
      </c>
      <c r="Y420" s="467" t="s">
        <v>764</v>
      </c>
      <c r="Z420" s="467" t="s">
        <v>759</v>
      </c>
      <c r="AA420" s="467"/>
      <c r="AC420" s="474">
        <f t="shared" si="1"/>
        <v>0</v>
      </c>
    </row>
    <row r="421" spans="1:29" ht="19.5" customHeight="1" x14ac:dyDescent="0.25">
      <c r="A421" s="467"/>
      <c r="B421" s="467"/>
      <c r="C421" s="467"/>
      <c r="D421" s="467"/>
      <c r="E421" s="468"/>
      <c r="F421" s="484"/>
      <c r="G421" s="470"/>
      <c r="H421" s="468">
        <v>346</v>
      </c>
      <c r="I421" s="468">
        <f>H421+I419</f>
        <v>80388.195999999982</v>
      </c>
      <c r="J421" s="469"/>
      <c r="K421" s="467"/>
      <c r="L421" s="473"/>
      <c r="M421" s="470"/>
      <c r="N421" s="470"/>
      <c r="O421" s="470"/>
      <c r="P421" s="470"/>
      <c r="Q421" s="470"/>
      <c r="R421" s="470"/>
      <c r="S421" s="470"/>
      <c r="T421" s="471"/>
      <c r="U421" s="471"/>
      <c r="V421" s="472" t="s">
        <v>1165</v>
      </c>
      <c r="W421" s="467"/>
      <c r="X421" s="467" t="s">
        <v>1044</v>
      </c>
      <c r="Y421" s="467" t="s">
        <v>1044</v>
      </c>
      <c r="Z421" s="467" t="s">
        <v>1044</v>
      </c>
      <c r="AA421" s="467"/>
      <c r="AC421" s="474">
        <f t="shared" si="1"/>
        <v>11.484027999999997</v>
      </c>
    </row>
    <row r="422" spans="1:29" ht="19.5" customHeight="1" x14ac:dyDescent="0.25">
      <c r="A422" s="467">
        <f>A420+1</f>
        <v>207</v>
      </c>
      <c r="B422" s="467" t="s">
        <v>1044</v>
      </c>
      <c r="C422" s="467" t="s">
        <v>496</v>
      </c>
      <c r="D422" s="467" t="s">
        <v>245</v>
      </c>
      <c r="E422" s="468">
        <v>412</v>
      </c>
      <c r="F422" s="484"/>
      <c r="G422" s="470"/>
      <c r="H422" s="468"/>
      <c r="I422" s="468"/>
      <c r="J422" s="469">
        <v>236.93600000000001</v>
      </c>
      <c r="K422" s="467" t="s">
        <v>1044</v>
      </c>
      <c r="L422" s="473">
        <f>H421+H423</f>
        <v>758</v>
      </c>
      <c r="M422" s="470">
        <v>379</v>
      </c>
      <c r="N422" s="470">
        <v>196</v>
      </c>
      <c r="O422" s="470">
        <v>219</v>
      </c>
      <c r="P422" s="470">
        <v>415</v>
      </c>
      <c r="Q422" s="470">
        <v>189</v>
      </c>
      <c r="R422" s="470">
        <v>215</v>
      </c>
      <c r="S422" s="470">
        <v>404</v>
      </c>
      <c r="T422" s="471">
        <v>402081.47100000002</v>
      </c>
      <c r="U422" s="471">
        <v>3150512.0780000002</v>
      </c>
      <c r="V422" s="472"/>
      <c r="W422" s="467"/>
      <c r="X422" s="467" t="s">
        <v>763</v>
      </c>
      <c r="Y422" s="467" t="s">
        <v>764</v>
      </c>
      <c r="Z422" s="467" t="s">
        <v>759</v>
      </c>
      <c r="AA422" s="467"/>
      <c r="AC422" s="474">
        <f t="shared" si="1"/>
        <v>0</v>
      </c>
    </row>
    <row r="423" spans="1:29" ht="19.5" customHeight="1" x14ac:dyDescent="0.25">
      <c r="A423" s="467"/>
      <c r="B423" s="467"/>
      <c r="C423" s="467"/>
      <c r="D423" s="467"/>
      <c r="E423" s="468"/>
      <c r="F423" s="484"/>
      <c r="G423" s="470"/>
      <c r="H423" s="468">
        <v>412</v>
      </c>
      <c r="I423" s="468">
        <f>H423+I421</f>
        <v>80800.195999999982</v>
      </c>
      <c r="J423" s="469"/>
      <c r="K423" s="467"/>
      <c r="L423" s="473"/>
      <c r="M423" s="470"/>
      <c r="N423" s="470"/>
      <c r="O423" s="470"/>
      <c r="P423" s="470"/>
      <c r="Q423" s="470"/>
      <c r="R423" s="470"/>
      <c r="S423" s="470"/>
      <c r="T423" s="471"/>
      <c r="U423" s="471"/>
      <c r="V423" s="472" t="s">
        <v>1165</v>
      </c>
      <c r="W423" s="467"/>
      <c r="X423" s="467" t="s">
        <v>1044</v>
      </c>
      <c r="Y423" s="467" t="s">
        <v>1044</v>
      </c>
      <c r="Z423" s="467" t="s">
        <v>1044</v>
      </c>
      <c r="AA423" s="467"/>
      <c r="AC423" s="474">
        <f t="shared" si="1"/>
        <v>11.54288514285714</v>
      </c>
    </row>
    <row r="424" spans="1:29" ht="19.5" customHeight="1" x14ac:dyDescent="0.25">
      <c r="A424" s="475">
        <f>A422+1</f>
        <v>208</v>
      </c>
      <c r="B424" s="475" t="s">
        <v>870</v>
      </c>
      <c r="C424" s="475" t="s">
        <v>498</v>
      </c>
      <c r="D424" s="475" t="s">
        <v>367</v>
      </c>
      <c r="E424" s="476">
        <v>428</v>
      </c>
      <c r="F424" s="485"/>
      <c r="G424" s="477"/>
      <c r="H424" s="476"/>
      <c r="I424" s="476"/>
      <c r="J424" s="478">
        <v>240.49100000000001</v>
      </c>
      <c r="K424" s="475" t="s">
        <v>1044</v>
      </c>
      <c r="L424" s="479">
        <f>H423+H425</f>
        <v>840</v>
      </c>
      <c r="M424" s="477">
        <v>420</v>
      </c>
      <c r="N424" s="477">
        <v>194</v>
      </c>
      <c r="O424" s="477">
        <v>238</v>
      </c>
      <c r="P424" s="477">
        <v>432</v>
      </c>
      <c r="Q424" s="477">
        <v>198</v>
      </c>
      <c r="R424" s="477">
        <v>231</v>
      </c>
      <c r="S424" s="477">
        <v>429</v>
      </c>
      <c r="T424" s="480">
        <v>402491.19</v>
      </c>
      <c r="U424" s="480">
        <v>3150555.37</v>
      </c>
      <c r="V424" s="481"/>
      <c r="W424" s="475"/>
      <c r="X424" s="475" t="s">
        <v>763</v>
      </c>
      <c r="Y424" s="475" t="s">
        <v>764</v>
      </c>
      <c r="Z424" s="475" t="s">
        <v>759</v>
      </c>
      <c r="AA424" s="475"/>
      <c r="AC424" s="474">
        <f t="shared" si="1"/>
        <v>0</v>
      </c>
    </row>
    <row r="425" spans="1:29" ht="19.5" customHeight="1" x14ac:dyDescent="0.25">
      <c r="A425" s="467"/>
      <c r="B425" s="467"/>
      <c r="C425" s="467"/>
      <c r="D425" s="467"/>
      <c r="E425" s="468"/>
      <c r="F425" s="484"/>
      <c r="G425" s="470"/>
      <c r="H425" s="468">
        <v>428</v>
      </c>
      <c r="I425" s="468">
        <f>H425+I423</f>
        <v>81228.195999999982</v>
      </c>
      <c r="J425" s="469"/>
      <c r="K425" s="467"/>
      <c r="L425" s="473"/>
      <c r="M425" s="470"/>
      <c r="N425" s="470"/>
      <c r="O425" s="470"/>
      <c r="P425" s="470"/>
      <c r="Q425" s="470"/>
      <c r="R425" s="470"/>
      <c r="S425" s="470"/>
      <c r="T425" s="471"/>
      <c r="U425" s="471"/>
      <c r="V425" s="472" t="s">
        <v>1165</v>
      </c>
      <c r="W425" s="467"/>
      <c r="X425" s="467" t="s">
        <v>1044</v>
      </c>
      <c r="Y425" s="467" t="s">
        <v>1044</v>
      </c>
      <c r="Z425" s="467" t="s">
        <v>1044</v>
      </c>
      <c r="AA425" s="467"/>
      <c r="AC425" s="474">
        <f t="shared" si="1"/>
        <v>11.604027999999998</v>
      </c>
    </row>
    <row r="426" spans="1:29" ht="19.5" customHeight="1" x14ac:dyDescent="0.25">
      <c r="A426" s="467">
        <f>A424+1</f>
        <v>209</v>
      </c>
      <c r="B426" s="467" t="s">
        <v>1044</v>
      </c>
      <c r="C426" s="467" t="s">
        <v>501</v>
      </c>
      <c r="D426" s="467" t="s">
        <v>231</v>
      </c>
      <c r="E426" s="468">
        <v>400.73</v>
      </c>
      <c r="F426" s="484"/>
      <c r="G426" s="470"/>
      <c r="H426" s="468"/>
      <c r="I426" s="468"/>
      <c r="J426" s="469">
        <v>235.74600000000001</v>
      </c>
      <c r="K426" s="467" t="s">
        <v>1044</v>
      </c>
      <c r="L426" s="473">
        <f>H425+H427</f>
        <v>828.73</v>
      </c>
      <c r="M426" s="470">
        <v>414.36500000000001</v>
      </c>
      <c r="N426" s="470">
        <v>191</v>
      </c>
      <c r="O426" s="470">
        <v>209</v>
      </c>
      <c r="P426" s="470">
        <v>400</v>
      </c>
      <c r="Q426" s="470">
        <v>198</v>
      </c>
      <c r="R426" s="470">
        <v>207</v>
      </c>
      <c r="S426" s="470">
        <v>405</v>
      </c>
      <c r="T426" s="471">
        <v>402916.82</v>
      </c>
      <c r="U426" s="471">
        <v>3150600.344</v>
      </c>
      <c r="V426" s="472"/>
      <c r="W426" s="467"/>
      <c r="X426" s="467" t="s">
        <v>763</v>
      </c>
      <c r="Y426" s="467" t="s">
        <v>764</v>
      </c>
      <c r="Z426" s="467" t="s">
        <v>759</v>
      </c>
      <c r="AA426" s="467"/>
      <c r="AC426" s="474">
        <f t="shared" si="1"/>
        <v>0</v>
      </c>
    </row>
    <row r="427" spans="1:29" ht="19.5" customHeight="1" x14ac:dyDescent="0.25">
      <c r="A427" s="467"/>
      <c r="B427" s="467"/>
      <c r="C427" s="467"/>
      <c r="D427" s="467"/>
      <c r="E427" s="468"/>
      <c r="F427" s="484"/>
      <c r="G427" s="470"/>
      <c r="H427" s="468">
        <v>400.73</v>
      </c>
      <c r="I427" s="468">
        <f>H427+I425</f>
        <v>81628.925999999978</v>
      </c>
      <c r="J427" s="469"/>
      <c r="K427" s="467"/>
      <c r="L427" s="473"/>
      <c r="M427" s="470"/>
      <c r="N427" s="470"/>
      <c r="O427" s="470"/>
      <c r="P427" s="470"/>
      <c r="Q427" s="470"/>
      <c r="R427" s="470"/>
      <c r="S427" s="470"/>
      <c r="T427" s="471"/>
      <c r="U427" s="471"/>
      <c r="V427" s="472"/>
      <c r="W427" s="467"/>
      <c r="X427" s="467" t="s">
        <v>1044</v>
      </c>
      <c r="Y427" s="467" t="s">
        <v>1044</v>
      </c>
      <c r="Z427" s="467" t="s">
        <v>1044</v>
      </c>
      <c r="AA427" s="467"/>
      <c r="AC427" s="474">
        <f t="shared" si="1"/>
        <v>11.661275142857139</v>
      </c>
    </row>
    <row r="428" spans="1:29" ht="19.5" customHeight="1" x14ac:dyDescent="0.25">
      <c r="A428" s="467">
        <f>A426+1</f>
        <v>210</v>
      </c>
      <c r="B428" s="467" t="s">
        <v>1177</v>
      </c>
      <c r="C428" s="467" t="s">
        <v>502</v>
      </c>
      <c r="D428" s="467" t="s">
        <v>275</v>
      </c>
      <c r="E428" s="468">
        <v>413.99900000000002</v>
      </c>
      <c r="F428" s="484"/>
      <c r="G428" s="470">
        <f>SUM(H408:H427)</f>
        <v>4045.73</v>
      </c>
      <c r="H428" s="468"/>
      <c r="I428" s="468"/>
      <c r="J428" s="469">
        <v>234.16200000000001</v>
      </c>
      <c r="K428" s="467" t="s">
        <v>1178</v>
      </c>
      <c r="L428" s="473">
        <f>H427+H429</f>
        <v>814.72900000000004</v>
      </c>
      <c r="M428" s="470">
        <v>407.36450000000002</v>
      </c>
      <c r="N428" s="470">
        <v>192</v>
      </c>
      <c r="O428" s="470">
        <v>200</v>
      </c>
      <c r="P428" s="470">
        <v>392</v>
      </c>
      <c r="Q428" s="470">
        <v>195</v>
      </c>
      <c r="R428" s="470">
        <v>202</v>
      </c>
      <c r="S428" s="470">
        <v>397</v>
      </c>
      <c r="T428" s="471">
        <v>403315.33199999999</v>
      </c>
      <c r="U428" s="471">
        <v>3150642.452</v>
      </c>
      <c r="V428" s="472"/>
      <c r="W428" s="467"/>
      <c r="X428" s="467" t="s">
        <v>763</v>
      </c>
      <c r="Y428" s="467" t="s">
        <v>764</v>
      </c>
      <c r="Z428" s="467" t="s">
        <v>759</v>
      </c>
      <c r="AA428" s="467"/>
      <c r="AC428" s="474">
        <f t="shared" si="1"/>
        <v>0</v>
      </c>
    </row>
    <row r="429" spans="1:29" ht="19.5" customHeight="1" x14ac:dyDescent="0.25">
      <c r="A429" s="467"/>
      <c r="B429" s="467"/>
      <c r="C429" s="467"/>
      <c r="D429" s="467"/>
      <c r="E429" s="468"/>
      <c r="F429" s="484"/>
      <c r="G429" s="470"/>
      <c r="H429" s="468">
        <v>413.99900000000002</v>
      </c>
      <c r="I429" s="468">
        <f>H429+I427</f>
        <v>82042.924999999974</v>
      </c>
      <c r="J429" s="469"/>
      <c r="K429" s="467"/>
      <c r="L429" s="473"/>
      <c r="M429" s="470"/>
      <c r="N429" s="470"/>
      <c r="O429" s="470"/>
      <c r="P429" s="470"/>
      <c r="Q429" s="470"/>
      <c r="R429" s="470"/>
      <c r="S429" s="470"/>
      <c r="T429" s="471"/>
      <c r="U429" s="471"/>
      <c r="V429" s="472" t="s">
        <v>1176</v>
      </c>
      <c r="W429" s="467"/>
      <c r="X429" s="467" t="s">
        <v>1044</v>
      </c>
      <c r="Y429" s="467" t="s">
        <v>1044</v>
      </c>
      <c r="Z429" s="467" t="s">
        <v>1044</v>
      </c>
      <c r="AA429" s="467"/>
      <c r="AC429" s="474">
        <f t="shared" si="1"/>
        <v>11.720417857142854</v>
      </c>
    </row>
    <row r="430" spans="1:29" ht="19.5" customHeight="1" x14ac:dyDescent="0.25">
      <c r="A430" s="467">
        <f>A428+1</f>
        <v>211</v>
      </c>
      <c r="B430" s="467" t="s">
        <v>1044</v>
      </c>
      <c r="C430" s="467" t="s">
        <v>503</v>
      </c>
      <c r="D430" s="467" t="s">
        <v>257</v>
      </c>
      <c r="E430" s="468">
        <v>424</v>
      </c>
      <c r="F430" s="484"/>
      <c r="G430" s="470"/>
      <c r="H430" s="468"/>
      <c r="I430" s="468"/>
      <c r="J430" s="469">
        <v>232.75</v>
      </c>
      <c r="K430" s="467" t="s">
        <v>1044</v>
      </c>
      <c r="L430" s="473">
        <f>H429+H431</f>
        <v>837.99900000000002</v>
      </c>
      <c r="M430" s="470">
        <v>418.99950000000001</v>
      </c>
      <c r="N430" s="470">
        <v>215</v>
      </c>
      <c r="O430" s="470">
        <v>210</v>
      </c>
      <c r="P430" s="470">
        <v>425</v>
      </c>
      <c r="Q430" s="470">
        <v>213</v>
      </c>
      <c r="R430" s="470">
        <v>211</v>
      </c>
      <c r="S430" s="470">
        <v>424</v>
      </c>
      <c r="T430" s="471">
        <v>403718.52899999998</v>
      </c>
      <c r="U430" s="471">
        <v>3150736.4079999998</v>
      </c>
      <c r="V430" s="472"/>
      <c r="W430" s="467"/>
      <c r="X430" s="467" t="s">
        <v>763</v>
      </c>
      <c r="Y430" s="467" t="s">
        <v>764</v>
      </c>
      <c r="Z430" s="467" t="s">
        <v>759</v>
      </c>
      <c r="AA430" s="467"/>
      <c r="AC430" s="474">
        <f t="shared" si="1"/>
        <v>0</v>
      </c>
    </row>
    <row r="431" spans="1:29" ht="19.5" customHeight="1" x14ac:dyDescent="0.25">
      <c r="A431" s="467"/>
      <c r="B431" s="467"/>
      <c r="C431" s="467"/>
      <c r="D431" s="467"/>
      <c r="E431" s="468"/>
      <c r="F431" s="484"/>
      <c r="G431" s="470"/>
      <c r="H431" s="468">
        <v>424</v>
      </c>
      <c r="I431" s="468">
        <f>H431+I429</f>
        <v>82466.924999999974</v>
      </c>
      <c r="J431" s="469"/>
      <c r="K431" s="467"/>
      <c r="L431" s="473"/>
      <c r="M431" s="470"/>
      <c r="N431" s="470"/>
      <c r="O431" s="470"/>
      <c r="P431" s="470"/>
      <c r="Q431" s="470"/>
      <c r="R431" s="470"/>
      <c r="S431" s="470"/>
      <c r="T431" s="471"/>
      <c r="U431" s="471"/>
      <c r="V431" s="472"/>
      <c r="W431" s="467"/>
      <c r="X431" s="467" t="s">
        <v>1044</v>
      </c>
      <c r="Y431" s="467" t="s">
        <v>1044</v>
      </c>
      <c r="Z431" s="467" t="s">
        <v>1044</v>
      </c>
      <c r="AA431" s="467"/>
      <c r="AC431" s="474">
        <f t="shared" si="1"/>
        <v>11.780989285714282</v>
      </c>
    </row>
    <row r="432" spans="1:29" ht="19.5" customHeight="1" x14ac:dyDescent="0.25">
      <c r="A432" s="467">
        <f>A430+1</f>
        <v>212</v>
      </c>
      <c r="B432" s="467" t="s">
        <v>1044</v>
      </c>
      <c r="C432" s="467" t="s">
        <v>504</v>
      </c>
      <c r="D432" s="467" t="s">
        <v>257</v>
      </c>
      <c r="E432" s="468">
        <v>411</v>
      </c>
      <c r="F432" s="484"/>
      <c r="G432" s="470"/>
      <c r="H432" s="468"/>
      <c r="I432" s="468"/>
      <c r="J432" s="469">
        <v>233.24</v>
      </c>
      <c r="K432" s="467" t="s">
        <v>1044</v>
      </c>
      <c r="L432" s="473">
        <f>H431+H433</f>
        <v>835</v>
      </c>
      <c r="M432" s="470">
        <v>417.5</v>
      </c>
      <c r="N432" s="470">
        <v>215</v>
      </c>
      <c r="O432" s="470">
        <v>223</v>
      </c>
      <c r="P432" s="470">
        <v>438</v>
      </c>
      <c r="Q432" s="470">
        <v>214</v>
      </c>
      <c r="R432" s="470">
        <v>219</v>
      </c>
      <c r="S432" s="470">
        <v>433</v>
      </c>
      <c r="T432" s="471">
        <v>404131.46500000003</v>
      </c>
      <c r="U432" s="471">
        <v>3150832.6329999999</v>
      </c>
      <c r="V432" s="472"/>
      <c r="W432" s="467"/>
      <c r="X432" s="467" t="s">
        <v>1179</v>
      </c>
      <c r="Y432" s="467" t="s">
        <v>764</v>
      </c>
      <c r="Z432" s="467" t="s">
        <v>759</v>
      </c>
      <c r="AA432" s="467"/>
      <c r="AC432" s="474">
        <f t="shared" si="1"/>
        <v>0</v>
      </c>
    </row>
    <row r="433" spans="1:29" ht="19.5" customHeight="1" x14ac:dyDescent="0.25">
      <c r="A433" s="467"/>
      <c r="B433" s="467"/>
      <c r="C433" s="467"/>
      <c r="D433" s="467"/>
      <c r="E433" s="468"/>
      <c r="F433" s="484"/>
      <c r="G433" s="470"/>
      <c r="H433" s="468">
        <v>411</v>
      </c>
      <c r="I433" s="468">
        <f>H433+I431</f>
        <v>82877.924999999974</v>
      </c>
      <c r="J433" s="469"/>
      <c r="K433" s="467"/>
      <c r="L433" s="473"/>
      <c r="M433" s="470"/>
      <c r="N433" s="470"/>
      <c r="O433" s="470"/>
      <c r="P433" s="470"/>
      <c r="Q433" s="470"/>
      <c r="R433" s="470"/>
      <c r="S433" s="470"/>
      <c r="T433" s="471"/>
      <c r="U433" s="471"/>
      <c r="V433" s="472" t="s">
        <v>1180</v>
      </c>
      <c r="W433" s="467"/>
      <c r="X433" s="467" t="s">
        <v>1044</v>
      </c>
      <c r="Y433" s="467" t="s">
        <v>1044</v>
      </c>
      <c r="Z433" s="467" t="s">
        <v>1044</v>
      </c>
      <c r="AA433" s="467"/>
      <c r="AC433" s="474">
        <f t="shared" si="1"/>
        <v>11.839703571428569</v>
      </c>
    </row>
    <row r="434" spans="1:29" ht="19.5" customHeight="1" x14ac:dyDescent="0.25">
      <c r="A434" s="467">
        <f>A432+1</f>
        <v>213</v>
      </c>
      <c r="B434" s="467" t="s">
        <v>1044</v>
      </c>
      <c r="C434" s="467" t="s">
        <v>505</v>
      </c>
      <c r="D434" s="467" t="s">
        <v>240</v>
      </c>
      <c r="E434" s="468">
        <v>427</v>
      </c>
      <c r="F434" s="484"/>
      <c r="G434" s="470"/>
      <c r="H434" s="468"/>
      <c r="I434" s="468"/>
      <c r="J434" s="469">
        <v>235.71600000000001</v>
      </c>
      <c r="K434" s="467" t="s">
        <v>1044</v>
      </c>
      <c r="L434" s="473">
        <f>H433+H435</f>
        <v>838</v>
      </c>
      <c r="M434" s="470">
        <v>419</v>
      </c>
      <c r="N434" s="470">
        <v>188</v>
      </c>
      <c r="O434" s="470">
        <v>210</v>
      </c>
      <c r="P434" s="470">
        <v>398</v>
      </c>
      <c r="Q434" s="470">
        <v>194</v>
      </c>
      <c r="R434" s="470">
        <v>211</v>
      </c>
      <c r="S434" s="470">
        <v>405</v>
      </c>
      <c r="T434" s="471">
        <v>404531.74099999998</v>
      </c>
      <c r="U434" s="471">
        <v>3150925.9079999998</v>
      </c>
      <c r="V434" s="472"/>
      <c r="W434" s="467"/>
      <c r="X434" s="467" t="s">
        <v>1179</v>
      </c>
      <c r="Y434" s="467" t="s">
        <v>764</v>
      </c>
      <c r="Z434" s="467" t="s">
        <v>759</v>
      </c>
      <c r="AA434" s="467"/>
      <c r="AC434" s="474">
        <f t="shared" si="1"/>
        <v>0</v>
      </c>
    </row>
    <row r="435" spans="1:29" ht="19.5" customHeight="1" x14ac:dyDescent="0.25">
      <c r="A435" s="467"/>
      <c r="B435" s="467"/>
      <c r="C435" s="467"/>
      <c r="D435" s="467"/>
      <c r="E435" s="468"/>
      <c r="F435" s="484"/>
      <c r="G435" s="470"/>
      <c r="H435" s="468">
        <v>427</v>
      </c>
      <c r="I435" s="468">
        <f>H435+I433</f>
        <v>83304.924999999974</v>
      </c>
      <c r="J435" s="469"/>
      <c r="K435" s="467"/>
      <c r="L435" s="473"/>
      <c r="M435" s="470"/>
      <c r="N435" s="470"/>
      <c r="O435" s="470"/>
      <c r="P435" s="470"/>
      <c r="Q435" s="470"/>
      <c r="R435" s="470"/>
      <c r="S435" s="470"/>
      <c r="T435" s="471"/>
      <c r="U435" s="471"/>
      <c r="V435" s="472" t="s">
        <v>1170</v>
      </c>
      <c r="W435" s="467"/>
      <c r="X435" s="467" t="s">
        <v>1044</v>
      </c>
      <c r="Y435" s="467" t="s">
        <v>1044</v>
      </c>
      <c r="Z435" s="467" t="s">
        <v>1044</v>
      </c>
      <c r="AA435" s="467"/>
      <c r="AC435" s="474">
        <f t="shared" si="1"/>
        <v>11.900703571428568</v>
      </c>
    </row>
    <row r="436" spans="1:29" ht="19.5" customHeight="1" x14ac:dyDescent="0.25">
      <c r="A436" s="467">
        <f>A434+1</f>
        <v>214</v>
      </c>
      <c r="B436" s="467" t="s">
        <v>1044</v>
      </c>
      <c r="C436" s="467" t="s">
        <v>506</v>
      </c>
      <c r="D436" s="467" t="s">
        <v>231</v>
      </c>
      <c r="E436" s="468">
        <v>413</v>
      </c>
      <c r="F436" s="484"/>
      <c r="G436" s="470"/>
      <c r="H436" s="468"/>
      <c r="I436" s="468"/>
      <c r="J436" s="469">
        <v>233.63800000000001</v>
      </c>
      <c r="K436" s="467" t="s">
        <v>1044</v>
      </c>
      <c r="L436" s="473">
        <f>H435+H437</f>
        <v>840</v>
      </c>
      <c r="M436" s="470">
        <v>420</v>
      </c>
      <c r="N436" s="470">
        <v>218</v>
      </c>
      <c r="O436" s="470">
        <v>175</v>
      </c>
      <c r="P436" s="470">
        <v>393</v>
      </c>
      <c r="Q436" s="470">
        <v>217</v>
      </c>
      <c r="R436" s="470">
        <v>184</v>
      </c>
      <c r="S436" s="470">
        <v>401</v>
      </c>
      <c r="T436" s="471">
        <v>404947.59899999999</v>
      </c>
      <c r="U436" s="471">
        <v>3151022.8149999999</v>
      </c>
      <c r="V436" s="472"/>
      <c r="W436" s="467"/>
      <c r="X436" s="467" t="s">
        <v>1179</v>
      </c>
      <c r="Y436" s="467" t="s">
        <v>764</v>
      </c>
      <c r="Z436" s="467" t="s">
        <v>759</v>
      </c>
      <c r="AA436" s="467"/>
      <c r="AC436" s="474">
        <f t="shared" si="1"/>
        <v>0</v>
      </c>
    </row>
    <row r="437" spans="1:29" ht="19.5" customHeight="1" x14ac:dyDescent="0.25">
      <c r="A437" s="467"/>
      <c r="B437" s="467"/>
      <c r="C437" s="467"/>
      <c r="D437" s="467"/>
      <c r="E437" s="468"/>
      <c r="F437" s="484"/>
      <c r="G437" s="470"/>
      <c r="H437" s="468">
        <v>413</v>
      </c>
      <c r="I437" s="468">
        <f>H437+I435</f>
        <v>83717.924999999974</v>
      </c>
      <c r="J437" s="469"/>
      <c r="K437" s="467"/>
      <c r="L437" s="473"/>
      <c r="M437" s="470"/>
      <c r="N437" s="470"/>
      <c r="O437" s="470"/>
      <c r="P437" s="470"/>
      <c r="Q437" s="470"/>
      <c r="R437" s="470"/>
      <c r="S437" s="470"/>
      <c r="T437" s="471"/>
      <c r="U437" s="471"/>
      <c r="V437" s="472" t="s">
        <v>1170</v>
      </c>
      <c r="W437" s="467"/>
      <c r="X437" s="467" t="s">
        <v>1044</v>
      </c>
      <c r="Y437" s="467" t="s">
        <v>1044</v>
      </c>
      <c r="Z437" s="467" t="s">
        <v>1044</v>
      </c>
      <c r="AA437" s="467"/>
      <c r="AC437" s="474">
        <f t="shared" si="1"/>
        <v>11.959703571428568</v>
      </c>
    </row>
    <row r="438" spans="1:29" ht="19.5" customHeight="1" x14ac:dyDescent="0.25">
      <c r="A438" s="467">
        <f>A436+1</f>
        <v>215</v>
      </c>
      <c r="B438" s="467" t="s">
        <v>1044</v>
      </c>
      <c r="C438" s="467" t="s">
        <v>507</v>
      </c>
      <c r="D438" s="467" t="s">
        <v>245</v>
      </c>
      <c r="E438" s="468">
        <v>427</v>
      </c>
      <c r="F438" s="484"/>
      <c r="G438" s="470"/>
      <c r="H438" s="468"/>
      <c r="I438" s="468"/>
      <c r="J438" s="469">
        <v>234.09899999999999</v>
      </c>
      <c r="K438" s="467" t="s">
        <v>1044</v>
      </c>
      <c r="L438" s="473">
        <f>H437+H439</f>
        <v>840</v>
      </c>
      <c r="M438" s="470">
        <v>420</v>
      </c>
      <c r="N438" s="470">
        <v>239</v>
      </c>
      <c r="O438" s="470">
        <v>220</v>
      </c>
      <c r="P438" s="470">
        <v>459</v>
      </c>
      <c r="Q438" s="470">
        <v>230</v>
      </c>
      <c r="R438" s="470">
        <v>219</v>
      </c>
      <c r="S438" s="470">
        <v>449</v>
      </c>
      <c r="T438" s="471">
        <v>405349.82299999997</v>
      </c>
      <c r="U438" s="471">
        <v>3151116.5440000002</v>
      </c>
      <c r="V438" s="472"/>
      <c r="W438" s="467"/>
      <c r="X438" s="467" t="s">
        <v>1179</v>
      </c>
      <c r="Y438" s="467" t="s">
        <v>764</v>
      </c>
      <c r="Z438" s="467" t="s">
        <v>759</v>
      </c>
      <c r="AA438" s="467"/>
      <c r="AC438" s="474">
        <f t="shared" si="1"/>
        <v>0</v>
      </c>
    </row>
    <row r="439" spans="1:29" ht="19.5" customHeight="1" x14ac:dyDescent="0.25">
      <c r="A439" s="467"/>
      <c r="B439" s="467"/>
      <c r="C439" s="467"/>
      <c r="D439" s="467"/>
      <c r="E439" s="468"/>
      <c r="F439" s="484"/>
      <c r="G439" s="470"/>
      <c r="H439" s="468">
        <v>427</v>
      </c>
      <c r="I439" s="468">
        <f>H439+I437</f>
        <v>84144.924999999974</v>
      </c>
      <c r="J439" s="469"/>
      <c r="K439" s="467"/>
      <c r="L439" s="473"/>
      <c r="M439" s="470"/>
      <c r="N439" s="470"/>
      <c r="O439" s="470"/>
      <c r="P439" s="470"/>
      <c r="Q439" s="470"/>
      <c r="R439" s="470"/>
      <c r="S439" s="470"/>
      <c r="T439" s="471"/>
      <c r="U439" s="471"/>
      <c r="V439" s="472" t="s">
        <v>1165</v>
      </c>
      <c r="W439" s="467"/>
      <c r="X439" s="467" t="s">
        <v>1044</v>
      </c>
      <c r="Y439" s="467" t="s">
        <v>1044</v>
      </c>
      <c r="Z439" s="467" t="s">
        <v>1044</v>
      </c>
      <c r="AA439" s="467"/>
      <c r="AC439" s="474">
        <f t="shared" si="1"/>
        <v>12.020703571428568</v>
      </c>
    </row>
    <row r="440" spans="1:29" ht="19.5" customHeight="1" x14ac:dyDescent="0.25">
      <c r="A440" s="467">
        <f>A438+1</f>
        <v>216</v>
      </c>
      <c r="B440" s="467"/>
      <c r="C440" s="467" t="s">
        <v>508</v>
      </c>
      <c r="D440" s="467" t="s">
        <v>245</v>
      </c>
      <c r="E440" s="468">
        <v>408</v>
      </c>
      <c r="F440" s="484"/>
      <c r="G440" s="470"/>
      <c r="H440" s="468"/>
      <c r="I440" s="468"/>
      <c r="J440" s="469">
        <v>232.715</v>
      </c>
      <c r="K440" s="467" t="s">
        <v>1044</v>
      </c>
      <c r="L440" s="473">
        <f>H439+H441</f>
        <v>835</v>
      </c>
      <c r="M440" s="470">
        <v>417.5</v>
      </c>
      <c r="N440" s="470">
        <v>207</v>
      </c>
      <c r="O440" s="470">
        <v>224</v>
      </c>
      <c r="P440" s="470">
        <v>431</v>
      </c>
      <c r="Q440" s="470">
        <v>210</v>
      </c>
      <c r="R440" s="470">
        <v>219</v>
      </c>
      <c r="S440" s="470">
        <v>429</v>
      </c>
      <c r="T440" s="471">
        <v>405765.68099999998</v>
      </c>
      <c r="U440" s="471">
        <v>3151213.45</v>
      </c>
      <c r="V440" s="472"/>
      <c r="W440" s="467"/>
      <c r="X440" s="467" t="s">
        <v>1179</v>
      </c>
      <c r="Y440" s="467" t="s">
        <v>764</v>
      </c>
      <c r="Z440" s="467" t="s">
        <v>759</v>
      </c>
      <c r="AA440" s="467"/>
      <c r="AC440" s="474">
        <f t="shared" si="1"/>
        <v>0</v>
      </c>
    </row>
    <row r="441" spans="1:29" ht="19.5" customHeight="1" x14ac:dyDescent="0.25">
      <c r="A441" s="467"/>
      <c r="B441" s="467"/>
      <c r="C441" s="467"/>
      <c r="D441" s="467"/>
      <c r="E441" s="468"/>
      <c r="F441" s="484"/>
      <c r="G441" s="470"/>
      <c r="H441" s="468">
        <v>408</v>
      </c>
      <c r="I441" s="468">
        <f>H441+I439</f>
        <v>84552.924999999974</v>
      </c>
      <c r="J441" s="469"/>
      <c r="K441" s="467"/>
      <c r="L441" s="473"/>
      <c r="M441" s="470"/>
      <c r="N441" s="470"/>
      <c r="O441" s="470"/>
      <c r="P441" s="470"/>
      <c r="Q441" s="470"/>
      <c r="R441" s="470"/>
      <c r="S441" s="470"/>
      <c r="T441" s="471"/>
      <c r="U441" s="471"/>
      <c r="V441" s="472" t="s">
        <v>1165</v>
      </c>
      <c r="W441" s="467"/>
      <c r="X441" s="467" t="s">
        <v>1044</v>
      </c>
      <c r="Y441" s="467" t="s">
        <v>1044</v>
      </c>
      <c r="Z441" s="467" t="s">
        <v>1044</v>
      </c>
      <c r="AA441" s="467"/>
      <c r="AC441" s="474">
        <f t="shared" si="1"/>
        <v>12.078989285714282</v>
      </c>
    </row>
    <row r="442" spans="1:29" ht="19.5" customHeight="1" x14ac:dyDescent="0.25">
      <c r="A442" s="467">
        <f>A440+1</f>
        <v>217</v>
      </c>
      <c r="B442" s="467" t="s">
        <v>1044</v>
      </c>
      <c r="C442" s="467" t="s">
        <v>509</v>
      </c>
      <c r="D442" s="467" t="s">
        <v>231</v>
      </c>
      <c r="E442" s="468">
        <v>432</v>
      </c>
      <c r="F442" s="484"/>
      <c r="G442" s="470"/>
      <c r="H442" s="468"/>
      <c r="I442" s="468"/>
      <c r="J442" s="469">
        <v>234.708</v>
      </c>
      <c r="K442" s="467" t="s">
        <v>1044</v>
      </c>
      <c r="L442" s="473">
        <f>H441+H443</f>
        <v>840</v>
      </c>
      <c r="M442" s="470">
        <v>420</v>
      </c>
      <c r="N442" s="470">
        <v>184</v>
      </c>
      <c r="O442" s="470">
        <v>192</v>
      </c>
      <c r="P442" s="470">
        <v>376</v>
      </c>
      <c r="Q442" s="470">
        <v>190</v>
      </c>
      <c r="R442" s="470">
        <v>200</v>
      </c>
      <c r="S442" s="470">
        <v>390</v>
      </c>
      <c r="T442" s="471">
        <v>406163.03600000002</v>
      </c>
      <c r="U442" s="471">
        <v>3151306.0440000002</v>
      </c>
      <c r="V442" s="472"/>
      <c r="W442" s="467"/>
      <c r="X442" s="467" t="s">
        <v>1179</v>
      </c>
      <c r="Y442" s="467" t="s">
        <v>764</v>
      </c>
      <c r="Z442" s="467" t="s">
        <v>759</v>
      </c>
      <c r="AA442" s="467"/>
      <c r="AC442" s="474">
        <f t="shared" si="1"/>
        <v>0</v>
      </c>
    </row>
    <row r="443" spans="1:29" ht="19.5" customHeight="1" x14ac:dyDescent="0.25">
      <c r="A443" s="467"/>
      <c r="B443" s="467"/>
      <c r="C443" s="467"/>
      <c r="D443" s="467"/>
      <c r="E443" s="468"/>
      <c r="F443" s="484"/>
      <c r="G443" s="470"/>
      <c r="H443" s="468">
        <v>432</v>
      </c>
      <c r="I443" s="468">
        <f>H443+I441</f>
        <v>84984.924999999974</v>
      </c>
      <c r="J443" s="469"/>
      <c r="K443" s="467"/>
      <c r="L443" s="473"/>
      <c r="M443" s="470"/>
      <c r="N443" s="470"/>
      <c r="O443" s="470"/>
      <c r="P443" s="470"/>
      <c r="Q443" s="470"/>
      <c r="R443" s="470"/>
      <c r="S443" s="470"/>
      <c r="T443" s="471"/>
      <c r="U443" s="471"/>
      <c r="V443" s="472" t="s">
        <v>1176</v>
      </c>
      <c r="W443" s="467"/>
      <c r="X443" s="467" t="s">
        <v>1044</v>
      </c>
      <c r="Y443" s="467" t="s">
        <v>1044</v>
      </c>
      <c r="Z443" s="467" t="s">
        <v>1044</v>
      </c>
      <c r="AA443" s="467"/>
      <c r="AC443" s="474">
        <f t="shared" si="1"/>
        <v>12.140703571428567</v>
      </c>
    </row>
    <row r="444" spans="1:29" ht="19.5" customHeight="1" x14ac:dyDescent="0.25">
      <c r="A444" s="467">
        <f>A442+1</f>
        <v>218</v>
      </c>
      <c r="B444" s="467" t="s">
        <v>1044</v>
      </c>
      <c r="C444" s="467" t="s">
        <v>510</v>
      </c>
      <c r="D444" s="467" t="s">
        <v>245</v>
      </c>
      <c r="E444" s="468">
        <v>408</v>
      </c>
      <c r="F444" s="484"/>
      <c r="G444" s="470"/>
      <c r="H444" s="468"/>
      <c r="I444" s="468"/>
      <c r="J444" s="469">
        <v>233.82</v>
      </c>
      <c r="K444" s="467" t="s">
        <v>1044</v>
      </c>
      <c r="L444" s="473">
        <f>H443+H445</f>
        <v>840</v>
      </c>
      <c r="M444" s="470">
        <v>420</v>
      </c>
      <c r="N444" s="470">
        <v>240</v>
      </c>
      <c r="O444" s="470">
        <v>243</v>
      </c>
      <c r="P444" s="470">
        <v>483</v>
      </c>
      <c r="Q444" s="470">
        <v>234</v>
      </c>
      <c r="R444" s="470">
        <v>233</v>
      </c>
      <c r="S444" s="470">
        <v>467</v>
      </c>
      <c r="T444" s="471">
        <v>406583.76299999998</v>
      </c>
      <c r="U444" s="471">
        <v>3151404.085</v>
      </c>
      <c r="V444" s="472"/>
      <c r="W444" s="467"/>
      <c r="X444" s="467" t="s">
        <v>1179</v>
      </c>
      <c r="Y444" s="467" t="s">
        <v>764</v>
      </c>
      <c r="Z444" s="467" t="s">
        <v>759</v>
      </c>
      <c r="AA444" s="467"/>
      <c r="AC444" s="474">
        <f t="shared" si="1"/>
        <v>0</v>
      </c>
    </row>
    <row r="445" spans="1:29" ht="19.5" customHeight="1" x14ac:dyDescent="0.25">
      <c r="A445" s="467"/>
      <c r="B445" s="467"/>
      <c r="C445" s="467"/>
      <c r="D445" s="467"/>
      <c r="E445" s="468"/>
      <c r="F445" s="484"/>
      <c r="G445" s="470"/>
      <c r="H445" s="468">
        <v>408</v>
      </c>
      <c r="I445" s="468">
        <f>H445+I443</f>
        <v>85392.924999999974</v>
      </c>
      <c r="J445" s="469"/>
      <c r="K445" s="467"/>
      <c r="L445" s="473"/>
      <c r="M445" s="470"/>
      <c r="N445" s="470"/>
      <c r="O445" s="470"/>
      <c r="P445" s="470"/>
      <c r="Q445" s="470"/>
      <c r="R445" s="470"/>
      <c r="S445" s="470"/>
      <c r="T445" s="471"/>
      <c r="U445" s="471"/>
      <c r="V445" s="472" t="s">
        <v>1176</v>
      </c>
      <c r="W445" s="467"/>
      <c r="X445" s="467" t="s">
        <v>1044</v>
      </c>
      <c r="Y445" s="467" t="s">
        <v>1044</v>
      </c>
      <c r="Z445" s="467" t="s">
        <v>1044</v>
      </c>
      <c r="AA445" s="467"/>
      <c r="AC445" s="474">
        <f t="shared" si="1"/>
        <v>12.198989285714282</v>
      </c>
    </row>
    <row r="446" spans="1:29" ht="19.5" customHeight="1" x14ac:dyDescent="0.25">
      <c r="A446" s="467">
        <f>A444+1</f>
        <v>219</v>
      </c>
      <c r="B446" s="467" t="s">
        <v>1044</v>
      </c>
      <c r="C446" s="467" t="s">
        <v>511</v>
      </c>
      <c r="D446" s="467" t="s">
        <v>283</v>
      </c>
      <c r="E446" s="468">
        <v>409</v>
      </c>
      <c r="F446" s="484"/>
      <c r="G446" s="470">
        <f>SUM(H428:H445)</f>
        <v>3763.9989999999998</v>
      </c>
      <c r="H446" s="468"/>
      <c r="I446" s="468"/>
      <c r="J446" s="469">
        <v>231.952</v>
      </c>
      <c r="K446" s="467" t="s">
        <v>1044</v>
      </c>
      <c r="L446" s="473">
        <f>H445+H447</f>
        <v>817</v>
      </c>
      <c r="M446" s="470">
        <v>408.5</v>
      </c>
      <c r="N446" s="470">
        <v>165</v>
      </c>
      <c r="O446" s="470">
        <v>169</v>
      </c>
      <c r="P446" s="470">
        <v>334</v>
      </c>
      <c r="Q446" s="470">
        <v>177</v>
      </c>
      <c r="R446" s="470">
        <v>180</v>
      </c>
      <c r="S446" s="470">
        <v>357</v>
      </c>
      <c r="T446" s="471">
        <v>406981.11800000002</v>
      </c>
      <c r="U446" s="471">
        <v>3151496.68</v>
      </c>
      <c r="V446" s="472"/>
      <c r="W446" s="467"/>
      <c r="X446" s="467" t="s">
        <v>1179</v>
      </c>
      <c r="Y446" s="467" t="s">
        <v>764</v>
      </c>
      <c r="Z446" s="467" t="s">
        <v>759</v>
      </c>
      <c r="AA446" s="467"/>
      <c r="AC446" s="474">
        <f t="shared" si="1"/>
        <v>0</v>
      </c>
    </row>
    <row r="447" spans="1:29" ht="19.5" customHeight="1" x14ac:dyDescent="0.25">
      <c r="A447" s="467"/>
      <c r="B447" s="467"/>
      <c r="C447" s="467"/>
      <c r="D447" s="467"/>
      <c r="E447" s="468"/>
      <c r="F447" s="484"/>
      <c r="G447" s="470"/>
      <c r="H447" s="468">
        <v>409</v>
      </c>
      <c r="I447" s="468">
        <f>H447+I445</f>
        <v>85801.924999999974</v>
      </c>
      <c r="J447" s="469"/>
      <c r="K447" s="467"/>
      <c r="L447" s="473"/>
      <c r="M447" s="470"/>
      <c r="N447" s="470"/>
      <c r="O447" s="470"/>
      <c r="P447" s="470"/>
      <c r="Q447" s="470"/>
      <c r="R447" s="470"/>
      <c r="S447" s="470"/>
      <c r="T447" s="471"/>
      <c r="U447" s="471"/>
      <c r="V447" s="472"/>
      <c r="W447" s="467"/>
      <c r="X447" s="467" t="s">
        <v>1044</v>
      </c>
      <c r="Y447" s="467" t="s">
        <v>1044</v>
      </c>
      <c r="Z447" s="467" t="s">
        <v>1044</v>
      </c>
      <c r="AA447" s="467"/>
      <c r="AC447" s="474">
        <f t="shared" si="1"/>
        <v>12.257417857142853</v>
      </c>
    </row>
    <row r="448" spans="1:29" ht="19.5" customHeight="1" x14ac:dyDescent="0.25">
      <c r="A448" s="467">
        <f>A446+1</f>
        <v>220</v>
      </c>
      <c r="B448" s="467" t="s">
        <v>1044</v>
      </c>
      <c r="C448" s="467" t="s">
        <v>512</v>
      </c>
      <c r="D448" s="467" t="s">
        <v>245</v>
      </c>
      <c r="E448" s="468">
        <v>415</v>
      </c>
      <c r="F448" s="484"/>
      <c r="G448" s="470"/>
      <c r="H448" s="468"/>
      <c r="I448" s="468"/>
      <c r="J448" s="469">
        <v>232.988</v>
      </c>
      <c r="K448" s="467" t="s">
        <v>1044</v>
      </c>
      <c r="L448" s="473">
        <f>H447+H449</f>
        <v>824</v>
      </c>
      <c r="M448" s="470">
        <v>412</v>
      </c>
      <c r="N448" s="470">
        <v>241</v>
      </c>
      <c r="O448" s="470">
        <v>190</v>
      </c>
      <c r="P448" s="470">
        <v>431</v>
      </c>
      <c r="Q448" s="470">
        <v>230</v>
      </c>
      <c r="R448" s="470">
        <v>196</v>
      </c>
      <c r="S448" s="470">
        <v>426</v>
      </c>
      <c r="T448" s="471">
        <v>407379.446</v>
      </c>
      <c r="U448" s="471">
        <v>3151589.5010000002</v>
      </c>
      <c r="V448" s="472"/>
      <c r="W448" s="467"/>
      <c r="X448" s="467" t="s">
        <v>1179</v>
      </c>
      <c r="Y448" s="467" t="s">
        <v>764</v>
      </c>
      <c r="Z448" s="467" t="s">
        <v>759</v>
      </c>
      <c r="AA448" s="467"/>
      <c r="AC448" s="474">
        <f t="shared" si="1"/>
        <v>0</v>
      </c>
    </row>
    <row r="449" spans="1:29" ht="19.5" customHeight="1" x14ac:dyDescent="0.25">
      <c r="A449" s="467"/>
      <c r="B449" s="467"/>
      <c r="C449" s="467"/>
      <c r="D449" s="467"/>
      <c r="E449" s="468"/>
      <c r="F449" s="484"/>
      <c r="G449" s="470"/>
      <c r="H449" s="468">
        <v>415</v>
      </c>
      <c r="I449" s="468">
        <f>H449+I447</f>
        <v>86216.924999999974</v>
      </c>
      <c r="J449" s="469"/>
      <c r="K449" s="467"/>
      <c r="L449" s="473"/>
      <c r="M449" s="470"/>
      <c r="N449" s="470"/>
      <c r="O449" s="470"/>
      <c r="P449" s="470"/>
      <c r="Q449" s="470"/>
      <c r="R449" s="470"/>
      <c r="S449" s="470"/>
      <c r="T449" s="471"/>
      <c r="U449" s="471"/>
      <c r="V449" s="472"/>
      <c r="W449" s="467"/>
      <c r="X449" s="467" t="s">
        <v>1044</v>
      </c>
      <c r="Y449" s="467" t="s">
        <v>1044</v>
      </c>
      <c r="Z449" s="467" t="s">
        <v>1044</v>
      </c>
      <c r="AA449" s="467"/>
      <c r="AC449" s="474">
        <f t="shared" si="1"/>
        <v>12.316703571428567</v>
      </c>
    </row>
    <row r="450" spans="1:29" ht="19.5" customHeight="1" x14ac:dyDescent="0.25">
      <c r="A450" s="467">
        <f>A448+1</f>
        <v>221</v>
      </c>
      <c r="B450" s="467"/>
      <c r="C450" s="467" t="s">
        <v>515</v>
      </c>
      <c r="D450" s="467" t="s">
        <v>245</v>
      </c>
      <c r="E450" s="468">
        <v>346</v>
      </c>
      <c r="F450" s="484"/>
      <c r="G450" s="470"/>
      <c r="H450" s="468"/>
      <c r="I450" s="468"/>
      <c r="J450" s="469">
        <v>236.47</v>
      </c>
      <c r="K450" s="467" t="s">
        <v>1044</v>
      </c>
      <c r="L450" s="473">
        <f>H449+H451</f>
        <v>761</v>
      </c>
      <c r="M450" s="470">
        <v>380.5</v>
      </c>
      <c r="N450" s="470">
        <v>226</v>
      </c>
      <c r="O450" s="470">
        <v>169</v>
      </c>
      <c r="P450" s="470">
        <v>395</v>
      </c>
      <c r="Q450" s="470">
        <v>221</v>
      </c>
      <c r="R450" s="470">
        <v>170</v>
      </c>
      <c r="S450" s="470">
        <v>391</v>
      </c>
      <c r="T450" s="471">
        <v>407783.61700000003</v>
      </c>
      <c r="U450" s="471">
        <v>3151683.6839999999</v>
      </c>
      <c r="V450" s="472"/>
      <c r="W450" s="467"/>
      <c r="X450" s="467" t="s">
        <v>1179</v>
      </c>
      <c r="Y450" s="467" t="s">
        <v>764</v>
      </c>
      <c r="Z450" s="467" t="s">
        <v>759</v>
      </c>
      <c r="AA450" s="467"/>
      <c r="AC450" s="474">
        <f t="shared" si="1"/>
        <v>0</v>
      </c>
    </row>
    <row r="451" spans="1:29" ht="19.5" customHeight="1" x14ac:dyDescent="0.25">
      <c r="A451" s="467"/>
      <c r="B451" s="467"/>
      <c r="C451" s="467"/>
      <c r="D451" s="467"/>
      <c r="E451" s="468"/>
      <c r="F451" s="484"/>
      <c r="G451" s="470"/>
      <c r="H451" s="468">
        <v>346</v>
      </c>
      <c r="I451" s="468">
        <f>H451+I449</f>
        <v>86562.924999999974</v>
      </c>
      <c r="J451" s="469"/>
      <c r="K451" s="467"/>
      <c r="L451" s="473"/>
      <c r="M451" s="470"/>
      <c r="N451" s="470"/>
      <c r="O451" s="470"/>
      <c r="P451" s="470"/>
      <c r="Q451" s="470"/>
      <c r="R451" s="470"/>
      <c r="S451" s="470"/>
      <c r="T451" s="471"/>
      <c r="U451" s="471"/>
      <c r="V451" s="472" t="s">
        <v>1176</v>
      </c>
      <c r="W451" s="467"/>
      <c r="X451" s="467" t="s">
        <v>1044</v>
      </c>
      <c r="Y451" s="467" t="s">
        <v>1044</v>
      </c>
      <c r="Z451" s="467" t="s">
        <v>1044</v>
      </c>
      <c r="AA451" s="467"/>
      <c r="AC451" s="474">
        <f t="shared" si="1"/>
        <v>12.36613214285714</v>
      </c>
    </row>
    <row r="452" spans="1:29" ht="19.5" customHeight="1" x14ac:dyDescent="0.25">
      <c r="A452" s="467">
        <f>A450+1</f>
        <v>222</v>
      </c>
      <c r="B452" s="467"/>
      <c r="C452" s="467" t="s">
        <v>516</v>
      </c>
      <c r="D452" s="467" t="s">
        <v>245</v>
      </c>
      <c r="E452" s="468">
        <v>342</v>
      </c>
      <c r="F452" s="484"/>
      <c r="G452" s="470"/>
      <c r="H452" s="468"/>
      <c r="I452" s="468"/>
      <c r="J452" s="469">
        <v>237.15700000000001</v>
      </c>
      <c r="K452" s="467" t="s">
        <v>1044</v>
      </c>
      <c r="L452" s="473">
        <f>H451+H453</f>
        <v>688</v>
      </c>
      <c r="M452" s="470">
        <v>344</v>
      </c>
      <c r="N452" s="470">
        <v>177</v>
      </c>
      <c r="O452" s="470">
        <v>200</v>
      </c>
      <c r="P452" s="470">
        <v>377</v>
      </c>
      <c r="Q452" s="470">
        <v>176</v>
      </c>
      <c r="R452" s="470">
        <v>191</v>
      </c>
      <c r="S452" s="470">
        <v>367</v>
      </c>
      <c r="T452" s="471">
        <v>408120.58899999998</v>
      </c>
      <c r="U452" s="471">
        <v>3151762.2069999999</v>
      </c>
      <c r="V452" s="472"/>
      <c r="W452" s="467"/>
      <c r="X452" s="467" t="s">
        <v>1179</v>
      </c>
      <c r="Y452" s="467" t="s">
        <v>764</v>
      </c>
      <c r="Z452" s="467" t="s">
        <v>759</v>
      </c>
      <c r="AA452" s="467"/>
      <c r="AC452" s="474">
        <f t="shared" si="1"/>
        <v>0</v>
      </c>
    </row>
    <row r="453" spans="1:29" ht="19.5" customHeight="1" x14ac:dyDescent="0.25">
      <c r="A453" s="467"/>
      <c r="B453" s="467"/>
      <c r="C453" s="467"/>
      <c r="D453" s="467"/>
      <c r="E453" s="468"/>
      <c r="F453" s="484"/>
      <c r="G453" s="470"/>
      <c r="H453" s="468">
        <v>342</v>
      </c>
      <c r="I453" s="468">
        <f>H453+I451</f>
        <v>86904.924999999974</v>
      </c>
      <c r="J453" s="469"/>
      <c r="K453" s="467"/>
      <c r="L453" s="473"/>
      <c r="M453" s="470"/>
      <c r="N453" s="470"/>
      <c r="O453" s="470"/>
      <c r="P453" s="470"/>
      <c r="Q453" s="470"/>
      <c r="R453" s="470"/>
      <c r="S453" s="470"/>
      <c r="T453" s="471"/>
      <c r="U453" s="471"/>
      <c r="V453" s="472"/>
      <c r="W453" s="467"/>
      <c r="X453" s="467" t="s">
        <v>1044</v>
      </c>
      <c r="Y453" s="467" t="s">
        <v>1044</v>
      </c>
      <c r="Z453" s="467" t="s">
        <v>1044</v>
      </c>
      <c r="AA453" s="467"/>
      <c r="AC453" s="474">
        <f t="shared" si="1"/>
        <v>12.414989285714283</v>
      </c>
    </row>
    <row r="454" spans="1:29" ht="19.5" customHeight="1" x14ac:dyDescent="0.25">
      <c r="A454" s="467">
        <f>A452+1</f>
        <v>223</v>
      </c>
      <c r="B454" s="467" t="s">
        <v>1044</v>
      </c>
      <c r="C454" s="467" t="s">
        <v>517</v>
      </c>
      <c r="D454" s="467" t="s">
        <v>231</v>
      </c>
      <c r="E454" s="468">
        <v>409</v>
      </c>
      <c r="F454" s="484"/>
      <c r="G454" s="470"/>
      <c r="H454" s="468"/>
      <c r="I454" s="468"/>
      <c r="J454" s="469">
        <v>238.53200000000001</v>
      </c>
      <c r="K454" s="467" t="s">
        <v>1044</v>
      </c>
      <c r="L454" s="473">
        <f>H453+H455</f>
        <v>751</v>
      </c>
      <c r="M454" s="470">
        <v>375.5</v>
      </c>
      <c r="N454" s="470">
        <v>143</v>
      </c>
      <c r="O454" s="470">
        <v>167</v>
      </c>
      <c r="P454" s="470">
        <v>310</v>
      </c>
      <c r="Q454" s="470">
        <v>152</v>
      </c>
      <c r="R454" s="470">
        <v>179</v>
      </c>
      <c r="S454" s="470">
        <v>331</v>
      </c>
      <c r="T454" s="471">
        <v>408453.66499999998</v>
      </c>
      <c r="U454" s="471">
        <v>3151839.8229999999</v>
      </c>
      <c r="V454" s="472"/>
      <c r="W454" s="467"/>
      <c r="X454" s="467" t="s">
        <v>1181</v>
      </c>
      <c r="Y454" s="467" t="s">
        <v>761</v>
      </c>
      <c r="Z454" s="467" t="s">
        <v>762</v>
      </c>
      <c r="AA454" s="467"/>
      <c r="AC454" s="474">
        <f t="shared" si="1"/>
        <v>0</v>
      </c>
    </row>
    <row r="455" spans="1:29" ht="19.5" customHeight="1" x14ac:dyDescent="0.25">
      <c r="A455" s="467"/>
      <c r="B455" s="467"/>
      <c r="C455" s="467"/>
      <c r="D455" s="467"/>
      <c r="E455" s="468"/>
      <c r="F455" s="484"/>
      <c r="G455" s="470"/>
      <c r="H455" s="468">
        <v>409</v>
      </c>
      <c r="I455" s="468">
        <f>H455+I453</f>
        <v>87313.924999999974</v>
      </c>
      <c r="J455" s="469"/>
      <c r="K455" s="467"/>
      <c r="L455" s="473"/>
      <c r="M455" s="470"/>
      <c r="N455" s="470"/>
      <c r="O455" s="470"/>
      <c r="P455" s="470"/>
      <c r="Q455" s="470"/>
      <c r="R455" s="470"/>
      <c r="S455" s="470"/>
      <c r="T455" s="471"/>
      <c r="U455" s="471"/>
      <c r="V455" s="472" t="s">
        <v>1176</v>
      </c>
      <c r="W455" s="467"/>
      <c r="X455" s="467" t="s">
        <v>1044</v>
      </c>
      <c r="Y455" s="467" t="s">
        <v>1044</v>
      </c>
      <c r="Z455" s="467" t="s">
        <v>1044</v>
      </c>
      <c r="AA455" s="467"/>
      <c r="AC455" s="474">
        <f t="shared" si="1"/>
        <v>12.473417857142854</v>
      </c>
    </row>
    <row r="456" spans="1:29" ht="19.5" customHeight="1" x14ac:dyDescent="0.25">
      <c r="A456" s="467">
        <f>A454+1</f>
        <v>224</v>
      </c>
      <c r="B456" s="467" t="s">
        <v>1044</v>
      </c>
      <c r="C456" s="467" t="s">
        <v>518</v>
      </c>
      <c r="D456" s="467" t="s">
        <v>257</v>
      </c>
      <c r="E456" s="468">
        <v>391</v>
      </c>
      <c r="F456" s="484"/>
      <c r="G456" s="470"/>
      <c r="H456" s="468"/>
      <c r="I456" s="468"/>
      <c r="J456" s="469">
        <v>242.792</v>
      </c>
      <c r="K456" s="467" t="s">
        <v>1044</v>
      </c>
      <c r="L456" s="473">
        <f>H455+H457</f>
        <v>800</v>
      </c>
      <c r="M456" s="470">
        <v>400</v>
      </c>
      <c r="N456" s="470">
        <v>242</v>
      </c>
      <c r="O456" s="470">
        <v>167</v>
      </c>
      <c r="P456" s="470">
        <v>409</v>
      </c>
      <c r="Q456" s="470">
        <v>231</v>
      </c>
      <c r="R456" s="470">
        <v>176</v>
      </c>
      <c r="S456" s="470">
        <v>407</v>
      </c>
      <c r="T456" s="471">
        <v>408851.99300000002</v>
      </c>
      <c r="U456" s="471">
        <v>3151932.645</v>
      </c>
      <c r="V456" s="472"/>
      <c r="W456" s="467"/>
      <c r="X456" s="467" t="s">
        <v>1181</v>
      </c>
      <c r="Y456" s="467" t="s">
        <v>761</v>
      </c>
      <c r="Z456" s="467" t="s">
        <v>762</v>
      </c>
      <c r="AA456" s="467"/>
      <c r="AC456" s="474">
        <f t="shared" si="1"/>
        <v>0</v>
      </c>
    </row>
    <row r="457" spans="1:29" ht="19.5" customHeight="1" x14ac:dyDescent="0.25">
      <c r="A457" s="467"/>
      <c r="B457" s="467"/>
      <c r="C457" s="467"/>
      <c r="D457" s="467"/>
      <c r="E457" s="468"/>
      <c r="F457" s="484"/>
      <c r="G457" s="470"/>
      <c r="H457" s="468">
        <v>391</v>
      </c>
      <c r="I457" s="468">
        <f>H457+I455</f>
        <v>87704.924999999974</v>
      </c>
      <c r="J457" s="469"/>
      <c r="K457" s="467"/>
      <c r="L457" s="473"/>
      <c r="M457" s="470"/>
      <c r="N457" s="470"/>
      <c r="O457" s="470"/>
      <c r="P457" s="470"/>
      <c r="Q457" s="470"/>
      <c r="R457" s="470"/>
      <c r="S457" s="470"/>
      <c r="T457" s="471"/>
      <c r="U457" s="471"/>
      <c r="V457" s="472" t="s">
        <v>1165</v>
      </c>
      <c r="W457" s="467"/>
      <c r="X457" s="467" t="s">
        <v>1044</v>
      </c>
      <c r="Y457" s="467" t="s">
        <v>1044</v>
      </c>
      <c r="Z457" s="467" t="s">
        <v>1044</v>
      </c>
      <c r="AA457" s="467"/>
      <c r="AC457" s="474">
        <f t="shared" si="1"/>
        <v>12.529274999999997</v>
      </c>
    </row>
    <row r="458" spans="1:29" ht="19.5" customHeight="1" x14ac:dyDescent="0.25">
      <c r="A458" s="467">
        <f>A456+1</f>
        <v>225</v>
      </c>
      <c r="B458" s="467" t="s">
        <v>1044</v>
      </c>
      <c r="C458" s="467" t="s">
        <v>519</v>
      </c>
      <c r="D458" s="467" t="s">
        <v>247</v>
      </c>
      <c r="E458" s="468">
        <v>437</v>
      </c>
      <c r="F458" s="484"/>
      <c r="G458" s="470"/>
      <c r="H458" s="468"/>
      <c r="I458" s="468"/>
      <c r="J458" s="469">
        <v>242.119</v>
      </c>
      <c r="K458" s="467" t="s">
        <v>1044</v>
      </c>
      <c r="L458" s="473">
        <f>H457+H459</f>
        <v>828</v>
      </c>
      <c r="M458" s="470">
        <v>414</v>
      </c>
      <c r="N458" s="470">
        <v>225</v>
      </c>
      <c r="O458" s="470">
        <v>223</v>
      </c>
      <c r="P458" s="470">
        <v>448</v>
      </c>
      <c r="Q458" s="470">
        <v>216</v>
      </c>
      <c r="R458" s="470">
        <v>222</v>
      </c>
      <c r="S458" s="470">
        <v>438</v>
      </c>
      <c r="T458" s="471">
        <v>409232.79100000003</v>
      </c>
      <c r="U458" s="471">
        <v>3152021.3810000001</v>
      </c>
      <c r="V458" s="472"/>
      <c r="W458" s="467"/>
      <c r="X458" s="467" t="s">
        <v>1181</v>
      </c>
      <c r="Y458" s="467" t="s">
        <v>761</v>
      </c>
      <c r="Z458" s="467" t="s">
        <v>762</v>
      </c>
      <c r="AA458" s="467"/>
      <c r="AC458" s="474">
        <f t="shared" si="1"/>
        <v>0</v>
      </c>
    </row>
    <row r="459" spans="1:29" ht="19.5" customHeight="1" x14ac:dyDescent="0.25">
      <c r="A459" s="467"/>
      <c r="B459" s="467"/>
      <c r="C459" s="467"/>
      <c r="D459" s="467"/>
      <c r="E459" s="468"/>
      <c r="F459" s="484"/>
      <c r="G459" s="470"/>
      <c r="H459" s="468">
        <v>437</v>
      </c>
      <c r="I459" s="468">
        <f>H459+I457</f>
        <v>88141.924999999974</v>
      </c>
      <c r="J459" s="469"/>
      <c r="K459" s="467"/>
      <c r="L459" s="473"/>
      <c r="M459" s="470"/>
      <c r="N459" s="470"/>
      <c r="O459" s="470"/>
      <c r="P459" s="470"/>
      <c r="Q459" s="470"/>
      <c r="R459" s="470"/>
      <c r="S459" s="470"/>
      <c r="T459" s="471"/>
      <c r="U459" s="471"/>
      <c r="V459" s="472" t="s">
        <v>1165</v>
      </c>
      <c r="W459" s="467"/>
      <c r="X459" s="467" t="s">
        <v>1044</v>
      </c>
      <c r="Y459" s="467" t="s">
        <v>1044</v>
      </c>
      <c r="Z459" s="467" t="s">
        <v>1044</v>
      </c>
      <c r="AA459" s="467"/>
      <c r="AC459" s="474">
        <f t="shared" si="1"/>
        <v>12.591703571428567</v>
      </c>
    </row>
    <row r="460" spans="1:29" ht="19.5" customHeight="1" x14ac:dyDescent="0.25">
      <c r="A460" s="467">
        <f>A458+1</f>
        <v>226</v>
      </c>
      <c r="B460" s="467" t="s">
        <v>1044</v>
      </c>
      <c r="C460" s="467" t="s">
        <v>520</v>
      </c>
      <c r="D460" s="467" t="s">
        <v>245</v>
      </c>
      <c r="E460" s="468">
        <v>373</v>
      </c>
      <c r="F460" s="484"/>
      <c r="G460" s="470"/>
      <c r="H460" s="468"/>
      <c r="I460" s="468"/>
      <c r="J460" s="469">
        <v>244.27500000000001</v>
      </c>
      <c r="K460" s="467" t="s">
        <v>1044</v>
      </c>
      <c r="L460" s="473">
        <f>H459+H461</f>
        <v>810</v>
      </c>
      <c r="M460" s="470">
        <v>405</v>
      </c>
      <c r="N460" s="470">
        <v>215</v>
      </c>
      <c r="O460" s="470">
        <v>136</v>
      </c>
      <c r="P460" s="470">
        <v>351</v>
      </c>
      <c r="Q460" s="470">
        <v>216</v>
      </c>
      <c r="R460" s="470">
        <v>152</v>
      </c>
      <c r="S460" s="470">
        <v>368</v>
      </c>
      <c r="T460" s="471">
        <v>409658.38799999998</v>
      </c>
      <c r="U460" s="471">
        <v>3152120.557</v>
      </c>
      <c r="V460" s="472"/>
      <c r="W460" s="467"/>
      <c r="X460" s="467" t="s">
        <v>1181</v>
      </c>
      <c r="Y460" s="467" t="s">
        <v>761</v>
      </c>
      <c r="Z460" s="467" t="s">
        <v>762</v>
      </c>
      <c r="AA460" s="467"/>
      <c r="AC460" s="474">
        <f t="shared" si="1"/>
        <v>0</v>
      </c>
    </row>
    <row r="461" spans="1:29" ht="19.5" customHeight="1" x14ac:dyDescent="0.25">
      <c r="A461" s="467"/>
      <c r="B461" s="467"/>
      <c r="C461" s="467"/>
      <c r="D461" s="467"/>
      <c r="E461" s="468"/>
      <c r="F461" s="484"/>
      <c r="G461" s="470"/>
      <c r="H461" s="468">
        <v>373</v>
      </c>
      <c r="I461" s="468">
        <f>H461+I459</f>
        <v>88514.924999999974</v>
      </c>
      <c r="J461" s="469"/>
      <c r="K461" s="467"/>
      <c r="L461" s="473"/>
      <c r="M461" s="470"/>
      <c r="N461" s="470"/>
      <c r="O461" s="470"/>
      <c r="P461" s="470"/>
      <c r="Q461" s="470"/>
      <c r="R461" s="470"/>
      <c r="S461" s="470"/>
      <c r="T461" s="471"/>
      <c r="U461" s="471"/>
      <c r="V461" s="472"/>
      <c r="W461" s="467"/>
      <c r="X461" s="467" t="s">
        <v>1044</v>
      </c>
      <c r="Y461" s="467" t="s">
        <v>1044</v>
      </c>
      <c r="Z461" s="467" t="s">
        <v>1044</v>
      </c>
      <c r="AA461" s="467"/>
      <c r="AC461" s="474">
        <f t="shared" si="1"/>
        <v>12.644989285714281</v>
      </c>
    </row>
    <row r="462" spans="1:29" ht="19.5" customHeight="1" x14ac:dyDescent="0.25">
      <c r="A462" s="467">
        <f>A460+1</f>
        <v>227</v>
      </c>
      <c r="B462" s="467" t="s">
        <v>1044</v>
      </c>
      <c r="C462" s="467" t="s">
        <v>521</v>
      </c>
      <c r="D462" s="467" t="s">
        <v>247</v>
      </c>
      <c r="E462" s="468">
        <v>463</v>
      </c>
      <c r="F462" s="484"/>
      <c r="G462" s="470"/>
      <c r="H462" s="468"/>
      <c r="I462" s="468"/>
      <c r="J462" s="469">
        <v>250.161</v>
      </c>
      <c r="K462" s="467" t="s">
        <v>1044</v>
      </c>
      <c r="L462" s="473">
        <f>H461+H463</f>
        <v>836</v>
      </c>
      <c r="M462" s="470">
        <v>418</v>
      </c>
      <c r="N462" s="470">
        <v>237</v>
      </c>
      <c r="O462" s="470">
        <v>252</v>
      </c>
      <c r="P462" s="470">
        <v>489</v>
      </c>
      <c r="Q462" s="470">
        <v>222</v>
      </c>
      <c r="R462" s="470">
        <v>247</v>
      </c>
      <c r="S462" s="470">
        <v>469</v>
      </c>
      <c r="T462" s="471">
        <v>410021.65600000002</v>
      </c>
      <c r="U462" s="471">
        <v>3152205.2080000001</v>
      </c>
      <c r="V462" s="472"/>
      <c r="W462" s="467"/>
      <c r="X462" s="467" t="s">
        <v>1181</v>
      </c>
      <c r="Y462" s="467" t="s">
        <v>761</v>
      </c>
      <c r="Z462" s="467" t="s">
        <v>762</v>
      </c>
      <c r="AA462" s="467"/>
      <c r="AC462" s="474">
        <f t="shared" si="1"/>
        <v>0</v>
      </c>
    </row>
    <row r="463" spans="1:29" ht="19.5" customHeight="1" x14ac:dyDescent="0.25">
      <c r="A463" s="467"/>
      <c r="B463" s="467"/>
      <c r="C463" s="467"/>
      <c r="D463" s="467"/>
      <c r="E463" s="468"/>
      <c r="F463" s="484"/>
      <c r="G463" s="470"/>
      <c r="H463" s="468">
        <v>463</v>
      </c>
      <c r="I463" s="468">
        <f>H463+I461</f>
        <v>88977.924999999974</v>
      </c>
      <c r="J463" s="469"/>
      <c r="K463" s="467"/>
      <c r="L463" s="473"/>
      <c r="M463" s="470"/>
      <c r="N463" s="470"/>
      <c r="O463" s="470"/>
      <c r="P463" s="470"/>
      <c r="Q463" s="470"/>
      <c r="R463" s="470"/>
      <c r="S463" s="470"/>
      <c r="T463" s="471"/>
      <c r="U463" s="471"/>
      <c r="V463" s="472"/>
      <c r="W463" s="467"/>
      <c r="X463" s="467" t="s">
        <v>1044</v>
      </c>
      <c r="Y463" s="467" t="s">
        <v>1044</v>
      </c>
      <c r="Z463" s="467" t="s">
        <v>1044</v>
      </c>
      <c r="AA463" s="467"/>
      <c r="AC463" s="474">
        <f t="shared" si="1"/>
        <v>12.711132142857139</v>
      </c>
    </row>
    <row r="464" spans="1:29" ht="19.5" customHeight="1" x14ac:dyDescent="0.25">
      <c r="A464" s="467">
        <f>A462+1</f>
        <v>228</v>
      </c>
      <c r="B464" s="467" t="s">
        <v>1044</v>
      </c>
      <c r="C464" s="467" t="s">
        <v>522</v>
      </c>
      <c r="D464" s="467" t="s">
        <v>263</v>
      </c>
      <c r="E464" s="468">
        <v>431</v>
      </c>
      <c r="F464" s="484"/>
      <c r="G464" s="470">
        <f>SUM(H446:H463)</f>
        <v>3585</v>
      </c>
      <c r="H464" s="468"/>
      <c r="I464" s="468"/>
      <c r="J464" s="469">
        <v>245.74</v>
      </c>
      <c r="K464" s="467" t="s">
        <v>1044</v>
      </c>
      <c r="L464" s="473">
        <f>H463+H465</f>
        <v>894</v>
      </c>
      <c r="M464" s="470">
        <v>447</v>
      </c>
      <c r="N464" s="470">
        <v>212</v>
      </c>
      <c r="O464" s="470">
        <v>245</v>
      </c>
      <c r="P464" s="470">
        <v>457</v>
      </c>
      <c r="Q464" s="470">
        <v>218</v>
      </c>
      <c r="R464" s="470">
        <v>237</v>
      </c>
      <c r="S464" s="470">
        <v>455</v>
      </c>
      <c r="T464" s="471">
        <v>410472.57500000001</v>
      </c>
      <c r="U464" s="471">
        <v>3152310.284</v>
      </c>
      <c r="V464" s="472"/>
      <c r="W464" s="467"/>
      <c r="X464" s="467" t="s">
        <v>1182</v>
      </c>
      <c r="Y464" s="467" t="s">
        <v>761</v>
      </c>
      <c r="Z464" s="467" t="s">
        <v>762</v>
      </c>
      <c r="AA464" s="467"/>
      <c r="AC464" s="474">
        <f t="shared" si="1"/>
        <v>0</v>
      </c>
    </row>
    <row r="465" spans="1:29" ht="19.5" customHeight="1" x14ac:dyDescent="0.25">
      <c r="A465" s="467"/>
      <c r="B465" s="467"/>
      <c r="C465" s="467"/>
      <c r="D465" s="467"/>
      <c r="E465" s="468"/>
      <c r="F465" s="484"/>
      <c r="G465" s="470"/>
      <c r="H465" s="468">
        <v>431</v>
      </c>
      <c r="I465" s="468">
        <f>H465+I463</f>
        <v>89408.924999999974</v>
      </c>
      <c r="J465" s="469"/>
      <c r="K465" s="467"/>
      <c r="L465" s="473"/>
      <c r="M465" s="470"/>
      <c r="N465" s="470"/>
      <c r="O465" s="470"/>
      <c r="P465" s="470"/>
      <c r="Q465" s="470"/>
      <c r="R465" s="470"/>
      <c r="S465" s="470"/>
      <c r="T465" s="471"/>
      <c r="U465" s="471"/>
      <c r="V465" s="472"/>
      <c r="W465" s="467"/>
      <c r="X465" s="467" t="s">
        <v>1044</v>
      </c>
      <c r="Y465" s="467" t="s">
        <v>1044</v>
      </c>
      <c r="Z465" s="467" t="s">
        <v>1044</v>
      </c>
      <c r="AA465" s="467"/>
      <c r="AC465" s="474">
        <f t="shared" si="1"/>
        <v>12.772703571428568</v>
      </c>
    </row>
    <row r="466" spans="1:29" ht="19.5" customHeight="1" x14ac:dyDescent="0.25">
      <c r="A466" s="467">
        <f>A464+1</f>
        <v>229</v>
      </c>
      <c r="B466" s="467" t="s">
        <v>1044</v>
      </c>
      <c r="C466" s="467" t="s">
        <v>523</v>
      </c>
      <c r="D466" s="467" t="s">
        <v>257</v>
      </c>
      <c r="E466" s="468">
        <v>409</v>
      </c>
      <c r="F466" s="484"/>
      <c r="G466" s="470"/>
      <c r="H466" s="468"/>
      <c r="I466" s="468"/>
      <c r="J466" s="469">
        <v>245.68799999999999</v>
      </c>
      <c r="K466" s="467" t="s">
        <v>1044</v>
      </c>
      <c r="L466" s="473">
        <f>H465+H467</f>
        <v>840</v>
      </c>
      <c r="M466" s="470">
        <v>420</v>
      </c>
      <c r="N466" s="470">
        <v>187</v>
      </c>
      <c r="O466" s="470">
        <v>246</v>
      </c>
      <c r="P466" s="470">
        <v>433</v>
      </c>
      <c r="Q466" s="470">
        <v>196</v>
      </c>
      <c r="R466" s="470">
        <v>234</v>
      </c>
      <c r="S466" s="470">
        <v>430</v>
      </c>
      <c r="T466" s="471">
        <v>410892.32900000003</v>
      </c>
      <c r="U466" s="471">
        <v>3152408.0980000002</v>
      </c>
      <c r="V466" s="472"/>
      <c r="W466" s="467"/>
      <c r="X466" s="467" t="s">
        <v>1182</v>
      </c>
      <c r="Y466" s="467" t="s">
        <v>761</v>
      </c>
      <c r="Z466" s="467" t="s">
        <v>762</v>
      </c>
      <c r="AA466" s="467"/>
      <c r="AC466" s="474">
        <f t="shared" si="1"/>
        <v>0</v>
      </c>
    </row>
    <row r="467" spans="1:29" ht="19.5" customHeight="1" x14ac:dyDescent="0.25">
      <c r="A467" s="467"/>
      <c r="B467" s="467"/>
      <c r="C467" s="467"/>
      <c r="D467" s="467"/>
      <c r="E467" s="468"/>
      <c r="F467" s="484"/>
      <c r="G467" s="470"/>
      <c r="H467" s="468">
        <v>409</v>
      </c>
      <c r="I467" s="468">
        <f>H467+I465</f>
        <v>89817.924999999974</v>
      </c>
      <c r="J467" s="469"/>
      <c r="K467" s="467"/>
      <c r="L467" s="473"/>
      <c r="M467" s="470"/>
      <c r="N467" s="470"/>
      <c r="O467" s="470"/>
      <c r="P467" s="470"/>
      <c r="Q467" s="470"/>
      <c r="R467" s="470"/>
      <c r="S467" s="470"/>
      <c r="T467" s="471"/>
      <c r="U467" s="471"/>
      <c r="V467" s="472"/>
      <c r="W467" s="467"/>
      <c r="X467" s="467" t="s">
        <v>1044</v>
      </c>
      <c r="Y467" s="467" t="s">
        <v>1044</v>
      </c>
      <c r="Z467" s="467" t="s">
        <v>1044</v>
      </c>
      <c r="AA467" s="467"/>
      <c r="AC467" s="474">
        <f t="shared" si="1"/>
        <v>12.83113214285714</v>
      </c>
    </row>
    <row r="468" spans="1:29" ht="19.5" customHeight="1" x14ac:dyDescent="0.25">
      <c r="A468" s="467">
        <f>A466+1</f>
        <v>230</v>
      </c>
      <c r="B468" s="467" t="s">
        <v>1044</v>
      </c>
      <c r="C468" s="467" t="s">
        <v>524</v>
      </c>
      <c r="D468" s="467" t="s">
        <v>237</v>
      </c>
      <c r="E468" s="468">
        <v>424</v>
      </c>
      <c r="F468" s="484"/>
      <c r="G468" s="470"/>
      <c r="H468" s="468"/>
      <c r="I468" s="468"/>
      <c r="J468" s="469">
        <v>242.11500000000001</v>
      </c>
      <c r="K468" s="467" t="s">
        <v>1044</v>
      </c>
      <c r="L468" s="473">
        <f>H467+H469</f>
        <v>833</v>
      </c>
      <c r="M468" s="470">
        <v>416.5</v>
      </c>
      <c r="N468" s="470">
        <v>164</v>
      </c>
      <c r="O468" s="470">
        <v>196</v>
      </c>
      <c r="P468" s="470">
        <v>360</v>
      </c>
      <c r="Q468" s="470">
        <v>176</v>
      </c>
      <c r="R468" s="470">
        <v>201</v>
      </c>
      <c r="S468" s="470">
        <v>377</v>
      </c>
      <c r="T468" s="471">
        <v>411290.65700000001</v>
      </c>
      <c r="U468" s="471">
        <v>3152500.9190000002</v>
      </c>
      <c r="V468" s="472"/>
      <c r="W468" s="467"/>
      <c r="X468" s="467" t="s">
        <v>1182</v>
      </c>
      <c r="Y468" s="467" t="s">
        <v>761</v>
      </c>
      <c r="Z468" s="467" t="s">
        <v>762</v>
      </c>
      <c r="AA468" s="467"/>
      <c r="AC468" s="474">
        <f t="shared" si="1"/>
        <v>0</v>
      </c>
    </row>
    <row r="469" spans="1:29" ht="19.5" customHeight="1" x14ac:dyDescent="0.25">
      <c r="A469" s="467"/>
      <c r="B469" s="467"/>
      <c r="C469" s="467"/>
      <c r="D469" s="467"/>
      <c r="E469" s="468"/>
      <c r="F469" s="484"/>
      <c r="G469" s="470"/>
      <c r="H469" s="468">
        <v>424</v>
      </c>
      <c r="I469" s="468">
        <f>H469+I467</f>
        <v>90241.924999999974</v>
      </c>
      <c r="J469" s="469"/>
      <c r="K469" s="467"/>
      <c r="L469" s="473"/>
      <c r="M469" s="470"/>
      <c r="N469" s="470"/>
      <c r="O469" s="470"/>
      <c r="P469" s="470"/>
      <c r="Q469" s="470"/>
      <c r="R469" s="470"/>
      <c r="S469" s="470"/>
      <c r="T469" s="471"/>
      <c r="U469" s="471"/>
      <c r="V469" s="472" t="s">
        <v>1057</v>
      </c>
      <c r="W469" s="467"/>
      <c r="X469" s="467" t="s">
        <v>1044</v>
      </c>
      <c r="Y469" s="467" t="s">
        <v>1044</v>
      </c>
      <c r="Z469" s="467" t="s">
        <v>1044</v>
      </c>
      <c r="AA469" s="467"/>
      <c r="AC469" s="474">
        <f t="shared" si="1"/>
        <v>12.891703571428568</v>
      </c>
    </row>
    <row r="470" spans="1:29" ht="19.5" customHeight="1" x14ac:dyDescent="0.25">
      <c r="A470" s="467">
        <f>A468+1</f>
        <v>231</v>
      </c>
      <c r="B470" s="467" t="s">
        <v>1044</v>
      </c>
      <c r="C470" s="467" t="s">
        <v>525</v>
      </c>
      <c r="D470" s="467" t="s">
        <v>257</v>
      </c>
      <c r="E470" s="468">
        <v>395</v>
      </c>
      <c r="F470" s="484"/>
      <c r="G470" s="470"/>
      <c r="H470" s="468"/>
      <c r="I470" s="468"/>
      <c r="J470" s="469">
        <v>241.02199999999999</v>
      </c>
      <c r="K470" s="467" t="s">
        <v>1044</v>
      </c>
      <c r="L470" s="473">
        <f>H469+H471</f>
        <v>819</v>
      </c>
      <c r="M470" s="470">
        <v>409.5</v>
      </c>
      <c r="N470" s="470">
        <v>229</v>
      </c>
      <c r="O470" s="470">
        <v>147</v>
      </c>
      <c r="P470" s="470">
        <v>376</v>
      </c>
      <c r="Q470" s="470">
        <v>225</v>
      </c>
      <c r="R470" s="470">
        <v>162</v>
      </c>
      <c r="S470" s="470">
        <v>387</v>
      </c>
      <c r="T470" s="471">
        <v>411703.59299999999</v>
      </c>
      <c r="U470" s="471">
        <v>3152597.145</v>
      </c>
      <c r="V470" s="472"/>
      <c r="W470" s="467"/>
      <c r="X470" s="467" t="s">
        <v>1182</v>
      </c>
      <c r="Y470" s="467" t="s">
        <v>761</v>
      </c>
      <c r="Z470" s="467" t="s">
        <v>762</v>
      </c>
      <c r="AA470" s="467"/>
      <c r="AC470" s="474">
        <f t="shared" si="1"/>
        <v>0</v>
      </c>
    </row>
    <row r="471" spans="1:29" ht="19.5" customHeight="1" x14ac:dyDescent="0.25">
      <c r="A471" s="467"/>
      <c r="B471" s="467"/>
      <c r="C471" s="467"/>
      <c r="D471" s="467"/>
      <c r="E471" s="468"/>
      <c r="F471" s="484"/>
      <c r="G471" s="470"/>
      <c r="H471" s="468">
        <v>395</v>
      </c>
      <c r="I471" s="468">
        <f>H471+I469</f>
        <v>90636.924999999974</v>
      </c>
      <c r="J471" s="469"/>
      <c r="K471" s="467"/>
      <c r="L471" s="473"/>
      <c r="M471" s="470"/>
      <c r="N471" s="470"/>
      <c r="O471" s="470"/>
      <c r="P471" s="470"/>
      <c r="Q471" s="470"/>
      <c r="R471" s="470"/>
      <c r="S471" s="470"/>
      <c r="T471" s="471"/>
      <c r="U471" s="471"/>
      <c r="V471" s="472"/>
      <c r="W471" s="467"/>
      <c r="X471" s="467" t="s">
        <v>1044</v>
      </c>
      <c r="Y471" s="467" t="s">
        <v>1044</v>
      </c>
      <c r="Z471" s="467" t="s">
        <v>1044</v>
      </c>
      <c r="AA471" s="467"/>
      <c r="AC471" s="474">
        <f t="shared" si="1"/>
        <v>12.948132142857139</v>
      </c>
    </row>
    <row r="472" spans="1:29" ht="19.5" customHeight="1" x14ac:dyDescent="0.25">
      <c r="A472" s="467">
        <f>A470+1</f>
        <v>232</v>
      </c>
      <c r="B472" s="467"/>
      <c r="C472" s="467" t="s">
        <v>526</v>
      </c>
      <c r="D472" s="467" t="s">
        <v>245</v>
      </c>
      <c r="E472" s="468">
        <v>419</v>
      </c>
      <c r="F472" s="484"/>
      <c r="G472" s="470"/>
      <c r="H472" s="468"/>
      <c r="I472" s="468"/>
      <c r="J472" s="469">
        <v>247.768</v>
      </c>
      <c r="K472" s="467" t="s">
        <v>1044</v>
      </c>
      <c r="L472" s="473">
        <f>H471+H473</f>
        <v>814</v>
      </c>
      <c r="M472" s="470">
        <v>407</v>
      </c>
      <c r="N472" s="470">
        <v>249</v>
      </c>
      <c r="O472" s="470">
        <v>213</v>
      </c>
      <c r="P472" s="470">
        <v>462</v>
      </c>
      <c r="Q472" s="470">
        <v>234</v>
      </c>
      <c r="R472" s="470">
        <v>213</v>
      </c>
      <c r="S472" s="470">
        <v>447</v>
      </c>
      <c r="T472" s="471">
        <v>412088.28700000001</v>
      </c>
      <c r="U472" s="471">
        <v>3152686.7889999999</v>
      </c>
      <c r="V472" s="472"/>
      <c r="W472" s="467"/>
      <c r="X472" s="467" t="s">
        <v>1182</v>
      </c>
      <c r="Y472" s="467" t="s">
        <v>761</v>
      </c>
      <c r="Z472" s="467" t="s">
        <v>762</v>
      </c>
      <c r="AA472" s="467"/>
      <c r="AC472" s="474">
        <f t="shared" si="1"/>
        <v>0</v>
      </c>
    </row>
    <row r="473" spans="1:29" ht="19.5" customHeight="1" x14ac:dyDescent="0.25">
      <c r="A473" s="467"/>
      <c r="B473" s="467"/>
      <c r="C473" s="467"/>
      <c r="D473" s="467"/>
      <c r="E473" s="468"/>
      <c r="F473" s="484"/>
      <c r="G473" s="470"/>
      <c r="H473" s="468">
        <v>419</v>
      </c>
      <c r="I473" s="468">
        <f>H473+I471</f>
        <v>91055.924999999974</v>
      </c>
      <c r="J473" s="469"/>
      <c r="K473" s="467"/>
      <c r="L473" s="473"/>
      <c r="M473" s="470"/>
      <c r="N473" s="470"/>
      <c r="O473" s="470"/>
      <c r="P473" s="470"/>
      <c r="Q473" s="470"/>
      <c r="R473" s="470"/>
      <c r="S473" s="470"/>
      <c r="T473" s="471"/>
      <c r="U473" s="471"/>
      <c r="V473" s="472" t="s">
        <v>1170</v>
      </c>
      <c r="W473" s="467"/>
      <c r="X473" s="467" t="s">
        <v>1044</v>
      </c>
      <c r="Y473" s="467" t="s">
        <v>1044</v>
      </c>
      <c r="Z473" s="467" t="s">
        <v>1044</v>
      </c>
      <c r="AA473" s="467"/>
      <c r="AC473" s="474">
        <f t="shared" si="1"/>
        <v>13.007989285714283</v>
      </c>
    </row>
    <row r="474" spans="1:29" ht="19.5" customHeight="1" x14ac:dyDescent="0.25">
      <c r="A474" s="467">
        <f>A472+1</f>
        <v>233</v>
      </c>
      <c r="B474" s="467"/>
      <c r="C474" s="467" t="s">
        <v>527</v>
      </c>
      <c r="D474" s="467" t="s">
        <v>245</v>
      </c>
      <c r="E474" s="468">
        <v>392</v>
      </c>
      <c r="F474" s="484"/>
      <c r="G474" s="470"/>
      <c r="H474" s="468"/>
      <c r="I474" s="468"/>
      <c r="J474" s="469">
        <v>247.089</v>
      </c>
      <c r="K474" s="467" t="s">
        <v>1044</v>
      </c>
      <c r="L474" s="473">
        <f>H473+H475</f>
        <v>811</v>
      </c>
      <c r="M474" s="470">
        <v>405.5</v>
      </c>
      <c r="N474" s="470">
        <v>206</v>
      </c>
      <c r="O474" s="470">
        <v>205</v>
      </c>
      <c r="P474" s="470">
        <v>411</v>
      </c>
      <c r="Q474" s="470">
        <v>208</v>
      </c>
      <c r="R474" s="470">
        <v>203</v>
      </c>
      <c r="S474" s="470">
        <v>411</v>
      </c>
      <c r="T474" s="471">
        <v>412496.35399999999</v>
      </c>
      <c r="U474" s="471">
        <v>3152781.88</v>
      </c>
      <c r="V474" s="472"/>
      <c r="W474" s="467"/>
      <c r="X474" s="467" t="s">
        <v>1182</v>
      </c>
      <c r="Y474" s="467" t="s">
        <v>761</v>
      </c>
      <c r="Z474" s="467" t="s">
        <v>762</v>
      </c>
      <c r="AA474" s="467"/>
      <c r="AC474" s="474">
        <f t="shared" si="1"/>
        <v>0</v>
      </c>
    </row>
    <row r="475" spans="1:29" ht="19.5" customHeight="1" x14ac:dyDescent="0.25">
      <c r="A475" s="467"/>
      <c r="B475" s="467"/>
      <c r="C475" s="467"/>
      <c r="D475" s="467"/>
      <c r="E475" s="468"/>
      <c r="F475" s="484"/>
      <c r="G475" s="470"/>
      <c r="H475" s="468">
        <v>392</v>
      </c>
      <c r="I475" s="468">
        <f>H475+I473</f>
        <v>91447.924999999974</v>
      </c>
      <c r="J475" s="469"/>
      <c r="K475" s="467"/>
      <c r="L475" s="473"/>
      <c r="M475" s="470"/>
      <c r="N475" s="470"/>
      <c r="O475" s="470"/>
      <c r="P475" s="470"/>
      <c r="Q475" s="470"/>
      <c r="R475" s="470"/>
      <c r="S475" s="470"/>
      <c r="T475" s="471"/>
      <c r="U475" s="471"/>
      <c r="V475" s="472" t="s">
        <v>1183</v>
      </c>
      <c r="W475" s="467"/>
      <c r="X475" s="467" t="s">
        <v>1044</v>
      </c>
      <c r="Y475" s="467" t="s">
        <v>1044</v>
      </c>
      <c r="Z475" s="467" t="s">
        <v>1044</v>
      </c>
      <c r="AA475" s="467"/>
      <c r="AC475" s="474">
        <f t="shared" si="1"/>
        <v>13.063989285714282</v>
      </c>
    </row>
    <row r="476" spans="1:29" ht="19.5" customHeight="1" x14ac:dyDescent="0.25">
      <c r="A476" s="467">
        <f>A474+1</f>
        <v>234</v>
      </c>
      <c r="B476" s="467"/>
      <c r="C476" s="467" t="s">
        <v>528</v>
      </c>
      <c r="D476" s="467" t="s">
        <v>247</v>
      </c>
      <c r="E476" s="468">
        <v>408</v>
      </c>
      <c r="F476" s="484"/>
      <c r="G476" s="470"/>
      <c r="H476" s="468"/>
      <c r="I476" s="468"/>
      <c r="J476" s="469">
        <v>242.38800000000001</v>
      </c>
      <c r="K476" s="467" t="s">
        <v>1044</v>
      </c>
      <c r="L476" s="473">
        <f>H475+H477</f>
        <v>800</v>
      </c>
      <c r="M476" s="470">
        <v>400</v>
      </c>
      <c r="N476" s="470">
        <v>187</v>
      </c>
      <c r="O476" s="470">
        <v>287</v>
      </c>
      <c r="P476" s="470">
        <v>474</v>
      </c>
      <c r="Q476" s="470">
        <v>190</v>
      </c>
      <c r="R476" s="470">
        <v>263</v>
      </c>
      <c r="S476" s="470">
        <v>453</v>
      </c>
      <c r="T476" s="471">
        <v>412878.125</v>
      </c>
      <c r="U476" s="471">
        <v>3152870.8429999999</v>
      </c>
      <c r="V476" s="472"/>
      <c r="W476" s="467"/>
      <c r="X476" s="467" t="s">
        <v>1182</v>
      </c>
      <c r="Y476" s="467" t="s">
        <v>761</v>
      </c>
      <c r="Z476" s="467" t="s">
        <v>762</v>
      </c>
      <c r="AA476" s="467"/>
      <c r="AC476" s="474">
        <f t="shared" si="1"/>
        <v>0</v>
      </c>
    </row>
    <row r="477" spans="1:29" ht="19.5" customHeight="1" x14ac:dyDescent="0.25">
      <c r="A477" s="467"/>
      <c r="B477" s="467"/>
      <c r="C477" s="467"/>
      <c r="D477" s="467"/>
      <c r="E477" s="468"/>
      <c r="F477" s="484"/>
      <c r="G477" s="470"/>
      <c r="H477" s="468">
        <v>408</v>
      </c>
      <c r="I477" s="468">
        <f>H477+I475</f>
        <v>91855.924999999974</v>
      </c>
      <c r="J477" s="469"/>
      <c r="K477" s="467"/>
      <c r="L477" s="473"/>
      <c r="M477" s="470"/>
      <c r="N477" s="470"/>
      <c r="O477" s="470"/>
      <c r="P477" s="470"/>
      <c r="Q477" s="470"/>
      <c r="R477" s="470"/>
      <c r="S477" s="470"/>
      <c r="T477" s="471"/>
      <c r="U477" s="471"/>
      <c r="V477" s="472" t="s">
        <v>1184</v>
      </c>
      <c r="W477" s="467"/>
      <c r="X477" s="467" t="s">
        <v>1044</v>
      </c>
      <c r="Y477" s="467" t="s">
        <v>1044</v>
      </c>
      <c r="Z477" s="467" t="s">
        <v>1044</v>
      </c>
      <c r="AA477" s="467"/>
      <c r="AC477" s="474">
        <f t="shared" si="1"/>
        <v>13.122274999999997</v>
      </c>
    </row>
    <row r="478" spans="1:29" ht="19.5" customHeight="1" x14ac:dyDescent="0.25">
      <c r="A478" s="467">
        <f>A476+1</f>
        <v>235</v>
      </c>
      <c r="B478" s="467" t="s">
        <v>1044</v>
      </c>
      <c r="C478" s="467" t="s">
        <v>529</v>
      </c>
      <c r="D478" s="467" t="s">
        <v>240</v>
      </c>
      <c r="E478" s="468">
        <v>432</v>
      </c>
      <c r="F478" s="484"/>
      <c r="G478" s="470"/>
      <c r="H478" s="468"/>
      <c r="I478" s="468"/>
      <c r="J478" s="469">
        <v>238.107</v>
      </c>
      <c r="K478" s="467" t="s">
        <v>1044</v>
      </c>
      <c r="L478" s="473">
        <f>H477+H479</f>
        <v>840</v>
      </c>
      <c r="M478" s="470">
        <v>420</v>
      </c>
      <c r="N478" s="470">
        <v>122</v>
      </c>
      <c r="O478" s="470">
        <v>196</v>
      </c>
      <c r="P478" s="470">
        <v>318</v>
      </c>
      <c r="Q478" s="470">
        <v>146</v>
      </c>
      <c r="R478" s="470">
        <v>203</v>
      </c>
      <c r="S478" s="470">
        <v>349</v>
      </c>
      <c r="T478" s="471">
        <v>413275.47899999999</v>
      </c>
      <c r="U478" s="471">
        <v>3152963.4369999999</v>
      </c>
      <c r="V478" s="472"/>
      <c r="W478" s="467"/>
      <c r="X478" s="467" t="s">
        <v>1182</v>
      </c>
      <c r="Y478" s="467" t="s">
        <v>761</v>
      </c>
      <c r="Z478" s="467" t="s">
        <v>762</v>
      </c>
      <c r="AA478" s="467"/>
      <c r="AC478" s="474">
        <f t="shared" si="1"/>
        <v>0</v>
      </c>
    </row>
    <row r="479" spans="1:29" ht="19.5" customHeight="1" x14ac:dyDescent="0.25">
      <c r="A479" s="467"/>
      <c r="B479" s="467"/>
      <c r="C479" s="467"/>
      <c r="D479" s="467"/>
      <c r="E479" s="468"/>
      <c r="F479" s="484"/>
      <c r="G479" s="470"/>
      <c r="H479" s="468">
        <v>432</v>
      </c>
      <c r="I479" s="468">
        <f>H479+I477</f>
        <v>92287.924999999974</v>
      </c>
      <c r="J479" s="469"/>
      <c r="K479" s="467"/>
      <c r="L479" s="473"/>
      <c r="M479" s="470"/>
      <c r="N479" s="470"/>
      <c r="O479" s="470"/>
      <c r="P479" s="470"/>
      <c r="Q479" s="470"/>
      <c r="R479" s="470"/>
      <c r="S479" s="470"/>
      <c r="T479" s="471"/>
      <c r="U479" s="471"/>
      <c r="V479" s="472" t="s">
        <v>1185</v>
      </c>
      <c r="W479" s="467"/>
      <c r="X479" s="467" t="s">
        <v>1044</v>
      </c>
      <c r="Y479" s="467" t="s">
        <v>1044</v>
      </c>
      <c r="Z479" s="467" t="s">
        <v>1044</v>
      </c>
      <c r="AA479" s="467"/>
      <c r="AC479" s="474">
        <f t="shared" si="1"/>
        <v>13.183989285714283</v>
      </c>
    </row>
    <row r="480" spans="1:29" ht="19.5" customHeight="1" x14ac:dyDescent="0.25">
      <c r="A480" s="467">
        <f>A478+1</f>
        <v>236</v>
      </c>
      <c r="B480" s="467" t="s">
        <v>1044</v>
      </c>
      <c r="C480" s="467" t="s">
        <v>530</v>
      </c>
      <c r="D480" s="467" t="s">
        <v>257</v>
      </c>
      <c r="E480" s="468">
        <v>383.00099999999998</v>
      </c>
      <c r="F480" s="484"/>
      <c r="G480" s="470"/>
      <c r="H480" s="468"/>
      <c r="I480" s="468"/>
      <c r="J480" s="469">
        <v>236.30099999999999</v>
      </c>
      <c r="K480" s="467" t="s">
        <v>1044</v>
      </c>
      <c r="L480" s="473">
        <f>H479+H481</f>
        <v>815.00099999999998</v>
      </c>
      <c r="M480" s="470">
        <v>407.50049999999999</v>
      </c>
      <c r="N480" s="470">
        <v>237</v>
      </c>
      <c r="O480" s="470">
        <v>201</v>
      </c>
      <c r="P480" s="470">
        <v>438</v>
      </c>
      <c r="Q480" s="470">
        <v>231</v>
      </c>
      <c r="R480" s="470">
        <v>199</v>
      </c>
      <c r="S480" s="470">
        <v>430</v>
      </c>
      <c r="T480" s="471">
        <v>413696.20699999999</v>
      </c>
      <c r="U480" s="471">
        <v>3153061.4780000001</v>
      </c>
      <c r="V480" s="472"/>
      <c r="W480" s="467"/>
      <c r="X480" s="467" t="s">
        <v>1186</v>
      </c>
      <c r="Y480" s="467" t="s">
        <v>761</v>
      </c>
      <c r="Z480" s="467" t="s">
        <v>762</v>
      </c>
      <c r="AA480" s="467"/>
      <c r="AC480" s="474">
        <f t="shared" si="1"/>
        <v>0</v>
      </c>
    </row>
    <row r="481" spans="1:29" ht="19.5" customHeight="1" x14ac:dyDescent="0.25">
      <c r="A481" s="467"/>
      <c r="B481" s="467"/>
      <c r="C481" s="467"/>
      <c r="D481" s="467"/>
      <c r="E481" s="468"/>
      <c r="F481" s="484"/>
      <c r="G481" s="470"/>
      <c r="H481" s="468">
        <v>383.00099999999998</v>
      </c>
      <c r="I481" s="468">
        <f>H481+I479</f>
        <v>92670.925999999978</v>
      </c>
      <c r="J481" s="469"/>
      <c r="K481" s="467"/>
      <c r="L481" s="473"/>
      <c r="M481" s="470"/>
      <c r="N481" s="470"/>
      <c r="O481" s="470"/>
      <c r="P481" s="470"/>
      <c r="Q481" s="470"/>
      <c r="R481" s="470"/>
      <c r="S481" s="470"/>
      <c r="T481" s="471"/>
      <c r="U481" s="471"/>
      <c r="V481" s="472" t="s">
        <v>1187</v>
      </c>
      <c r="W481" s="467"/>
      <c r="X481" s="467" t="s">
        <v>1044</v>
      </c>
      <c r="Y481" s="467" t="s">
        <v>1044</v>
      </c>
      <c r="Z481" s="467" t="s">
        <v>1044</v>
      </c>
      <c r="AA481" s="467"/>
      <c r="AC481" s="474">
        <f t="shared" si="1"/>
        <v>13.238703714285711</v>
      </c>
    </row>
    <row r="482" spans="1:29" ht="19.5" customHeight="1" x14ac:dyDescent="0.25">
      <c r="A482" s="467">
        <f>A480+1</f>
        <v>237</v>
      </c>
      <c r="B482" s="467" t="s">
        <v>1044</v>
      </c>
      <c r="C482" s="467" t="s">
        <v>531</v>
      </c>
      <c r="D482" s="467" t="s">
        <v>257</v>
      </c>
      <c r="E482" s="468">
        <v>398.94400000000002</v>
      </c>
      <c r="F482" s="484"/>
      <c r="G482" s="470"/>
      <c r="H482" s="468"/>
      <c r="I482" s="468"/>
      <c r="J482" s="469">
        <v>234.596</v>
      </c>
      <c r="K482" s="467" t="s">
        <v>1044</v>
      </c>
      <c r="L482" s="473">
        <f>H481+H483</f>
        <v>781.94499999999994</v>
      </c>
      <c r="M482" s="470">
        <v>390.97250000000003</v>
      </c>
      <c r="N482" s="470">
        <v>183</v>
      </c>
      <c r="O482" s="470">
        <v>152</v>
      </c>
      <c r="P482" s="470">
        <v>335</v>
      </c>
      <c r="Q482" s="470">
        <v>186</v>
      </c>
      <c r="R482" s="470">
        <v>166</v>
      </c>
      <c r="S482" s="470">
        <v>352</v>
      </c>
      <c r="T482" s="471">
        <v>414069.21500000003</v>
      </c>
      <c r="U482" s="471">
        <v>3153148.3990000002</v>
      </c>
      <c r="V482" s="472"/>
      <c r="W482" s="467"/>
      <c r="X482" s="467" t="s">
        <v>1186</v>
      </c>
      <c r="Y482" s="467" t="s">
        <v>761</v>
      </c>
      <c r="Z482" s="467" t="s">
        <v>762</v>
      </c>
      <c r="AA482" s="467"/>
      <c r="AC482" s="474">
        <f t="shared" si="1"/>
        <v>0</v>
      </c>
    </row>
    <row r="483" spans="1:29" ht="19.5" customHeight="1" x14ac:dyDescent="0.25">
      <c r="A483" s="467"/>
      <c r="B483" s="467"/>
      <c r="C483" s="467"/>
      <c r="D483" s="467"/>
      <c r="E483" s="468"/>
      <c r="F483" s="484"/>
      <c r="G483" s="470"/>
      <c r="H483" s="468">
        <v>398.94400000000002</v>
      </c>
      <c r="I483" s="468">
        <f>H483+I481</f>
        <v>93069.869999999981</v>
      </c>
      <c r="J483" s="469"/>
      <c r="K483" s="467"/>
      <c r="L483" s="473"/>
      <c r="M483" s="470"/>
      <c r="N483" s="470"/>
      <c r="O483" s="470"/>
      <c r="P483" s="470"/>
      <c r="Q483" s="470"/>
      <c r="R483" s="470"/>
      <c r="S483" s="470"/>
      <c r="T483" s="471"/>
      <c r="U483" s="471"/>
      <c r="V483" s="472" t="s">
        <v>1188</v>
      </c>
      <c r="W483" s="467"/>
      <c r="X483" s="467" t="s">
        <v>1044</v>
      </c>
      <c r="Y483" s="467" t="s">
        <v>1044</v>
      </c>
      <c r="Z483" s="467" t="s">
        <v>1044</v>
      </c>
      <c r="AA483" s="467"/>
      <c r="AC483" s="474">
        <f t="shared" si="1"/>
        <v>13.295695714285712</v>
      </c>
    </row>
    <row r="484" spans="1:29" ht="19.5" customHeight="1" x14ac:dyDescent="0.25">
      <c r="A484" s="467">
        <f>A482+1</f>
        <v>238</v>
      </c>
      <c r="B484" s="467" t="s">
        <v>1189</v>
      </c>
      <c r="C484" s="467" t="s">
        <v>532</v>
      </c>
      <c r="D484" s="467" t="s">
        <v>253</v>
      </c>
      <c r="E484" s="468">
        <v>372</v>
      </c>
      <c r="F484" s="484"/>
      <c r="G484" s="470">
        <f>SUM(H464:H483)</f>
        <v>4091.9450000000002</v>
      </c>
      <c r="H484" s="468"/>
      <c r="I484" s="468"/>
      <c r="J484" s="469">
        <v>246.82599999999999</v>
      </c>
      <c r="K484" s="467" t="s">
        <v>1190</v>
      </c>
      <c r="L484" s="473">
        <f>H483+H485</f>
        <v>770.94399999999996</v>
      </c>
      <c r="M484" s="470">
        <v>385.47199999999998</v>
      </c>
      <c r="N484" s="470">
        <v>264</v>
      </c>
      <c r="O484" s="470">
        <v>194</v>
      </c>
      <c r="P484" s="470">
        <v>458</v>
      </c>
      <c r="Q484" s="470">
        <v>245</v>
      </c>
      <c r="R484" s="470">
        <v>192</v>
      </c>
      <c r="S484" s="470">
        <v>437</v>
      </c>
      <c r="T484" s="471">
        <v>414457.74900000001</v>
      </c>
      <c r="U484" s="471">
        <v>3153238.9380000001</v>
      </c>
      <c r="V484" s="472"/>
      <c r="W484" s="467"/>
      <c r="X484" s="467" t="s">
        <v>1186</v>
      </c>
      <c r="Y484" s="467" t="s">
        <v>761</v>
      </c>
      <c r="Z484" s="467" t="s">
        <v>762</v>
      </c>
      <c r="AA484" s="467"/>
      <c r="AC484" s="474">
        <f t="shared" si="1"/>
        <v>0</v>
      </c>
    </row>
    <row r="485" spans="1:29" ht="19.5" customHeight="1" x14ac:dyDescent="0.25">
      <c r="A485" s="467"/>
      <c r="B485" s="467"/>
      <c r="C485" s="467"/>
      <c r="D485" s="467"/>
      <c r="E485" s="468"/>
      <c r="F485" s="484"/>
      <c r="G485" s="470"/>
      <c r="H485" s="468">
        <v>372</v>
      </c>
      <c r="I485" s="468">
        <f>H485+I483</f>
        <v>93441.869999999981</v>
      </c>
      <c r="J485" s="469"/>
      <c r="K485" s="467"/>
      <c r="L485" s="473"/>
      <c r="M485" s="470"/>
      <c r="N485" s="470"/>
      <c r="O485" s="470"/>
      <c r="P485" s="470"/>
      <c r="Q485" s="470"/>
      <c r="R485" s="470"/>
      <c r="S485" s="470"/>
      <c r="T485" s="471"/>
      <c r="U485" s="471"/>
      <c r="V485" s="472"/>
      <c r="W485" s="467"/>
      <c r="X485" s="467" t="s">
        <v>1044</v>
      </c>
      <c r="Y485" s="467" t="s">
        <v>1044</v>
      </c>
      <c r="Z485" s="467" t="s">
        <v>1044</v>
      </c>
      <c r="AA485" s="467"/>
      <c r="AC485" s="474">
        <f t="shared" si="1"/>
        <v>13.348838571428569</v>
      </c>
    </row>
    <row r="486" spans="1:29" ht="19.5" customHeight="1" x14ac:dyDescent="0.25">
      <c r="A486" s="467">
        <f>A484+1</f>
        <v>239</v>
      </c>
      <c r="B486" s="467" t="s">
        <v>1044</v>
      </c>
      <c r="C486" s="467" t="s">
        <v>533</v>
      </c>
      <c r="D486" s="467" t="s">
        <v>247</v>
      </c>
      <c r="E486" s="468">
        <v>385</v>
      </c>
      <c r="F486" s="484"/>
      <c r="G486" s="470"/>
      <c r="H486" s="468"/>
      <c r="I486" s="468"/>
      <c r="J486" s="469">
        <v>239.488</v>
      </c>
      <c r="K486" s="467" t="s">
        <v>1044</v>
      </c>
      <c r="L486" s="473">
        <f>H485+H487</f>
        <v>757</v>
      </c>
      <c r="M486" s="470">
        <v>378.5</v>
      </c>
      <c r="N486" s="470">
        <v>178</v>
      </c>
      <c r="O486" s="470">
        <v>256</v>
      </c>
      <c r="P486" s="470">
        <v>434</v>
      </c>
      <c r="Q486" s="470">
        <v>181</v>
      </c>
      <c r="R486" s="470">
        <v>236</v>
      </c>
      <c r="S486" s="470">
        <v>417</v>
      </c>
      <c r="T486" s="471">
        <v>414804.62900000002</v>
      </c>
      <c r="U486" s="471">
        <v>3153373.3190000001</v>
      </c>
      <c r="V486" s="472"/>
      <c r="W486" s="467"/>
      <c r="X486" s="467" t="s">
        <v>1186</v>
      </c>
      <c r="Y486" s="467" t="s">
        <v>761</v>
      </c>
      <c r="Z486" s="467" t="s">
        <v>762</v>
      </c>
      <c r="AA486" s="467"/>
      <c r="AC486" s="474">
        <f t="shared" si="1"/>
        <v>0</v>
      </c>
    </row>
    <row r="487" spans="1:29" ht="19.5" customHeight="1" x14ac:dyDescent="0.25">
      <c r="A487" s="467"/>
      <c r="B487" s="467"/>
      <c r="C487" s="467"/>
      <c r="D487" s="467"/>
      <c r="E487" s="468"/>
      <c r="F487" s="484"/>
      <c r="G487" s="470"/>
      <c r="H487" s="468">
        <v>385</v>
      </c>
      <c r="I487" s="468">
        <f>H487+I485</f>
        <v>93826.869999999981</v>
      </c>
      <c r="J487" s="469"/>
      <c r="K487" s="467"/>
      <c r="L487" s="473"/>
      <c r="M487" s="470"/>
      <c r="N487" s="470"/>
      <c r="O487" s="470"/>
      <c r="P487" s="470"/>
      <c r="Q487" s="470"/>
      <c r="R487" s="470"/>
      <c r="S487" s="470"/>
      <c r="T487" s="471"/>
      <c r="U487" s="471"/>
      <c r="V487" s="472" t="s">
        <v>1191</v>
      </c>
      <c r="W487" s="467"/>
      <c r="X487" s="467" t="s">
        <v>1044</v>
      </c>
      <c r="Y487" s="467" t="s">
        <v>1044</v>
      </c>
      <c r="Z487" s="467" t="s">
        <v>1044</v>
      </c>
      <c r="AA487" s="467"/>
      <c r="AC487" s="474">
        <f t="shared" si="1"/>
        <v>13.403838571428569</v>
      </c>
    </row>
    <row r="488" spans="1:29" ht="19.5" customHeight="1" x14ac:dyDescent="0.25">
      <c r="A488" s="467">
        <f>A486+1</f>
        <v>240</v>
      </c>
      <c r="B488" s="467" t="s">
        <v>1044</v>
      </c>
      <c r="C488" s="467" t="s">
        <v>534</v>
      </c>
      <c r="D488" s="467" t="s">
        <v>257</v>
      </c>
      <c r="E488" s="468">
        <v>407</v>
      </c>
      <c r="F488" s="484"/>
      <c r="G488" s="470"/>
      <c r="H488" s="468"/>
      <c r="I488" s="468"/>
      <c r="J488" s="469">
        <v>234.251</v>
      </c>
      <c r="K488" s="467" t="s">
        <v>1044</v>
      </c>
      <c r="L488" s="473">
        <f>H487+H489</f>
        <v>792</v>
      </c>
      <c r="M488" s="470">
        <v>396</v>
      </c>
      <c r="N488" s="470">
        <v>130</v>
      </c>
      <c r="O488" s="470">
        <v>127</v>
      </c>
      <c r="P488" s="470">
        <v>257</v>
      </c>
      <c r="Q488" s="470">
        <v>150</v>
      </c>
      <c r="R488" s="470">
        <v>152</v>
      </c>
      <c r="S488" s="470">
        <v>302</v>
      </c>
      <c r="T488" s="471">
        <v>415163.63099999999</v>
      </c>
      <c r="U488" s="471">
        <v>3153512.3969999999</v>
      </c>
      <c r="V488" s="472"/>
      <c r="W488" s="467"/>
      <c r="X488" s="467" t="s">
        <v>1192</v>
      </c>
      <c r="Y488" s="467" t="s">
        <v>761</v>
      </c>
      <c r="Z488" s="467" t="s">
        <v>762</v>
      </c>
      <c r="AA488" s="467"/>
      <c r="AC488" s="474">
        <f t="shared" si="1"/>
        <v>0</v>
      </c>
    </row>
    <row r="489" spans="1:29" ht="19.5" customHeight="1" x14ac:dyDescent="0.25">
      <c r="A489" s="467"/>
      <c r="B489" s="467"/>
      <c r="C489" s="467"/>
      <c r="D489" s="467"/>
      <c r="E489" s="468"/>
      <c r="F489" s="484"/>
      <c r="G489" s="470"/>
      <c r="H489" s="468">
        <v>407</v>
      </c>
      <c r="I489" s="468">
        <f>H489+I487</f>
        <v>94233.869999999981</v>
      </c>
      <c r="J489" s="469"/>
      <c r="K489" s="467"/>
      <c r="L489" s="473"/>
      <c r="M489" s="470"/>
      <c r="N489" s="470"/>
      <c r="O489" s="470"/>
      <c r="P489" s="470"/>
      <c r="Q489" s="470"/>
      <c r="R489" s="470"/>
      <c r="S489" s="470"/>
      <c r="T489" s="471"/>
      <c r="U489" s="471"/>
      <c r="V489" s="472" t="s">
        <v>1193</v>
      </c>
      <c r="W489" s="467"/>
      <c r="X489" s="467" t="s">
        <v>1044</v>
      </c>
      <c r="Y489" s="467" t="s">
        <v>1044</v>
      </c>
      <c r="Z489" s="467" t="s">
        <v>1044</v>
      </c>
      <c r="AA489" s="467"/>
      <c r="AC489" s="474">
        <f t="shared" si="1"/>
        <v>13.461981428571425</v>
      </c>
    </row>
    <row r="490" spans="1:29" ht="19.5" customHeight="1" x14ac:dyDescent="0.25">
      <c r="A490" s="467">
        <f>A488+1</f>
        <v>241</v>
      </c>
      <c r="B490" s="467" t="s">
        <v>1044</v>
      </c>
      <c r="C490" s="467" t="s">
        <v>535</v>
      </c>
      <c r="D490" s="467" t="s">
        <v>247</v>
      </c>
      <c r="E490" s="468">
        <v>412</v>
      </c>
      <c r="F490" s="484"/>
      <c r="G490" s="470"/>
      <c r="H490" s="468"/>
      <c r="I490" s="468"/>
      <c r="J490" s="469">
        <v>242.81899999999999</v>
      </c>
      <c r="K490" s="467" t="s">
        <v>1044</v>
      </c>
      <c r="L490" s="473">
        <f>H489+H491</f>
        <v>819</v>
      </c>
      <c r="M490" s="470">
        <v>409.5</v>
      </c>
      <c r="N490" s="470">
        <v>281</v>
      </c>
      <c r="O490" s="470">
        <v>243</v>
      </c>
      <c r="P490" s="470">
        <v>524</v>
      </c>
      <c r="Q490" s="470">
        <v>257</v>
      </c>
      <c r="R490" s="470">
        <v>232</v>
      </c>
      <c r="S490" s="470">
        <v>489</v>
      </c>
      <c r="T490" s="471">
        <v>415543.14799999999</v>
      </c>
      <c r="U490" s="471">
        <v>3153659.4210000001</v>
      </c>
      <c r="V490" s="472"/>
      <c r="W490" s="467"/>
      <c r="X490" s="467" t="s">
        <v>1192</v>
      </c>
      <c r="Y490" s="467" t="s">
        <v>761</v>
      </c>
      <c r="Z490" s="467" t="s">
        <v>762</v>
      </c>
      <c r="AA490" s="467"/>
      <c r="AC490" s="474">
        <f t="shared" si="1"/>
        <v>0</v>
      </c>
    </row>
    <row r="491" spans="1:29" ht="19.5" customHeight="1" x14ac:dyDescent="0.25">
      <c r="A491" s="467"/>
      <c r="B491" s="467"/>
      <c r="C491" s="467"/>
      <c r="D491" s="467"/>
      <c r="E491" s="468"/>
      <c r="F491" s="484"/>
      <c r="G491" s="470"/>
      <c r="H491" s="468">
        <v>412</v>
      </c>
      <c r="I491" s="468">
        <f>H491+I489</f>
        <v>94645.869999999981</v>
      </c>
      <c r="J491" s="469"/>
      <c r="K491" s="467"/>
      <c r="L491" s="473"/>
      <c r="M491" s="470"/>
      <c r="N491" s="470"/>
      <c r="O491" s="470"/>
      <c r="P491" s="470"/>
      <c r="Q491" s="470"/>
      <c r="R491" s="470"/>
      <c r="S491" s="470"/>
      <c r="T491" s="471"/>
      <c r="U491" s="471"/>
      <c r="V491" s="472" t="s">
        <v>1194</v>
      </c>
      <c r="W491" s="467"/>
      <c r="X491" s="467" t="s">
        <v>1044</v>
      </c>
      <c r="Y491" s="467" t="s">
        <v>1044</v>
      </c>
      <c r="Z491" s="467" t="s">
        <v>1044</v>
      </c>
      <c r="AA491" s="467"/>
      <c r="AC491" s="474">
        <f t="shared" si="1"/>
        <v>13.520838571428568</v>
      </c>
    </row>
    <row r="492" spans="1:29" ht="19.5" customHeight="1" x14ac:dyDescent="0.25">
      <c r="A492" s="467">
        <f>A490+1</f>
        <v>242</v>
      </c>
      <c r="B492" s="467" t="s">
        <v>1044</v>
      </c>
      <c r="C492" s="467" t="s">
        <v>536</v>
      </c>
      <c r="D492" s="467" t="s">
        <v>245</v>
      </c>
      <c r="E492" s="468">
        <v>400</v>
      </c>
      <c r="F492" s="484"/>
      <c r="G492" s="470"/>
      <c r="H492" s="468"/>
      <c r="I492" s="468"/>
      <c r="J492" s="469">
        <v>238.75800000000001</v>
      </c>
      <c r="K492" s="467" t="s">
        <v>1044</v>
      </c>
      <c r="L492" s="473">
        <f>H491+H493</f>
        <v>812</v>
      </c>
      <c r="M492" s="470">
        <v>406</v>
      </c>
      <c r="N492" s="470">
        <v>169</v>
      </c>
      <c r="O492" s="470">
        <v>254</v>
      </c>
      <c r="P492" s="470">
        <v>423</v>
      </c>
      <c r="Q492" s="470">
        <v>181</v>
      </c>
      <c r="R492" s="470">
        <v>238</v>
      </c>
      <c r="S492" s="470">
        <v>419</v>
      </c>
      <c r="T492" s="471">
        <v>415927.326</v>
      </c>
      <c r="U492" s="471">
        <v>3153808.2519999999</v>
      </c>
      <c r="V492" s="472"/>
      <c r="W492" s="467"/>
      <c r="X492" s="467" t="s">
        <v>1192</v>
      </c>
      <c r="Y492" s="467" t="s">
        <v>761</v>
      </c>
      <c r="Z492" s="467" t="s">
        <v>762</v>
      </c>
      <c r="AA492" s="467"/>
      <c r="AC492" s="474">
        <f t="shared" si="1"/>
        <v>0</v>
      </c>
    </row>
    <row r="493" spans="1:29" ht="19.5" customHeight="1" x14ac:dyDescent="0.25">
      <c r="A493" s="467"/>
      <c r="B493" s="467"/>
      <c r="C493" s="467"/>
      <c r="D493" s="467"/>
      <c r="E493" s="468"/>
      <c r="F493" s="484"/>
      <c r="G493" s="470"/>
      <c r="H493" s="468">
        <v>400</v>
      </c>
      <c r="I493" s="468">
        <f>H493+I491</f>
        <v>95045.869999999981</v>
      </c>
      <c r="J493" s="469"/>
      <c r="K493" s="467"/>
      <c r="L493" s="473"/>
      <c r="M493" s="470"/>
      <c r="N493" s="470"/>
      <c r="O493" s="470"/>
      <c r="P493" s="470"/>
      <c r="Q493" s="470"/>
      <c r="R493" s="470"/>
      <c r="S493" s="470"/>
      <c r="T493" s="471"/>
      <c r="U493" s="471"/>
      <c r="V493" s="472"/>
      <c r="W493" s="467"/>
      <c r="X493" s="467" t="s">
        <v>1044</v>
      </c>
      <c r="Y493" s="467" t="s">
        <v>1044</v>
      </c>
      <c r="Z493" s="467" t="s">
        <v>1044</v>
      </c>
      <c r="AA493" s="467"/>
      <c r="AC493" s="474">
        <f t="shared" si="1"/>
        <v>13.577981428571427</v>
      </c>
    </row>
    <row r="494" spans="1:29" ht="19.5" customHeight="1" x14ac:dyDescent="0.25">
      <c r="A494" s="467">
        <f>A492+1</f>
        <v>243</v>
      </c>
      <c r="B494" s="467"/>
      <c r="C494" s="467" t="s">
        <v>537</v>
      </c>
      <c r="D494" s="467" t="s">
        <v>231</v>
      </c>
      <c r="E494" s="468">
        <v>419</v>
      </c>
      <c r="F494" s="484"/>
      <c r="G494" s="470"/>
      <c r="H494" s="468"/>
      <c r="I494" s="468"/>
      <c r="J494" s="469">
        <v>234.73400000000001</v>
      </c>
      <c r="K494" s="467" t="s">
        <v>1044</v>
      </c>
      <c r="L494" s="473">
        <f>H493+H495</f>
        <v>819</v>
      </c>
      <c r="M494" s="470">
        <v>409.5</v>
      </c>
      <c r="N494" s="470">
        <v>146</v>
      </c>
      <c r="O494" s="470">
        <v>174</v>
      </c>
      <c r="P494" s="470">
        <v>320</v>
      </c>
      <c r="Q494" s="470">
        <v>164</v>
      </c>
      <c r="R494" s="470">
        <v>186</v>
      </c>
      <c r="S494" s="470">
        <v>350</v>
      </c>
      <c r="T494" s="471">
        <v>416300.31599999999</v>
      </c>
      <c r="U494" s="471">
        <v>3153952.7480000001</v>
      </c>
      <c r="V494" s="472"/>
      <c r="W494" s="467"/>
      <c r="X494" s="467" t="s">
        <v>760</v>
      </c>
      <c r="Y494" s="467" t="s">
        <v>761</v>
      </c>
      <c r="Z494" s="467" t="s">
        <v>762</v>
      </c>
      <c r="AA494" s="467"/>
      <c r="AC494" s="474">
        <f t="shared" si="1"/>
        <v>0</v>
      </c>
    </row>
    <row r="495" spans="1:29" ht="19.5" customHeight="1" x14ac:dyDescent="0.25">
      <c r="A495" s="467"/>
      <c r="B495" s="467"/>
      <c r="C495" s="467"/>
      <c r="D495" s="467"/>
      <c r="E495" s="468"/>
      <c r="F495" s="484"/>
      <c r="G495" s="470"/>
      <c r="H495" s="468">
        <v>419</v>
      </c>
      <c r="I495" s="468">
        <f>H495+I493</f>
        <v>95464.869999999981</v>
      </c>
      <c r="J495" s="469"/>
      <c r="K495" s="467"/>
      <c r="L495" s="473"/>
      <c r="M495" s="470"/>
      <c r="N495" s="470"/>
      <c r="O495" s="470"/>
      <c r="P495" s="470"/>
      <c r="Q495" s="470"/>
      <c r="R495" s="470"/>
      <c r="S495" s="470"/>
      <c r="T495" s="471"/>
      <c r="U495" s="471"/>
      <c r="V495" s="472" t="s">
        <v>1176</v>
      </c>
      <c r="W495" s="467"/>
      <c r="X495" s="467" t="s">
        <v>1044</v>
      </c>
      <c r="Y495" s="467" t="s">
        <v>1044</v>
      </c>
      <c r="Z495" s="467" t="s">
        <v>1044</v>
      </c>
      <c r="AA495" s="467"/>
      <c r="AC495" s="474">
        <f t="shared" si="1"/>
        <v>13.637838571428569</v>
      </c>
    </row>
    <row r="496" spans="1:29" ht="19.5" customHeight="1" x14ac:dyDescent="0.25">
      <c r="A496" s="467">
        <f>A494+1</f>
        <v>244</v>
      </c>
      <c r="B496" s="467" t="s">
        <v>1044</v>
      </c>
      <c r="C496" s="467" t="s">
        <v>538</v>
      </c>
      <c r="D496" s="467" t="s">
        <v>257</v>
      </c>
      <c r="E496" s="468">
        <v>404</v>
      </c>
      <c r="F496" s="484"/>
      <c r="G496" s="470"/>
      <c r="H496" s="468"/>
      <c r="I496" s="468"/>
      <c r="J496" s="469">
        <v>238.74700000000001</v>
      </c>
      <c r="K496" s="467" t="s">
        <v>1044</v>
      </c>
      <c r="L496" s="473">
        <f>H495+H497</f>
        <v>823</v>
      </c>
      <c r="M496" s="470">
        <v>411.5</v>
      </c>
      <c r="N496" s="470">
        <v>246</v>
      </c>
      <c r="O496" s="470">
        <v>204</v>
      </c>
      <c r="P496" s="470">
        <v>450</v>
      </c>
      <c r="Q496" s="470">
        <v>235</v>
      </c>
      <c r="R496" s="470">
        <v>204</v>
      </c>
      <c r="S496" s="470">
        <v>439</v>
      </c>
      <c r="T496" s="471">
        <v>416691.022</v>
      </c>
      <c r="U496" s="471">
        <v>3154104.1069999998</v>
      </c>
      <c r="V496" s="472"/>
      <c r="W496" s="467"/>
      <c r="X496" s="467" t="s">
        <v>760</v>
      </c>
      <c r="Y496" s="467" t="s">
        <v>761</v>
      </c>
      <c r="Z496" s="467" t="s">
        <v>762</v>
      </c>
      <c r="AA496" s="467"/>
      <c r="AC496" s="474">
        <f t="shared" si="1"/>
        <v>0</v>
      </c>
    </row>
    <row r="497" spans="1:29" ht="19.5" customHeight="1" x14ac:dyDescent="0.25">
      <c r="A497" s="467"/>
      <c r="B497" s="467"/>
      <c r="C497" s="467"/>
      <c r="D497" s="467"/>
      <c r="E497" s="468"/>
      <c r="F497" s="484"/>
      <c r="G497" s="470"/>
      <c r="H497" s="468">
        <v>404</v>
      </c>
      <c r="I497" s="468">
        <f>H497+I495</f>
        <v>95868.869999999981</v>
      </c>
      <c r="J497" s="469"/>
      <c r="K497" s="467"/>
      <c r="L497" s="473"/>
      <c r="M497" s="470"/>
      <c r="N497" s="470"/>
      <c r="O497" s="470"/>
      <c r="P497" s="470"/>
      <c r="Q497" s="470"/>
      <c r="R497" s="470"/>
      <c r="S497" s="470"/>
      <c r="T497" s="471"/>
      <c r="U497" s="471"/>
      <c r="V497" s="472" t="s">
        <v>1195</v>
      </c>
      <c r="W497" s="467"/>
      <c r="X497" s="467" t="s">
        <v>1044</v>
      </c>
      <c r="Y497" s="467" t="s">
        <v>1044</v>
      </c>
      <c r="Z497" s="467" t="s">
        <v>1044</v>
      </c>
      <c r="AA497" s="467"/>
      <c r="AC497" s="474">
        <f t="shared" si="1"/>
        <v>13.695552857142854</v>
      </c>
    </row>
    <row r="498" spans="1:29" ht="19.5" customHeight="1" x14ac:dyDescent="0.25">
      <c r="A498" s="467">
        <f>A496+1</f>
        <v>245</v>
      </c>
      <c r="B498" s="467" t="s">
        <v>1044</v>
      </c>
      <c r="C498" s="467" t="s">
        <v>539</v>
      </c>
      <c r="D498" s="467" t="s">
        <v>245</v>
      </c>
      <c r="E498" s="468">
        <v>436</v>
      </c>
      <c r="F498" s="484"/>
      <c r="G498" s="470"/>
      <c r="H498" s="468"/>
      <c r="I498" s="468"/>
      <c r="J498" s="469">
        <v>235.357</v>
      </c>
      <c r="K498" s="467" t="s">
        <v>1044</v>
      </c>
      <c r="L498" s="473">
        <f>H497+H499</f>
        <v>840</v>
      </c>
      <c r="M498" s="470">
        <v>420</v>
      </c>
      <c r="N498" s="470">
        <v>200</v>
      </c>
      <c r="O498" s="470">
        <v>222</v>
      </c>
      <c r="P498" s="470">
        <v>422</v>
      </c>
      <c r="Q498" s="470">
        <v>201</v>
      </c>
      <c r="R498" s="470">
        <v>221</v>
      </c>
      <c r="S498" s="470">
        <v>422</v>
      </c>
      <c r="T498" s="471">
        <v>417067.74099999998</v>
      </c>
      <c r="U498" s="471">
        <v>3154250.048</v>
      </c>
      <c r="V498" s="472"/>
      <c r="W498" s="467"/>
      <c r="X498" s="467" t="s">
        <v>760</v>
      </c>
      <c r="Y498" s="467" t="s">
        <v>761</v>
      </c>
      <c r="Z498" s="467" t="s">
        <v>762</v>
      </c>
      <c r="AA498" s="467"/>
      <c r="AC498" s="474">
        <f t="shared" si="1"/>
        <v>0</v>
      </c>
    </row>
    <row r="499" spans="1:29" ht="19.5" customHeight="1" x14ac:dyDescent="0.25">
      <c r="A499" s="467"/>
      <c r="B499" s="467"/>
      <c r="C499" s="467"/>
      <c r="D499" s="467"/>
      <c r="E499" s="468"/>
      <c r="F499" s="484"/>
      <c r="G499" s="470"/>
      <c r="H499" s="468">
        <v>436</v>
      </c>
      <c r="I499" s="468">
        <f>H499+I497</f>
        <v>96304.869999999981</v>
      </c>
      <c r="J499" s="469"/>
      <c r="K499" s="467"/>
      <c r="L499" s="473"/>
      <c r="M499" s="470"/>
      <c r="N499" s="470"/>
      <c r="O499" s="470"/>
      <c r="P499" s="470"/>
      <c r="Q499" s="470"/>
      <c r="R499" s="470"/>
      <c r="S499" s="470"/>
      <c r="T499" s="471"/>
      <c r="U499" s="471"/>
      <c r="V499" s="472" t="s">
        <v>1196</v>
      </c>
      <c r="W499" s="467"/>
      <c r="X499" s="467" t="s">
        <v>1044</v>
      </c>
      <c r="Y499" s="467" t="s">
        <v>1044</v>
      </c>
      <c r="Z499" s="467" t="s">
        <v>1044</v>
      </c>
      <c r="AA499" s="467"/>
      <c r="AC499" s="474">
        <f t="shared" si="1"/>
        <v>13.757838571428568</v>
      </c>
    </row>
    <row r="500" spans="1:29" ht="19.5" customHeight="1" x14ac:dyDescent="0.25">
      <c r="A500" s="467">
        <f>A498+1</f>
        <v>246</v>
      </c>
      <c r="B500" s="467" t="s">
        <v>1044</v>
      </c>
      <c r="C500" s="467" t="s">
        <v>540</v>
      </c>
      <c r="D500" s="467" t="s">
        <v>245</v>
      </c>
      <c r="E500" s="468">
        <v>374</v>
      </c>
      <c r="F500" s="484"/>
      <c r="G500" s="470"/>
      <c r="H500" s="468"/>
      <c r="I500" s="468"/>
      <c r="J500" s="469">
        <v>234.68299999999999</v>
      </c>
      <c r="K500" s="467" t="s">
        <v>1044</v>
      </c>
      <c r="L500" s="473">
        <f>H499+H501</f>
        <v>810</v>
      </c>
      <c r="M500" s="470">
        <v>405</v>
      </c>
      <c r="N500" s="470">
        <v>215</v>
      </c>
      <c r="O500" s="470">
        <v>143</v>
      </c>
      <c r="P500" s="470">
        <v>358</v>
      </c>
      <c r="Q500" s="470">
        <v>217</v>
      </c>
      <c r="R500" s="470">
        <v>157</v>
      </c>
      <c r="S500" s="470">
        <v>374</v>
      </c>
      <c r="T500" s="471">
        <v>417474.299</v>
      </c>
      <c r="U500" s="471">
        <v>3154407.5490000001</v>
      </c>
      <c r="V500" s="472"/>
      <c r="W500" s="467"/>
      <c r="X500" s="467" t="s">
        <v>760</v>
      </c>
      <c r="Y500" s="467" t="s">
        <v>761</v>
      </c>
      <c r="Z500" s="467" t="s">
        <v>762</v>
      </c>
      <c r="AA500" s="467"/>
      <c r="AC500" s="474">
        <f t="shared" si="1"/>
        <v>0</v>
      </c>
    </row>
    <row r="501" spans="1:29" ht="19.5" customHeight="1" x14ac:dyDescent="0.25">
      <c r="A501" s="467"/>
      <c r="B501" s="467"/>
      <c r="C501" s="467"/>
      <c r="D501" s="467"/>
      <c r="E501" s="468"/>
      <c r="F501" s="484"/>
      <c r="G501" s="470"/>
      <c r="H501" s="468">
        <v>374</v>
      </c>
      <c r="I501" s="468">
        <f>H501+I499</f>
        <v>96678.869999999981</v>
      </c>
      <c r="J501" s="469"/>
      <c r="K501" s="467"/>
      <c r="L501" s="473"/>
      <c r="M501" s="470"/>
      <c r="N501" s="470"/>
      <c r="O501" s="470"/>
      <c r="P501" s="470"/>
      <c r="Q501" s="470"/>
      <c r="R501" s="470"/>
      <c r="S501" s="470"/>
      <c r="T501" s="471"/>
      <c r="U501" s="471"/>
      <c r="V501" s="472"/>
      <c r="W501" s="467"/>
      <c r="X501" s="467" t="s">
        <v>1044</v>
      </c>
      <c r="Y501" s="467" t="s">
        <v>1044</v>
      </c>
      <c r="Z501" s="467" t="s">
        <v>1044</v>
      </c>
      <c r="AA501" s="467"/>
      <c r="AC501" s="474">
        <f t="shared" si="1"/>
        <v>13.81126714285714</v>
      </c>
    </row>
    <row r="502" spans="1:29" ht="19.5" customHeight="1" x14ac:dyDescent="0.25">
      <c r="A502" s="467">
        <f>A500+1</f>
        <v>247</v>
      </c>
      <c r="B502" s="467" t="s">
        <v>1044</v>
      </c>
      <c r="C502" s="467" t="s">
        <v>541</v>
      </c>
      <c r="D502" s="467" t="s">
        <v>247</v>
      </c>
      <c r="E502" s="468">
        <v>384</v>
      </c>
      <c r="F502" s="484"/>
      <c r="G502" s="470"/>
      <c r="H502" s="468"/>
      <c r="I502" s="468"/>
      <c r="J502" s="469">
        <v>239.36</v>
      </c>
      <c r="K502" s="467" t="s">
        <v>1044</v>
      </c>
      <c r="L502" s="473">
        <f>H501+H503</f>
        <v>758</v>
      </c>
      <c r="M502" s="470">
        <v>379</v>
      </c>
      <c r="N502" s="470">
        <v>231</v>
      </c>
      <c r="O502" s="470">
        <v>221</v>
      </c>
      <c r="P502" s="470">
        <v>452</v>
      </c>
      <c r="Q502" s="470">
        <v>218</v>
      </c>
      <c r="R502" s="470">
        <v>213</v>
      </c>
      <c r="S502" s="470">
        <v>431</v>
      </c>
      <c r="T502" s="471">
        <v>417823.04399999999</v>
      </c>
      <c r="U502" s="471">
        <v>3154542.6529999999</v>
      </c>
      <c r="V502" s="472"/>
      <c r="W502" s="467"/>
      <c r="X502" s="467" t="s">
        <v>760</v>
      </c>
      <c r="Y502" s="467" t="s">
        <v>761</v>
      </c>
      <c r="Z502" s="467" t="s">
        <v>762</v>
      </c>
      <c r="AA502" s="467"/>
      <c r="AC502" s="474">
        <f t="shared" si="1"/>
        <v>0</v>
      </c>
    </row>
    <row r="503" spans="1:29" ht="19.5" customHeight="1" x14ac:dyDescent="0.25">
      <c r="A503" s="467"/>
      <c r="B503" s="467"/>
      <c r="C503" s="467"/>
      <c r="D503" s="467"/>
      <c r="E503" s="468"/>
      <c r="F503" s="484"/>
      <c r="G503" s="470"/>
      <c r="H503" s="468">
        <v>384</v>
      </c>
      <c r="I503" s="468">
        <f>H503+I501</f>
        <v>97062.869999999981</v>
      </c>
      <c r="J503" s="469"/>
      <c r="K503" s="467"/>
      <c r="L503" s="473"/>
      <c r="M503" s="470"/>
      <c r="N503" s="470"/>
      <c r="O503" s="470"/>
      <c r="P503" s="470"/>
      <c r="Q503" s="470"/>
      <c r="R503" s="470"/>
      <c r="S503" s="470"/>
      <c r="T503" s="471"/>
      <c r="U503" s="471"/>
      <c r="V503" s="472" t="s">
        <v>1197</v>
      </c>
      <c r="W503" s="467"/>
      <c r="X503" s="467" t="s">
        <v>1044</v>
      </c>
      <c r="Y503" s="467" t="s">
        <v>1044</v>
      </c>
      <c r="Z503" s="467" t="s">
        <v>1044</v>
      </c>
      <c r="AA503" s="467"/>
      <c r="AC503" s="474">
        <f t="shared" si="1"/>
        <v>13.866124285714283</v>
      </c>
    </row>
    <row r="504" spans="1:29" ht="19.5" customHeight="1" x14ac:dyDescent="0.25">
      <c r="A504" s="467">
        <f>A502+1</f>
        <v>248</v>
      </c>
      <c r="B504" s="467" t="s">
        <v>1044</v>
      </c>
      <c r="C504" s="467" t="s">
        <v>542</v>
      </c>
      <c r="D504" s="467" t="s">
        <v>247</v>
      </c>
      <c r="E504" s="468">
        <v>360.17700000000002</v>
      </c>
      <c r="F504" s="484"/>
      <c r="G504" s="470"/>
      <c r="H504" s="468"/>
      <c r="I504" s="468"/>
      <c r="J504" s="469">
        <v>234.14400000000001</v>
      </c>
      <c r="K504" s="467" t="s">
        <v>1044</v>
      </c>
      <c r="L504" s="473">
        <f>H503+H505</f>
        <v>744.17700000000002</v>
      </c>
      <c r="M504" s="470">
        <v>372.08850000000001</v>
      </c>
      <c r="N504" s="470">
        <v>163</v>
      </c>
      <c r="O504" s="470">
        <v>173</v>
      </c>
      <c r="P504" s="470">
        <v>336</v>
      </c>
      <c r="Q504" s="470">
        <v>173</v>
      </c>
      <c r="R504" s="470">
        <v>176</v>
      </c>
      <c r="S504" s="470">
        <v>349</v>
      </c>
      <c r="T504" s="471">
        <v>418181.114</v>
      </c>
      <c r="U504" s="471">
        <v>3154681.3689999999</v>
      </c>
      <c r="V504" s="472"/>
      <c r="W504" s="467"/>
      <c r="X504" s="467" t="s">
        <v>760</v>
      </c>
      <c r="Y504" s="467" t="s">
        <v>761</v>
      </c>
      <c r="Z504" s="467" t="s">
        <v>762</v>
      </c>
      <c r="AA504" s="467"/>
      <c r="AC504" s="474">
        <f t="shared" si="1"/>
        <v>0</v>
      </c>
    </row>
    <row r="505" spans="1:29" ht="19.5" customHeight="1" x14ac:dyDescent="0.25">
      <c r="A505" s="467"/>
      <c r="B505" s="467"/>
      <c r="C505" s="467"/>
      <c r="D505" s="467"/>
      <c r="E505" s="468"/>
      <c r="F505" s="484"/>
      <c r="G505" s="470"/>
      <c r="H505" s="468">
        <v>360.17700000000002</v>
      </c>
      <c r="I505" s="468">
        <f>H505+I503</f>
        <v>97423.046999999977</v>
      </c>
      <c r="J505" s="469"/>
      <c r="K505" s="467"/>
      <c r="L505" s="473"/>
      <c r="M505" s="470"/>
      <c r="N505" s="470"/>
      <c r="O505" s="470"/>
      <c r="P505" s="470"/>
      <c r="Q505" s="470"/>
      <c r="R505" s="470"/>
      <c r="S505" s="470"/>
      <c r="T505" s="471"/>
      <c r="U505" s="471"/>
      <c r="V505" s="472" t="s">
        <v>1198</v>
      </c>
      <c r="W505" s="467"/>
      <c r="X505" s="467" t="s">
        <v>1044</v>
      </c>
      <c r="Y505" s="467" t="s">
        <v>1044</v>
      </c>
      <c r="Z505" s="467" t="s">
        <v>1044</v>
      </c>
      <c r="AA505" s="467"/>
      <c r="AC505" s="474">
        <f t="shared" si="1"/>
        <v>13.91757814285714</v>
      </c>
    </row>
    <row r="506" spans="1:29" ht="19.5" customHeight="1" x14ac:dyDescent="0.25">
      <c r="A506" s="467">
        <f>A504+1</f>
        <v>249</v>
      </c>
      <c r="B506" s="467" t="s">
        <v>1199</v>
      </c>
      <c r="C506" s="467" t="s">
        <v>543</v>
      </c>
      <c r="D506" s="467" t="s">
        <v>253</v>
      </c>
      <c r="E506" s="468">
        <v>358.00099999999998</v>
      </c>
      <c r="F506" s="484"/>
      <c r="G506" s="470">
        <f>SUM(H484:H505)</f>
        <v>4353.1769999999997</v>
      </c>
      <c r="H506" s="468"/>
      <c r="I506" s="468"/>
      <c r="J506" s="469">
        <v>241.33699999999999</v>
      </c>
      <c r="K506" s="467" t="s">
        <v>1200</v>
      </c>
      <c r="L506" s="473">
        <f>H505+H507</f>
        <v>718.178</v>
      </c>
      <c r="M506" s="470">
        <v>359.089</v>
      </c>
      <c r="N506" s="470">
        <v>188</v>
      </c>
      <c r="O506" s="470">
        <v>171</v>
      </c>
      <c r="P506" s="470">
        <v>359</v>
      </c>
      <c r="Q506" s="470">
        <v>185</v>
      </c>
      <c r="R506" s="470">
        <v>174</v>
      </c>
      <c r="S506" s="470">
        <v>359</v>
      </c>
      <c r="T506" s="471">
        <v>418516.96899999998</v>
      </c>
      <c r="U506" s="471">
        <v>3154811.4789999998</v>
      </c>
      <c r="V506" s="472"/>
      <c r="W506" s="467"/>
      <c r="X506" s="467" t="s">
        <v>760</v>
      </c>
      <c r="Y506" s="467" t="s">
        <v>761</v>
      </c>
      <c r="Z506" s="467" t="s">
        <v>762</v>
      </c>
      <c r="AA506" s="467"/>
      <c r="AC506" s="474">
        <f t="shared" si="1"/>
        <v>0</v>
      </c>
    </row>
    <row r="507" spans="1:29" ht="19.5" customHeight="1" x14ac:dyDescent="0.25">
      <c r="A507" s="467"/>
      <c r="B507" s="467"/>
      <c r="C507" s="467"/>
      <c r="D507" s="467"/>
      <c r="E507" s="468"/>
      <c r="F507" s="484"/>
      <c r="G507" s="470"/>
      <c r="H507" s="468">
        <v>358.00099999999998</v>
      </c>
      <c r="I507" s="468">
        <f>H507+I505</f>
        <v>97781.047999999981</v>
      </c>
      <c r="J507" s="469"/>
      <c r="K507" s="467"/>
      <c r="L507" s="473"/>
      <c r="M507" s="470"/>
      <c r="N507" s="470"/>
      <c r="O507" s="470"/>
      <c r="P507" s="470"/>
      <c r="Q507" s="470"/>
      <c r="R507" s="470"/>
      <c r="S507" s="470"/>
      <c r="T507" s="471"/>
      <c r="U507" s="471"/>
      <c r="V507" s="472" t="s">
        <v>1201</v>
      </c>
      <c r="W507" s="467"/>
      <c r="X507" s="467" t="s">
        <v>1044</v>
      </c>
      <c r="Y507" s="467" t="s">
        <v>1044</v>
      </c>
      <c r="Z507" s="467" t="s">
        <v>1044</v>
      </c>
      <c r="AA507" s="467"/>
      <c r="AC507" s="474">
        <f t="shared" si="1"/>
        <v>13.96872114285714</v>
      </c>
    </row>
    <row r="508" spans="1:29" ht="19.5" customHeight="1" x14ac:dyDescent="0.25">
      <c r="A508" s="467">
        <f>A506+1</f>
        <v>250</v>
      </c>
      <c r="B508" s="467" t="s">
        <v>1044</v>
      </c>
      <c r="C508" s="467" t="s">
        <v>544</v>
      </c>
      <c r="D508" s="467" t="s">
        <v>247</v>
      </c>
      <c r="E508" s="468">
        <v>452</v>
      </c>
      <c r="F508" s="484"/>
      <c r="G508" s="470"/>
      <c r="H508" s="468"/>
      <c r="I508" s="468"/>
      <c r="J508" s="469">
        <v>236.74</v>
      </c>
      <c r="K508" s="467" t="s">
        <v>1044</v>
      </c>
      <c r="L508" s="473">
        <f>H507+H509</f>
        <v>810.00099999999998</v>
      </c>
      <c r="M508" s="470">
        <v>405.00049999999999</v>
      </c>
      <c r="N508" s="470">
        <v>187</v>
      </c>
      <c r="O508" s="470">
        <v>246</v>
      </c>
      <c r="P508" s="470">
        <v>433</v>
      </c>
      <c r="Q508" s="470">
        <v>185</v>
      </c>
      <c r="R508" s="470">
        <v>241</v>
      </c>
      <c r="S508" s="470">
        <v>426</v>
      </c>
      <c r="T508" s="471">
        <v>418868.967</v>
      </c>
      <c r="U508" s="471">
        <v>3154876.7659999998</v>
      </c>
      <c r="V508" s="472"/>
      <c r="W508" s="467"/>
      <c r="X508" s="467" t="s">
        <v>760</v>
      </c>
      <c r="Y508" s="467" t="s">
        <v>761</v>
      </c>
      <c r="Z508" s="467" t="s">
        <v>762</v>
      </c>
      <c r="AA508" s="467"/>
      <c r="AC508" s="474">
        <f t="shared" si="1"/>
        <v>0</v>
      </c>
    </row>
    <row r="509" spans="1:29" ht="19.5" customHeight="1" x14ac:dyDescent="0.25">
      <c r="A509" s="467"/>
      <c r="B509" s="467"/>
      <c r="C509" s="467"/>
      <c r="D509" s="467"/>
      <c r="E509" s="468"/>
      <c r="F509" s="484"/>
      <c r="G509" s="470"/>
      <c r="H509" s="468">
        <v>452</v>
      </c>
      <c r="I509" s="468">
        <f>H509+I507</f>
        <v>98233.047999999981</v>
      </c>
      <c r="J509" s="469"/>
      <c r="K509" s="467"/>
      <c r="L509" s="473"/>
      <c r="M509" s="470"/>
      <c r="N509" s="470"/>
      <c r="O509" s="470"/>
      <c r="P509" s="470"/>
      <c r="Q509" s="470"/>
      <c r="R509" s="470"/>
      <c r="S509" s="470"/>
      <c r="T509" s="471"/>
      <c r="U509" s="471"/>
      <c r="V509" s="472" t="s">
        <v>1202</v>
      </c>
      <c r="W509" s="467"/>
      <c r="X509" s="467" t="s">
        <v>1044</v>
      </c>
      <c r="Y509" s="467" t="s">
        <v>1044</v>
      </c>
      <c r="Z509" s="467" t="s">
        <v>1044</v>
      </c>
      <c r="AA509" s="467"/>
      <c r="AC509" s="474">
        <f t="shared" si="1"/>
        <v>14.033292571428568</v>
      </c>
    </row>
    <row r="510" spans="1:29" ht="19.5" customHeight="1" x14ac:dyDescent="0.25">
      <c r="A510" s="467">
        <f>A508+1</f>
        <v>251</v>
      </c>
      <c r="B510" s="467" t="s">
        <v>1044</v>
      </c>
      <c r="C510" s="467" t="s">
        <v>545</v>
      </c>
      <c r="D510" s="467" t="s">
        <v>257</v>
      </c>
      <c r="E510" s="468">
        <v>388</v>
      </c>
      <c r="F510" s="484"/>
      <c r="G510" s="470"/>
      <c r="H510" s="468"/>
      <c r="I510" s="468"/>
      <c r="J510" s="469">
        <v>238.45699999999999</v>
      </c>
      <c r="K510" s="467" t="s">
        <v>1044</v>
      </c>
      <c r="L510" s="473">
        <f>H509+H511</f>
        <v>840</v>
      </c>
      <c r="M510" s="470">
        <v>420</v>
      </c>
      <c r="N510" s="470">
        <v>207</v>
      </c>
      <c r="O510" s="470">
        <v>153</v>
      </c>
      <c r="P510" s="470">
        <v>360</v>
      </c>
      <c r="Q510" s="470">
        <v>213</v>
      </c>
      <c r="R510" s="470">
        <v>165</v>
      </c>
      <c r="S510" s="470">
        <v>378</v>
      </c>
      <c r="T510" s="471">
        <v>419313.38699999999</v>
      </c>
      <c r="U510" s="471">
        <v>3154959.1940000001</v>
      </c>
      <c r="V510" s="472"/>
      <c r="W510" s="467"/>
      <c r="X510" s="467" t="s">
        <v>760</v>
      </c>
      <c r="Y510" s="467" t="s">
        <v>761</v>
      </c>
      <c r="Z510" s="467" t="s">
        <v>762</v>
      </c>
      <c r="AA510" s="467"/>
      <c r="AC510" s="474">
        <f t="shared" si="1"/>
        <v>0</v>
      </c>
    </row>
    <row r="511" spans="1:29" ht="19.5" customHeight="1" x14ac:dyDescent="0.25">
      <c r="A511" s="467"/>
      <c r="B511" s="467"/>
      <c r="C511" s="467"/>
      <c r="D511" s="467"/>
      <c r="E511" s="468"/>
      <c r="F511" s="484"/>
      <c r="G511" s="470"/>
      <c r="H511" s="468">
        <v>388</v>
      </c>
      <c r="I511" s="468">
        <f>H511+I509</f>
        <v>98621.047999999981</v>
      </c>
      <c r="J511" s="469"/>
      <c r="K511" s="467"/>
      <c r="L511" s="473"/>
      <c r="M511" s="470"/>
      <c r="N511" s="470"/>
      <c r="O511" s="470"/>
      <c r="P511" s="470"/>
      <c r="Q511" s="470"/>
      <c r="R511" s="470"/>
      <c r="S511" s="470"/>
      <c r="T511" s="471"/>
      <c r="U511" s="471"/>
      <c r="V511" s="472" t="s">
        <v>1193</v>
      </c>
      <c r="W511" s="467"/>
      <c r="X511" s="467" t="s">
        <v>1044</v>
      </c>
      <c r="Y511" s="467" t="s">
        <v>1044</v>
      </c>
      <c r="Z511" s="467" t="s">
        <v>1044</v>
      </c>
      <c r="AA511" s="467"/>
      <c r="AC511" s="474">
        <f t="shared" si="1"/>
        <v>14.088721142857141</v>
      </c>
    </row>
    <row r="512" spans="1:29" ht="19.5" customHeight="1" x14ac:dyDescent="0.25">
      <c r="A512" s="467">
        <f>A510+1</f>
        <v>252</v>
      </c>
      <c r="B512" s="467" t="s">
        <v>1044</v>
      </c>
      <c r="C512" s="467" t="s">
        <v>546</v>
      </c>
      <c r="D512" s="467" t="s">
        <v>247</v>
      </c>
      <c r="E512" s="468">
        <v>452</v>
      </c>
      <c r="F512" s="484"/>
      <c r="G512" s="470"/>
      <c r="H512" s="468"/>
      <c r="I512" s="468"/>
      <c r="J512" s="469">
        <v>240.2</v>
      </c>
      <c r="K512" s="467" t="s">
        <v>1044</v>
      </c>
      <c r="L512" s="473">
        <f>H511+H513</f>
        <v>840</v>
      </c>
      <c r="M512" s="470">
        <v>420</v>
      </c>
      <c r="N512" s="470">
        <v>235</v>
      </c>
      <c r="O512" s="470">
        <v>238</v>
      </c>
      <c r="P512" s="470">
        <v>473</v>
      </c>
      <c r="Q512" s="470">
        <v>224</v>
      </c>
      <c r="R512" s="470">
        <v>235</v>
      </c>
      <c r="S512" s="470">
        <v>459</v>
      </c>
      <c r="T512" s="471">
        <v>419694.88099999999</v>
      </c>
      <c r="U512" s="471">
        <v>3155029.952</v>
      </c>
      <c r="V512" s="472"/>
      <c r="W512" s="467"/>
      <c r="X512" s="467" t="s">
        <v>760</v>
      </c>
      <c r="Y512" s="467" t="s">
        <v>761</v>
      </c>
      <c r="Z512" s="467" t="s">
        <v>762</v>
      </c>
      <c r="AA512" s="467"/>
      <c r="AC512" s="474">
        <f t="shared" si="1"/>
        <v>0</v>
      </c>
    </row>
    <row r="513" spans="1:29" ht="19.5" customHeight="1" x14ac:dyDescent="0.25">
      <c r="A513" s="467"/>
      <c r="B513" s="467"/>
      <c r="C513" s="467"/>
      <c r="D513" s="467"/>
      <c r="E513" s="468"/>
      <c r="F513" s="484"/>
      <c r="G513" s="470"/>
      <c r="H513" s="468">
        <v>452</v>
      </c>
      <c r="I513" s="468">
        <f>H513+I511</f>
        <v>99073.047999999981</v>
      </c>
      <c r="J513" s="469"/>
      <c r="K513" s="467"/>
      <c r="L513" s="473"/>
      <c r="M513" s="470"/>
      <c r="N513" s="470"/>
      <c r="O513" s="470"/>
      <c r="P513" s="470"/>
      <c r="Q513" s="470"/>
      <c r="R513" s="470"/>
      <c r="S513" s="470"/>
      <c r="T513" s="471"/>
      <c r="U513" s="471"/>
      <c r="V513" s="472"/>
      <c r="W513" s="467"/>
      <c r="X513" s="467" t="s">
        <v>1044</v>
      </c>
      <c r="Y513" s="467" t="s">
        <v>1044</v>
      </c>
      <c r="Z513" s="467" t="s">
        <v>1044</v>
      </c>
      <c r="AA513" s="467"/>
      <c r="AC513" s="474">
        <f t="shared" si="1"/>
        <v>14.153292571428569</v>
      </c>
    </row>
    <row r="514" spans="1:29" ht="19.5" customHeight="1" x14ac:dyDescent="0.25">
      <c r="A514" s="467">
        <f>A512+1</f>
        <v>253</v>
      </c>
      <c r="B514" s="467" t="s">
        <v>1044</v>
      </c>
      <c r="C514" s="467" t="s">
        <v>547</v>
      </c>
      <c r="D514" s="467" t="s">
        <v>247</v>
      </c>
      <c r="E514" s="468">
        <v>387.35</v>
      </c>
      <c r="F514" s="484"/>
      <c r="G514" s="470"/>
      <c r="H514" s="468"/>
      <c r="I514" s="468"/>
      <c r="J514" s="469">
        <v>237.73599999999999</v>
      </c>
      <c r="K514" s="467" t="s">
        <v>1044</v>
      </c>
      <c r="L514" s="473">
        <f>H513+H515</f>
        <v>839.35</v>
      </c>
      <c r="M514" s="470">
        <v>419.67500000000001</v>
      </c>
      <c r="N514" s="470">
        <v>215</v>
      </c>
      <c r="O514" s="470">
        <v>257</v>
      </c>
      <c r="P514" s="470">
        <v>472</v>
      </c>
      <c r="Q514" s="470">
        <v>219</v>
      </c>
      <c r="R514" s="470">
        <v>239</v>
      </c>
      <c r="S514" s="470">
        <v>458</v>
      </c>
      <c r="T514" s="471">
        <v>420139.30099999998</v>
      </c>
      <c r="U514" s="471">
        <v>3155112.38</v>
      </c>
      <c r="V514" s="472"/>
      <c r="W514" s="467"/>
      <c r="X514" s="467" t="s">
        <v>1203</v>
      </c>
      <c r="Y514" s="467" t="s">
        <v>761</v>
      </c>
      <c r="Z514" s="467" t="s">
        <v>762</v>
      </c>
      <c r="AA514" s="467"/>
      <c r="AC514" s="474">
        <f t="shared" si="1"/>
        <v>0</v>
      </c>
    </row>
    <row r="515" spans="1:29" ht="19.5" customHeight="1" x14ac:dyDescent="0.25">
      <c r="A515" s="467"/>
      <c r="B515" s="467"/>
      <c r="C515" s="467"/>
      <c r="D515" s="467"/>
      <c r="E515" s="468"/>
      <c r="F515" s="484"/>
      <c r="G515" s="470"/>
      <c r="H515" s="468">
        <v>387.35</v>
      </c>
      <c r="I515" s="468">
        <f>H515+I513</f>
        <v>99460.397999999986</v>
      </c>
      <c r="J515" s="469"/>
      <c r="K515" s="467"/>
      <c r="L515" s="473"/>
      <c r="M515" s="470"/>
      <c r="N515" s="470"/>
      <c r="O515" s="470"/>
      <c r="P515" s="470"/>
      <c r="Q515" s="470"/>
      <c r="R515" s="470"/>
      <c r="S515" s="470"/>
      <c r="T515" s="471"/>
      <c r="U515" s="471"/>
      <c r="V515" s="472" t="s">
        <v>1176</v>
      </c>
      <c r="W515" s="467"/>
      <c r="X515" s="467" t="s">
        <v>1044</v>
      </c>
      <c r="Y515" s="467" t="s">
        <v>1044</v>
      </c>
      <c r="Z515" s="467" t="s">
        <v>1044</v>
      </c>
      <c r="AA515" s="467"/>
      <c r="AC515" s="474">
        <f t="shared" si="1"/>
        <v>14.208628285714283</v>
      </c>
    </row>
    <row r="516" spans="1:29" ht="19.5" customHeight="1" x14ac:dyDescent="0.25">
      <c r="A516" s="475">
        <f>A514+1</f>
        <v>254</v>
      </c>
      <c r="B516" s="475" t="s">
        <v>1204</v>
      </c>
      <c r="C516" s="475" t="s">
        <v>548</v>
      </c>
      <c r="D516" s="475" t="s">
        <v>367</v>
      </c>
      <c r="E516" s="476">
        <v>237.316</v>
      </c>
      <c r="F516" s="485"/>
      <c r="G516" s="477">
        <f>SUM(H506:H515)</f>
        <v>2037.3510000000001</v>
      </c>
      <c r="H516" s="476"/>
      <c r="I516" s="476"/>
      <c r="J516" s="478">
        <v>234.90799999999999</v>
      </c>
      <c r="K516" s="475" t="s">
        <v>1205</v>
      </c>
      <c r="L516" s="479">
        <f>H515+H517</f>
        <v>624.66600000000005</v>
      </c>
      <c r="M516" s="477">
        <v>312.33300000000003</v>
      </c>
      <c r="N516" s="477">
        <v>131</v>
      </c>
      <c r="O516" s="477">
        <v>17</v>
      </c>
      <c r="P516" s="477">
        <v>148</v>
      </c>
      <c r="Q516" s="477">
        <v>150</v>
      </c>
      <c r="R516" s="477">
        <v>72</v>
      </c>
      <c r="S516" s="477">
        <v>222</v>
      </c>
      <c r="T516" s="480">
        <v>420520.15600000002</v>
      </c>
      <c r="U516" s="480">
        <v>3155183.0189999999</v>
      </c>
      <c r="V516" s="481"/>
      <c r="W516" s="475"/>
      <c r="X516" s="475" t="s">
        <v>1203</v>
      </c>
      <c r="Y516" s="475" t="s">
        <v>761</v>
      </c>
      <c r="Z516" s="475" t="s">
        <v>762</v>
      </c>
      <c r="AA516" s="475"/>
      <c r="AC516" s="474">
        <f t="shared" si="1"/>
        <v>0</v>
      </c>
    </row>
    <row r="517" spans="1:29" ht="33.75" customHeight="1" x14ac:dyDescent="0.25">
      <c r="A517" s="475"/>
      <c r="B517" s="475"/>
      <c r="C517" s="475"/>
      <c r="D517" s="475"/>
      <c r="E517" s="476"/>
      <c r="F517" s="485"/>
      <c r="G517" s="477"/>
      <c r="H517" s="476">
        <v>237.316</v>
      </c>
      <c r="I517" s="476">
        <f>H517+I515</f>
        <v>99697.713999999993</v>
      </c>
      <c r="J517" s="478"/>
      <c r="K517" s="475"/>
      <c r="L517" s="479"/>
      <c r="M517" s="477"/>
      <c r="N517" s="477"/>
      <c r="O517" s="477"/>
      <c r="P517" s="477"/>
      <c r="Q517" s="477"/>
      <c r="R517" s="477"/>
      <c r="S517" s="477"/>
      <c r="T517" s="480"/>
      <c r="U517" s="480"/>
      <c r="V517" s="481" t="s">
        <v>1206</v>
      </c>
      <c r="W517" s="475"/>
      <c r="X517" s="475" t="s">
        <v>1044</v>
      </c>
      <c r="Y517" s="475" t="s">
        <v>1044</v>
      </c>
      <c r="Z517" s="475" t="s">
        <v>1044</v>
      </c>
      <c r="AA517" s="475"/>
      <c r="AC517" s="474">
        <f t="shared" si="1"/>
        <v>14.242530571428571</v>
      </c>
    </row>
    <row r="518" spans="1:29" ht="19.5" customHeight="1" x14ac:dyDescent="0.25">
      <c r="A518" s="475">
        <f>A516+1</f>
        <v>255</v>
      </c>
      <c r="B518" s="475" t="s">
        <v>1207</v>
      </c>
      <c r="C518" s="475" t="s">
        <v>549</v>
      </c>
      <c r="D518" s="475" t="s">
        <v>411</v>
      </c>
      <c r="E518" s="476">
        <v>479</v>
      </c>
      <c r="F518" s="485"/>
      <c r="G518" s="477">
        <f>SUM(H516:H517)</f>
        <v>237.316</v>
      </c>
      <c r="H518" s="476"/>
      <c r="I518" s="476"/>
      <c r="J518" s="478">
        <v>235.255</v>
      </c>
      <c r="K518" s="475" t="s">
        <v>1208</v>
      </c>
      <c r="L518" s="479">
        <f>H517+H519</f>
        <v>716.31600000000003</v>
      </c>
      <c r="M518" s="477">
        <v>358.15800000000002</v>
      </c>
      <c r="N518" s="477">
        <v>221</v>
      </c>
      <c r="O518" s="477">
        <v>249</v>
      </c>
      <c r="P518" s="477">
        <v>470</v>
      </c>
      <c r="Q518" s="477">
        <v>166</v>
      </c>
      <c r="R518" s="477">
        <v>247</v>
      </c>
      <c r="S518" s="477">
        <v>413</v>
      </c>
      <c r="T518" s="480">
        <v>420738.38799999998</v>
      </c>
      <c r="U518" s="480">
        <v>3155089.78</v>
      </c>
      <c r="V518" s="481"/>
      <c r="W518" s="475"/>
      <c r="X518" s="475" t="s">
        <v>1203</v>
      </c>
      <c r="Y518" s="475" t="s">
        <v>761</v>
      </c>
      <c r="Z518" s="475" t="s">
        <v>762</v>
      </c>
      <c r="AA518" s="475"/>
      <c r="AC518" s="474">
        <f t="shared" si="1"/>
        <v>0</v>
      </c>
    </row>
    <row r="519" spans="1:29" ht="19.5" customHeight="1" x14ac:dyDescent="0.25">
      <c r="A519" s="467"/>
      <c r="B519" s="467"/>
      <c r="C519" s="467"/>
      <c r="D519" s="467"/>
      <c r="E519" s="468"/>
      <c r="F519" s="484"/>
      <c r="G519" s="470"/>
      <c r="H519" s="468">
        <v>479</v>
      </c>
      <c r="I519" s="468">
        <f>H519+I517</f>
        <v>100176.71399999999</v>
      </c>
      <c r="J519" s="469"/>
      <c r="K519" s="467"/>
      <c r="L519" s="473"/>
      <c r="M519" s="470"/>
      <c r="N519" s="470"/>
      <c r="O519" s="470"/>
      <c r="P519" s="470"/>
      <c r="Q519" s="470"/>
      <c r="R519" s="470"/>
      <c r="S519" s="470"/>
      <c r="T519" s="471"/>
      <c r="U519" s="471"/>
      <c r="V519" s="472" t="s">
        <v>1193</v>
      </c>
      <c r="W519" s="467"/>
      <c r="X519" s="467" t="s">
        <v>1044</v>
      </c>
      <c r="Y519" s="467" t="s">
        <v>1044</v>
      </c>
      <c r="Z519" s="467" t="s">
        <v>1044</v>
      </c>
      <c r="AA519" s="467"/>
      <c r="AC519" s="474">
        <f t="shared" ref="AC519:AC646" si="2">I519/7000</f>
        <v>14.310959142857142</v>
      </c>
    </row>
    <row r="520" spans="1:29" ht="19.5" customHeight="1" x14ac:dyDescent="0.25">
      <c r="A520" s="467">
        <f>A518+1</f>
        <v>256</v>
      </c>
      <c r="B520" s="467" t="s">
        <v>1044</v>
      </c>
      <c r="C520" s="467" t="s">
        <v>550</v>
      </c>
      <c r="D520" s="467" t="s">
        <v>245</v>
      </c>
      <c r="E520" s="468">
        <v>361</v>
      </c>
      <c r="F520" s="484"/>
      <c r="G520" s="470"/>
      <c r="H520" s="468"/>
      <c r="I520" s="468"/>
      <c r="J520" s="469">
        <v>236.036</v>
      </c>
      <c r="K520" s="467" t="s">
        <v>1044</v>
      </c>
      <c r="L520" s="473">
        <f>H519+H521</f>
        <v>840</v>
      </c>
      <c r="M520" s="470">
        <v>420</v>
      </c>
      <c r="N520" s="470">
        <v>231</v>
      </c>
      <c r="O520" s="470">
        <v>190</v>
      </c>
      <c r="P520" s="470">
        <v>421</v>
      </c>
      <c r="Q520" s="470">
        <v>234</v>
      </c>
      <c r="R520" s="470">
        <v>188</v>
      </c>
      <c r="S520" s="470">
        <v>422</v>
      </c>
      <c r="T520" s="471">
        <v>421201.25400000002</v>
      </c>
      <c r="U520" s="471">
        <v>3155213.054</v>
      </c>
      <c r="V520" s="472"/>
      <c r="W520" s="467"/>
      <c r="X520" s="467" t="s">
        <v>1203</v>
      </c>
      <c r="Y520" s="467" t="s">
        <v>761</v>
      </c>
      <c r="Z520" s="467" t="s">
        <v>762</v>
      </c>
      <c r="AA520" s="467"/>
      <c r="AC520" s="474">
        <f t="shared" si="2"/>
        <v>0</v>
      </c>
    </row>
    <row r="521" spans="1:29" ht="19.5" customHeight="1" x14ac:dyDescent="0.25">
      <c r="A521" s="467"/>
      <c r="B521" s="467"/>
      <c r="C521" s="467"/>
      <c r="D521" s="467"/>
      <c r="E521" s="468"/>
      <c r="F521" s="484"/>
      <c r="G521" s="470"/>
      <c r="H521" s="468">
        <v>361</v>
      </c>
      <c r="I521" s="468">
        <f>H521+I519</f>
        <v>100537.71399999999</v>
      </c>
      <c r="J521" s="469"/>
      <c r="K521" s="467"/>
      <c r="L521" s="473"/>
      <c r="M521" s="470"/>
      <c r="N521" s="470"/>
      <c r="O521" s="470"/>
      <c r="P521" s="470"/>
      <c r="Q521" s="470"/>
      <c r="R521" s="470"/>
      <c r="S521" s="470"/>
      <c r="T521" s="471"/>
      <c r="U521" s="471"/>
      <c r="V521" s="472" t="s">
        <v>1202</v>
      </c>
      <c r="W521" s="467"/>
      <c r="X521" s="467" t="s">
        <v>1044</v>
      </c>
      <c r="Y521" s="467" t="s">
        <v>1044</v>
      </c>
      <c r="Z521" s="467" t="s">
        <v>1044</v>
      </c>
      <c r="AA521" s="467"/>
      <c r="AC521" s="474">
        <f t="shared" si="2"/>
        <v>14.36253057142857</v>
      </c>
    </row>
    <row r="522" spans="1:29" ht="19.5" customHeight="1" x14ac:dyDescent="0.25">
      <c r="A522" s="467">
        <f>A520+1</f>
        <v>257</v>
      </c>
      <c r="B522" s="467"/>
      <c r="C522" s="467" t="s">
        <v>551</v>
      </c>
      <c r="D522" s="467" t="s">
        <v>245</v>
      </c>
      <c r="E522" s="468">
        <v>459</v>
      </c>
      <c r="F522" s="484"/>
      <c r="G522" s="470"/>
      <c r="H522" s="468"/>
      <c r="I522" s="468"/>
      <c r="J522" s="469">
        <v>234.30799999999999</v>
      </c>
      <c r="K522" s="467" t="s">
        <v>1044</v>
      </c>
      <c r="L522" s="473">
        <f>H521+H523</f>
        <v>820</v>
      </c>
      <c r="M522" s="470">
        <v>410</v>
      </c>
      <c r="N522" s="470">
        <v>171</v>
      </c>
      <c r="O522" s="470">
        <v>234</v>
      </c>
      <c r="P522" s="470">
        <v>405</v>
      </c>
      <c r="Q522" s="470">
        <v>174</v>
      </c>
      <c r="R522" s="470">
        <v>233</v>
      </c>
      <c r="S522" s="470">
        <v>407</v>
      </c>
      <c r="T522" s="471">
        <v>421550.09399999998</v>
      </c>
      <c r="U522" s="471">
        <v>3155305.9589999998</v>
      </c>
      <c r="V522" s="472"/>
      <c r="W522" s="467"/>
      <c r="X522" s="467" t="s">
        <v>1203</v>
      </c>
      <c r="Y522" s="467" t="s">
        <v>761</v>
      </c>
      <c r="Z522" s="467" t="s">
        <v>762</v>
      </c>
      <c r="AA522" s="467"/>
      <c r="AC522" s="474">
        <f t="shared" si="2"/>
        <v>0</v>
      </c>
    </row>
    <row r="523" spans="1:29" ht="19.5" customHeight="1" x14ac:dyDescent="0.25">
      <c r="A523" s="467"/>
      <c r="B523" s="467"/>
      <c r="C523" s="467"/>
      <c r="D523" s="467"/>
      <c r="E523" s="468"/>
      <c r="F523" s="484"/>
      <c r="G523" s="470"/>
      <c r="H523" s="468">
        <v>459</v>
      </c>
      <c r="I523" s="468">
        <f>H523+I521</f>
        <v>100996.71399999999</v>
      </c>
      <c r="J523" s="469"/>
      <c r="K523" s="467"/>
      <c r="L523" s="473"/>
      <c r="M523" s="470"/>
      <c r="N523" s="470"/>
      <c r="O523" s="470"/>
      <c r="P523" s="470"/>
      <c r="Q523" s="470"/>
      <c r="R523" s="470"/>
      <c r="S523" s="470"/>
      <c r="T523" s="471"/>
      <c r="U523" s="471"/>
      <c r="V523" s="472" t="s">
        <v>1193</v>
      </c>
      <c r="W523" s="467"/>
      <c r="X523" s="467" t="s">
        <v>1044</v>
      </c>
      <c r="Y523" s="467" t="s">
        <v>1044</v>
      </c>
      <c r="Z523" s="467" t="s">
        <v>1044</v>
      </c>
      <c r="AA523" s="467"/>
      <c r="AC523" s="474">
        <f t="shared" si="2"/>
        <v>14.428101999999999</v>
      </c>
    </row>
    <row r="524" spans="1:29" ht="19.5" customHeight="1" x14ac:dyDescent="0.25">
      <c r="A524" s="467">
        <f>A522+1</f>
        <v>258</v>
      </c>
      <c r="B524" s="467"/>
      <c r="C524" s="467" t="s">
        <v>552</v>
      </c>
      <c r="D524" s="467" t="s">
        <v>231</v>
      </c>
      <c r="E524" s="468">
        <v>371</v>
      </c>
      <c r="F524" s="484"/>
      <c r="G524" s="470"/>
      <c r="H524" s="468"/>
      <c r="I524" s="468"/>
      <c r="J524" s="469">
        <v>239.37100000000001</v>
      </c>
      <c r="K524" s="467" t="s">
        <v>1044</v>
      </c>
      <c r="L524" s="473">
        <f>H523+H525</f>
        <v>830</v>
      </c>
      <c r="M524" s="470">
        <v>415</v>
      </c>
      <c r="N524" s="470">
        <v>226</v>
      </c>
      <c r="O524" s="470">
        <v>160</v>
      </c>
      <c r="P524" s="470">
        <v>386</v>
      </c>
      <c r="Q524" s="470">
        <v>227</v>
      </c>
      <c r="R524" s="470">
        <v>167</v>
      </c>
      <c r="S524" s="470">
        <v>394</v>
      </c>
      <c r="T524" s="471">
        <v>421993.63400000002</v>
      </c>
      <c r="U524" s="471">
        <v>3155424.0860000001</v>
      </c>
      <c r="V524" s="472"/>
      <c r="W524" s="467"/>
      <c r="X524" s="467" t="s">
        <v>1203</v>
      </c>
      <c r="Y524" s="467" t="s">
        <v>761</v>
      </c>
      <c r="Z524" s="467" t="s">
        <v>762</v>
      </c>
      <c r="AA524" s="467"/>
      <c r="AC524" s="474">
        <f t="shared" si="2"/>
        <v>0</v>
      </c>
    </row>
    <row r="525" spans="1:29" ht="19.5" customHeight="1" x14ac:dyDescent="0.25">
      <c r="A525" s="467"/>
      <c r="B525" s="467"/>
      <c r="C525" s="467"/>
      <c r="D525" s="467"/>
      <c r="E525" s="468"/>
      <c r="F525" s="484"/>
      <c r="G525" s="470"/>
      <c r="H525" s="468">
        <v>371</v>
      </c>
      <c r="I525" s="468">
        <f>H525+I523</f>
        <v>101367.71399999999</v>
      </c>
      <c r="J525" s="469"/>
      <c r="K525" s="467"/>
      <c r="L525" s="473"/>
      <c r="M525" s="470"/>
      <c r="N525" s="470"/>
      <c r="O525" s="470"/>
      <c r="P525" s="470"/>
      <c r="Q525" s="470"/>
      <c r="R525" s="470"/>
      <c r="S525" s="470"/>
      <c r="T525" s="471"/>
      <c r="U525" s="471"/>
      <c r="V525" s="472" t="s">
        <v>1193</v>
      </c>
      <c r="W525" s="467"/>
      <c r="X525" s="467" t="s">
        <v>1044</v>
      </c>
      <c r="Y525" s="467" t="s">
        <v>1044</v>
      </c>
      <c r="Z525" s="467" t="s">
        <v>1044</v>
      </c>
      <c r="AA525" s="467"/>
      <c r="AC525" s="474">
        <f t="shared" si="2"/>
        <v>14.481101999999998</v>
      </c>
    </row>
    <row r="526" spans="1:29" ht="19.5" customHeight="1" x14ac:dyDescent="0.25">
      <c r="A526" s="467">
        <f>A524+1</f>
        <v>259</v>
      </c>
      <c r="B526" s="467" t="s">
        <v>1044</v>
      </c>
      <c r="C526" s="467" t="s">
        <v>553</v>
      </c>
      <c r="D526" s="467" t="s">
        <v>247</v>
      </c>
      <c r="E526" s="468">
        <v>437</v>
      </c>
      <c r="F526" s="484"/>
      <c r="G526" s="470"/>
      <c r="H526" s="468"/>
      <c r="I526" s="468"/>
      <c r="J526" s="469">
        <v>235.125</v>
      </c>
      <c r="K526" s="467" t="s">
        <v>1044</v>
      </c>
      <c r="L526" s="473">
        <f>H525+H527</f>
        <v>808</v>
      </c>
      <c r="M526" s="470">
        <v>404</v>
      </c>
      <c r="N526" s="470">
        <v>212</v>
      </c>
      <c r="O526" s="470">
        <v>222</v>
      </c>
      <c r="P526" s="470">
        <v>434</v>
      </c>
      <c r="Q526" s="470">
        <v>205</v>
      </c>
      <c r="R526" s="470">
        <v>221</v>
      </c>
      <c r="S526" s="470">
        <v>426</v>
      </c>
      <c r="T526" s="471">
        <v>422352.13699999999</v>
      </c>
      <c r="U526" s="471">
        <v>3155519.5649999999</v>
      </c>
      <c r="V526" s="472"/>
      <c r="W526" s="467"/>
      <c r="X526" s="467" t="s">
        <v>1203</v>
      </c>
      <c r="Y526" s="467" t="s">
        <v>761</v>
      </c>
      <c r="Z526" s="467" t="s">
        <v>762</v>
      </c>
      <c r="AA526" s="467"/>
      <c r="AC526" s="474">
        <f t="shared" si="2"/>
        <v>0</v>
      </c>
    </row>
    <row r="527" spans="1:29" ht="19.5" customHeight="1" x14ac:dyDescent="0.25">
      <c r="A527" s="467"/>
      <c r="B527" s="467"/>
      <c r="C527" s="467"/>
      <c r="D527" s="467"/>
      <c r="E527" s="468"/>
      <c r="F527" s="484"/>
      <c r="G527" s="470"/>
      <c r="H527" s="468">
        <v>437</v>
      </c>
      <c r="I527" s="468">
        <f>H527+I525</f>
        <v>101804.71399999999</v>
      </c>
      <c r="J527" s="469"/>
      <c r="K527" s="467"/>
      <c r="L527" s="473"/>
      <c r="M527" s="470"/>
      <c r="N527" s="470"/>
      <c r="O527" s="470"/>
      <c r="P527" s="470"/>
      <c r="Q527" s="470"/>
      <c r="R527" s="470"/>
      <c r="S527" s="470"/>
      <c r="T527" s="471"/>
      <c r="U527" s="471"/>
      <c r="V527" s="472" t="s">
        <v>1202</v>
      </c>
      <c r="W527" s="467"/>
      <c r="X527" s="467" t="s">
        <v>1044</v>
      </c>
      <c r="Y527" s="467" t="s">
        <v>1044</v>
      </c>
      <c r="Z527" s="467" t="s">
        <v>1044</v>
      </c>
      <c r="AA527" s="467"/>
      <c r="AC527" s="474">
        <f t="shared" si="2"/>
        <v>14.543530571428571</v>
      </c>
    </row>
    <row r="528" spans="1:29" ht="19.5" customHeight="1" x14ac:dyDescent="0.25">
      <c r="A528" s="467">
        <f>A526+1</f>
        <v>260</v>
      </c>
      <c r="B528" s="467" t="s">
        <v>1044</v>
      </c>
      <c r="C528" s="467" t="s">
        <v>554</v>
      </c>
      <c r="D528" s="467" t="s">
        <v>245</v>
      </c>
      <c r="E528" s="468">
        <v>369</v>
      </c>
      <c r="F528" s="484"/>
      <c r="G528" s="470"/>
      <c r="H528" s="468"/>
      <c r="I528" s="468"/>
      <c r="J528" s="469">
        <v>237.529</v>
      </c>
      <c r="K528" s="467" t="s">
        <v>1044</v>
      </c>
      <c r="L528" s="473">
        <f>H527+H529</f>
        <v>806</v>
      </c>
      <c r="M528" s="470">
        <v>403</v>
      </c>
      <c r="N528" s="470">
        <v>216</v>
      </c>
      <c r="O528" s="470">
        <v>216</v>
      </c>
      <c r="P528" s="470">
        <v>432</v>
      </c>
      <c r="Q528" s="470">
        <v>217</v>
      </c>
      <c r="R528" s="470">
        <v>207</v>
      </c>
      <c r="S528" s="470">
        <v>424</v>
      </c>
      <c r="T528" s="471">
        <v>422774.41800000001</v>
      </c>
      <c r="U528" s="471">
        <v>3155632.0290000001</v>
      </c>
      <c r="V528" s="472"/>
      <c r="W528" s="467"/>
      <c r="X528" s="467" t="s">
        <v>1203</v>
      </c>
      <c r="Y528" s="467" t="s">
        <v>761</v>
      </c>
      <c r="Z528" s="467" t="s">
        <v>762</v>
      </c>
      <c r="AA528" s="467"/>
      <c r="AC528" s="474">
        <f t="shared" si="2"/>
        <v>0</v>
      </c>
    </row>
    <row r="529" spans="1:29" ht="19.5" customHeight="1" x14ac:dyDescent="0.25">
      <c r="A529" s="467"/>
      <c r="B529" s="467"/>
      <c r="C529" s="467"/>
      <c r="D529" s="467"/>
      <c r="E529" s="468"/>
      <c r="F529" s="484"/>
      <c r="G529" s="470"/>
      <c r="H529" s="468">
        <v>369</v>
      </c>
      <c r="I529" s="468">
        <f>H529+I527</f>
        <v>102173.71399999999</v>
      </c>
      <c r="J529" s="469"/>
      <c r="K529" s="467"/>
      <c r="L529" s="473"/>
      <c r="M529" s="470"/>
      <c r="N529" s="470"/>
      <c r="O529" s="470"/>
      <c r="P529" s="470"/>
      <c r="Q529" s="470"/>
      <c r="R529" s="470"/>
      <c r="S529" s="470"/>
      <c r="T529" s="471"/>
      <c r="U529" s="471"/>
      <c r="V529" s="472" t="s">
        <v>1209</v>
      </c>
      <c r="W529" s="467"/>
      <c r="X529" s="467" t="s">
        <v>1044</v>
      </c>
      <c r="Y529" s="467" t="s">
        <v>1044</v>
      </c>
      <c r="Z529" s="467" t="s">
        <v>1044</v>
      </c>
      <c r="AA529" s="467"/>
      <c r="AC529" s="474">
        <f t="shared" si="2"/>
        <v>14.596244857142857</v>
      </c>
    </row>
    <row r="530" spans="1:29" ht="19.5" customHeight="1" x14ac:dyDescent="0.25">
      <c r="A530" s="467">
        <f>A528+1</f>
        <v>261</v>
      </c>
      <c r="B530" s="467" t="s">
        <v>1044</v>
      </c>
      <c r="C530" s="467" t="s">
        <v>555</v>
      </c>
      <c r="D530" s="467" t="s">
        <v>240</v>
      </c>
      <c r="E530" s="468">
        <v>451</v>
      </c>
      <c r="F530" s="484"/>
      <c r="G530" s="470"/>
      <c r="H530" s="468"/>
      <c r="I530" s="468"/>
      <c r="J530" s="469">
        <v>240.90600000000001</v>
      </c>
      <c r="K530" s="467" t="s">
        <v>1044</v>
      </c>
      <c r="L530" s="473">
        <f>H529+H531</f>
        <v>820</v>
      </c>
      <c r="M530" s="470">
        <v>410</v>
      </c>
      <c r="N530" s="470">
        <v>154</v>
      </c>
      <c r="O530" s="470">
        <v>168</v>
      </c>
      <c r="P530" s="470">
        <v>322</v>
      </c>
      <c r="Q530" s="470">
        <v>163</v>
      </c>
      <c r="R530" s="470">
        <v>185</v>
      </c>
      <c r="S530" s="470">
        <v>348</v>
      </c>
      <c r="T530" s="471">
        <v>423130.98800000001</v>
      </c>
      <c r="U530" s="471">
        <v>3155726.9939999999</v>
      </c>
      <c r="V530" s="472"/>
      <c r="W530" s="467"/>
      <c r="X530" s="467" t="s">
        <v>1203</v>
      </c>
      <c r="Y530" s="467" t="s">
        <v>761</v>
      </c>
      <c r="Z530" s="467" t="s">
        <v>762</v>
      </c>
      <c r="AA530" s="467"/>
      <c r="AC530" s="474">
        <f t="shared" si="2"/>
        <v>0</v>
      </c>
    </row>
    <row r="531" spans="1:29" ht="19.5" customHeight="1" x14ac:dyDescent="0.25">
      <c r="A531" s="467"/>
      <c r="B531" s="467"/>
      <c r="C531" s="467"/>
      <c r="D531" s="467"/>
      <c r="E531" s="468"/>
      <c r="F531" s="484"/>
      <c r="G531" s="470"/>
      <c r="H531" s="468">
        <v>451</v>
      </c>
      <c r="I531" s="468">
        <f>H531+I529</f>
        <v>102624.71399999999</v>
      </c>
      <c r="J531" s="469"/>
      <c r="K531" s="467"/>
      <c r="L531" s="473"/>
      <c r="M531" s="470"/>
      <c r="N531" s="470"/>
      <c r="O531" s="470"/>
      <c r="P531" s="470"/>
      <c r="Q531" s="470"/>
      <c r="R531" s="470"/>
      <c r="S531" s="470"/>
      <c r="T531" s="471"/>
      <c r="U531" s="471"/>
      <c r="V531" s="472" t="s">
        <v>1193</v>
      </c>
      <c r="W531" s="467"/>
      <c r="X531" s="467" t="s">
        <v>1044</v>
      </c>
      <c r="Y531" s="467" t="s">
        <v>1044</v>
      </c>
      <c r="Z531" s="467" t="s">
        <v>1044</v>
      </c>
      <c r="AA531" s="467"/>
      <c r="AC531" s="474">
        <f t="shared" si="2"/>
        <v>14.660673428571428</v>
      </c>
    </row>
    <row r="532" spans="1:29" ht="19.5" customHeight="1" x14ac:dyDescent="0.25">
      <c r="A532" s="467">
        <f>A530+1</f>
        <v>262</v>
      </c>
      <c r="B532" s="467" t="s">
        <v>1044</v>
      </c>
      <c r="C532" s="467" t="s">
        <v>556</v>
      </c>
      <c r="D532" s="467" t="s">
        <v>245</v>
      </c>
      <c r="E532" s="468">
        <v>389</v>
      </c>
      <c r="F532" s="484"/>
      <c r="G532" s="470"/>
      <c r="H532" s="468"/>
      <c r="I532" s="468"/>
      <c r="J532" s="469">
        <v>244.72300000000001</v>
      </c>
      <c r="K532" s="467" t="s">
        <v>1044</v>
      </c>
      <c r="L532" s="473">
        <f>H531+H533</f>
        <v>840</v>
      </c>
      <c r="M532" s="470">
        <v>420</v>
      </c>
      <c r="N532" s="470">
        <v>284</v>
      </c>
      <c r="O532" s="470">
        <v>100</v>
      </c>
      <c r="P532" s="470">
        <v>384</v>
      </c>
      <c r="Q532" s="470">
        <v>268</v>
      </c>
      <c r="R532" s="470">
        <v>127</v>
      </c>
      <c r="S532" s="470">
        <v>395</v>
      </c>
      <c r="T532" s="471">
        <v>423566.79700000002</v>
      </c>
      <c r="U532" s="471">
        <v>3155843.0610000002</v>
      </c>
      <c r="V532" s="472"/>
      <c r="W532" s="467"/>
      <c r="X532" s="467" t="s">
        <v>1203</v>
      </c>
      <c r="Y532" s="467" t="s">
        <v>761</v>
      </c>
      <c r="Z532" s="467" t="s">
        <v>762</v>
      </c>
      <c r="AA532" s="467"/>
      <c r="AC532" s="474">
        <f t="shared" si="2"/>
        <v>0</v>
      </c>
    </row>
    <row r="533" spans="1:29" ht="19.5" customHeight="1" x14ac:dyDescent="0.25">
      <c r="A533" s="467"/>
      <c r="B533" s="467"/>
      <c r="C533" s="467"/>
      <c r="D533" s="467"/>
      <c r="E533" s="468"/>
      <c r="F533" s="484"/>
      <c r="G533" s="470"/>
      <c r="H533" s="468">
        <v>389</v>
      </c>
      <c r="I533" s="468">
        <f>H533+I531</f>
        <v>103013.71399999999</v>
      </c>
      <c r="J533" s="469"/>
      <c r="K533" s="467"/>
      <c r="L533" s="473"/>
      <c r="M533" s="470"/>
      <c r="N533" s="470"/>
      <c r="O533" s="470"/>
      <c r="P533" s="470"/>
      <c r="Q533" s="470"/>
      <c r="R533" s="470"/>
      <c r="S533" s="470"/>
      <c r="T533" s="471"/>
      <c r="U533" s="471"/>
      <c r="V533" s="472"/>
      <c r="W533" s="467"/>
      <c r="X533" s="467" t="s">
        <v>1044</v>
      </c>
      <c r="Y533" s="467" t="s">
        <v>1044</v>
      </c>
      <c r="Z533" s="467" t="s">
        <v>1044</v>
      </c>
      <c r="AA533" s="467"/>
      <c r="AC533" s="474">
        <f t="shared" si="2"/>
        <v>14.716244857142856</v>
      </c>
    </row>
    <row r="534" spans="1:29" ht="19.5" customHeight="1" x14ac:dyDescent="0.25">
      <c r="A534" s="467">
        <f>A532+1</f>
        <v>263</v>
      </c>
      <c r="B534" s="467"/>
      <c r="C534" s="467" t="s">
        <v>557</v>
      </c>
      <c r="D534" s="467" t="s">
        <v>247</v>
      </c>
      <c r="E534" s="468">
        <v>385</v>
      </c>
      <c r="F534" s="484"/>
      <c r="G534" s="470"/>
      <c r="H534" s="468"/>
      <c r="I534" s="468"/>
      <c r="J534" s="469">
        <v>259.82900000000001</v>
      </c>
      <c r="K534" s="467" t="s">
        <v>1044</v>
      </c>
      <c r="L534" s="473">
        <f>H533+H535</f>
        <v>774</v>
      </c>
      <c r="M534" s="470">
        <v>387</v>
      </c>
      <c r="N534" s="470">
        <v>290</v>
      </c>
      <c r="O534" s="470">
        <v>286</v>
      </c>
      <c r="P534" s="470">
        <v>576</v>
      </c>
      <c r="Q534" s="470">
        <v>263</v>
      </c>
      <c r="R534" s="470">
        <v>260</v>
      </c>
      <c r="S534" s="470">
        <v>523</v>
      </c>
      <c r="T534" s="471">
        <v>423942.69400000002</v>
      </c>
      <c r="U534" s="471">
        <v>3155943.173</v>
      </c>
      <c r="V534" s="472"/>
      <c r="W534" s="467"/>
      <c r="X534" s="467" t="s">
        <v>1203</v>
      </c>
      <c r="Y534" s="467" t="s">
        <v>761</v>
      </c>
      <c r="Z534" s="467" t="s">
        <v>762</v>
      </c>
      <c r="AA534" s="467"/>
      <c r="AC534" s="474">
        <f t="shared" si="2"/>
        <v>0</v>
      </c>
    </row>
    <row r="535" spans="1:29" ht="19.5" customHeight="1" x14ac:dyDescent="0.25">
      <c r="A535" s="467"/>
      <c r="B535" s="467"/>
      <c r="C535" s="467"/>
      <c r="D535" s="467"/>
      <c r="E535" s="468"/>
      <c r="F535" s="484"/>
      <c r="G535" s="470"/>
      <c r="H535" s="468">
        <v>385</v>
      </c>
      <c r="I535" s="468">
        <f>H535+I533</f>
        <v>103398.71399999999</v>
      </c>
      <c r="J535" s="469"/>
      <c r="K535" s="467"/>
      <c r="L535" s="473"/>
      <c r="M535" s="470"/>
      <c r="N535" s="470"/>
      <c r="O535" s="470"/>
      <c r="P535" s="470"/>
      <c r="Q535" s="470"/>
      <c r="R535" s="470"/>
      <c r="S535" s="470"/>
      <c r="T535" s="471"/>
      <c r="U535" s="471"/>
      <c r="V535" s="472"/>
      <c r="W535" s="467"/>
      <c r="X535" s="467" t="s">
        <v>1044</v>
      </c>
      <c r="Y535" s="467" t="s">
        <v>1044</v>
      </c>
      <c r="Z535" s="467" t="s">
        <v>1044</v>
      </c>
      <c r="AA535" s="467"/>
      <c r="AC535" s="474">
        <f t="shared" si="2"/>
        <v>14.771244857142856</v>
      </c>
    </row>
    <row r="536" spans="1:29" ht="19.5" customHeight="1" x14ac:dyDescent="0.25">
      <c r="A536" s="467">
        <f>A534+1</f>
        <v>264</v>
      </c>
      <c r="B536" s="467" t="s">
        <v>1044</v>
      </c>
      <c r="C536" s="467" t="s">
        <v>558</v>
      </c>
      <c r="D536" s="467" t="s">
        <v>247</v>
      </c>
      <c r="E536" s="468">
        <v>417</v>
      </c>
      <c r="F536" s="484"/>
      <c r="G536" s="470"/>
      <c r="H536" s="468"/>
      <c r="I536" s="468"/>
      <c r="J536" s="469">
        <v>242.23099999999999</v>
      </c>
      <c r="K536" s="467" t="s">
        <v>1044</v>
      </c>
      <c r="L536" s="473">
        <f>H535+H537</f>
        <v>802</v>
      </c>
      <c r="M536" s="470">
        <v>401</v>
      </c>
      <c r="N536" s="470">
        <v>100</v>
      </c>
      <c r="O536" s="470">
        <v>190</v>
      </c>
      <c r="P536" s="470">
        <v>290</v>
      </c>
      <c r="Q536" s="470">
        <v>127</v>
      </c>
      <c r="R536" s="470">
        <v>196</v>
      </c>
      <c r="S536" s="470">
        <v>323</v>
      </c>
      <c r="T536" s="471">
        <v>424314.72600000002</v>
      </c>
      <c r="U536" s="471">
        <v>3156042.2549999999</v>
      </c>
      <c r="V536" s="472"/>
      <c r="W536" s="467"/>
      <c r="X536" s="467" t="s">
        <v>1210</v>
      </c>
      <c r="Y536" s="467" t="s">
        <v>761</v>
      </c>
      <c r="Z536" s="467" t="s">
        <v>762</v>
      </c>
      <c r="AA536" s="467"/>
      <c r="AC536" s="474">
        <f t="shared" si="2"/>
        <v>0</v>
      </c>
    </row>
    <row r="537" spans="1:29" ht="19.5" customHeight="1" x14ac:dyDescent="0.25">
      <c r="A537" s="467"/>
      <c r="B537" s="467"/>
      <c r="C537" s="467"/>
      <c r="D537" s="467"/>
      <c r="E537" s="468"/>
      <c r="F537" s="484"/>
      <c r="G537" s="470"/>
      <c r="H537" s="468">
        <v>417</v>
      </c>
      <c r="I537" s="468">
        <f>H537+I535</f>
        <v>103815.71399999999</v>
      </c>
      <c r="J537" s="469"/>
      <c r="K537" s="467"/>
      <c r="L537" s="473"/>
      <c r="M537" s="470"/>
      <c r="N537" s="470"/>
      <c r="O537" s="470"/>
      <c r="P537" s="470"/>
      <c r="Q537" s="470"/>
      <c r="R537" s="470"/>
      <c r="S537" s="470"/>
      <c r="T537" s="471"/>
      <c r="U537" s="471"/>
      <c r="V537" s="472" t="s">
        <v>1193</v>
      </c>
      <c r="W537" s="467"/>
      <c r="X537" s="467" t="s">
        <v>1044</v>
      </c>
      <c r="Y537" s="467" t="s">
        <v>1044</v>
      </c>
      <c r="Z537" s="467" t="s">
        <v>1044</v>
      </c>
      <c r="AA537" s="467"/>
      <c r="AC537" s="474">
        <f t="shared" si="2"/>
        <v>14.830816285714285</v>
      </c>
    </row>
    <row r="538" spans="1:29" ht="19.5" customHeight="1" x14ac:dyDescent="0.25">
      <c r="A538" s="467">
        <f>A536+1</f>
        <v>265</v>
      </c>
      <c r="B538" s="467" t="s">
        <v>1044</v>
      </c>
      <c r="C538" s="467" t="s">
        <v>559</v>
      </c>
      <c r="D538" s="467" t="s">
        <v>247</v>
      </c>
      <c r="E538" s="468">
        <v>414.57499999999999</v>
      </c>
      <c r="F538" s="484"/>
      <c r="G538" s="470"/>
      <c r="H538" s="468"/>
      <c r="I538" s="468"/>
      <c r="J538" s="469">
        <v>246.10300000000001</v>
      </c>
      <c r="K538" s="467" t="s">
        <v>1044</v>
      </c>
      <c r="L538" s="473">
        <f>H537+H539</f>
        <v>831.57500000000005</v>
      </c>
      <c r="M538" s="470">
        <v>415.78750000000002</v>
      </c>
      <c r="N538" s="470">
        <v>228</v>
      </c>
      <c r="O538" s="470">
        <v>201</v>
      </c>
      <c r="P538" s="470">
        <v>429</v>
      </c>
      <c r="Q538" s="470">
        <v>223</v>
      </c>
      <c r="R538" s="470">
        <v>203</v>
      </c>
      <c r="S538" s="470">
        <v>426</v>
      </c>
      <c r="T538" s="471">
        <v>424717.68</v>
      </c>
      <c r="U538" s="471">
        <v>3156149.5729999999</v>
      </c>
      <c r="V538" s="472"/>
      <c r="W538" s="467"/>
      <c r="X538" s="467" t="s">
        <v>766</v>
      </c>
      <c r="Y538" s="467" t="s">
        <v>761</v>
      </c>
      <c r="Z538" s="467" t="s">
        <v>762</v>
      </c>
      <c r="AA538" s="467"/>
      <c r="AC538" s="474">
        <f t="shared" si="2"/>
        <v>0</v>
      </c>
    </row>
    <row r="539" spans="1:29" ht="19.5" customHeight="1" x14ac:dyDescent="0.25">
      <c r="A539" s="467"/>
      <c r="B539" s="467"/>
      <c r="C539" s="467"/>
      <c r="D539" s="467"/>
      <c r="E539" s="468"/>
      <c r="F539" s="484"/>
      <c r="G539" s="470"/>
      <c r="H539" s="468">
        <v>414.57499999999999</v>
      </c>
      <c r="I539" s="468">
        <f>H539+I537</f>
        <v>104230.28899999999</v>
      </c>
      <c r="J539" s="469"/>
      <c r="K539" s="467"/>
      <c r="L539" s="473"/>
      <c r="M539" s="470"/>
      <c r="N539" s="470"/>
      <c r="O539" s="470"/>
      <c r="P539" s="470"/>
      <c r="Q539" s="470"/>
      <c r="R539" s="470"/>
      <c r="S539" s="470"/>
      <c r="T539" s="471"/>
      <c r="U539" s="471"/>
      <c r="V539" s="472"/>
      <c r="W539" s="467"/>
      <c r="X539" s="467" t="s">
        <v>1044</v>
      </c>
      <c r="Y539" s="467" t="s">
        <v>1044</v>
      </c>
      <c r="Z539" s="467" t="s">
        <v>1044</v>
      </c>
      <c r="AA539" s="467"/>
      <c r="AC539" s="474">
        <f t="shared" si="2"/>
        <v>14.890041285714284</v>
      </c>
    </row>
    <row r="540" spans="1:29" ht="19.5" customHeight="1" x14ac:dyDescent="0.25">
      <c r="A540" s="467">
        <f>A538+1</f>
        <v>266</v>
      </c>
      <c r="B540" s="467" t="s">
        <v>1211</v>
      </c>
      <c r="C540" s="467" t="s">
        <v>560</v>
      </c>
      <c r="D540" s="467" t="s">
        <v>263</v>
      </c>
      <c r="E540" s="468">
        <v>422</v>
      </c>
      <c r="F540" s="484"/>
      <c r="G540" s="470">
        <f>SUM(H518:H539)</f>
        <v>4532.5749999999998</v>
      </c>
      <c r="H540" s="468"/>
      <c r="I540" s="468"/>
      <c r="J540" s="469">
        <v>247.44399999999999</v>
      </c>
      <c r="K540" s="467" t="s">
        <v>1212</v>
      </c>
      <c r="L540" s="473">
        <f>H539+H541</f>
        <v>836.57500000000005</v>
      </c>
      <c r="M540" s="470">
        <v>418.28750000000002</v>
      </c>
      <c r="N540" s="470">
        <v>214</v>
      </c>
      <c r="O540" s="470">
        <v>189</v>
      </c>
      <c r="P540" s="470">
        <v>403</v>
      </c>
      <c r="Q540" s="470">
        <v>213</v>
      </c>
      <c r="R540" s="470">
        <v>196</v>
      </c>
      <c r="S540" s="470">
        <v>409</v>
      </c>
      <c r="T540" s="471">
        <v>425118.29100000003</v>
      </c>
      <c r="U540" s="471">
        <v>3156256.2659999998</v>
      </c>
      <c r="V540" s="472"/>
      <c r="W540" s="467"/>
      <c r="X540" s="467" t="s">
        <v>766</v>
      </c>
      <c r="Y540" s="467" t="s">
        <v>761</v>
      </c>
      <c r="Z540" s="467" t="s">
        <v>762</v>
      </c>
      <c r="AA540" s="467"/>
      <c r="AC540" s="474">
        <f t="shared" si="2"/>
        <v>0</v>
      </c>
    </row>
    <row r="541" spans="1:29" ht="19.5" customHeight="1" x14ac:dyDescent="0.25">
      <c r="A541" s="467"/>
      <c r="B541" s="467"/>
      <c r="C541" s="467"/>
      <c r="D541" s="467"/>
      <c r="E541" s="468"/>
      <c r="F541" s="484"/>
      <c r="G541" s="470"/>
      <c r="H541" s="468">
        <v>422</v>
      </c>
      <c r="I541" s="468">
        <f>H541+I539</f>
        <v>104652.28899999999</v>
      </c>
      <c r="J541" s="469"/>
      <c r="K541" s="467"/>
      <c r="L541" s="473"/>
      <c r="M541" s="470"/>
      <c r="N541" s="470"/>
      <c r="O541" s="470"/>
      <c r="P541" s="470"/>
      <c r="Q541" s="470"/>
      <c r="R541" s="470"/>
      <c r="S541" s="470"/>
      <c r="T541" s="471"/>
      <c r="U541" s="471"/>
      <c r="V541" s="472"/>
      <c r="W541" s="467"/>
      <c r="X541" s="467" t="s">
        <v>1044</v>
      </c>
      <c r="Y541" s="467" t="s">
        <v>1044</v>
      </c>
      <c r="Z541" s="467" t="s">
        <v>1044</v>
      </c>
      <c r="AA541" s="467"/>
      <c r="AC541" s="474">
        <f t="shared" si="2"/>
        <v>14.950326999999998</v>
      </c>
    </row>
    <row r="542" spans="1:29" ht="19.5" customHeight="1" x14ac:dyDescent="0.25">
      <c r="A542" s="467">
        <f>A540+1</f>
        <v>267</v>
      </c>
      <c r="B542" s="467"/>
      <c r="C542" s="467" t="s">
        <v>561</v>
      </c>
      <c r="D542" s="467" t="s">
        <v>247</v>
      </c>
      <c r="E542" s="468">
        <v>384</v>
      </c>
      <c r="F542" s="484"/>
      <c r="G542" s="470"/>
      <c r="H542" s="468"/>
      <c r="I542" s="468"/>
      <c r="J542" s="469">
        <v>252.114</v>
      </c>
      <c r="K542" s="467" t="s">
        <v>1044</v>
      </c>
      <c r="L542" s="473">
        <f>H541+H543</f>
        <v>806</v>
      </c>
      <c r="M542" s="470">
        <v>403</v>
      </c>
      <c r="N542" s="470">
        <v>234</v>
      </c>
      <c r="O542" s="470">
        <v>209</v>
      </c>
      <c r="P542" s="470">
        <v>443</v>
      </c>
      <c r="Q542" s="470">
        <v>228</v>
      </c>
      <c r="R542" s="470">
        <v>204</v>
      </c>
      <c r="S542" s="470">
        <v>432</v>
      </c>
      <c r="T542" s="471">
        <v>425532.12900000002</v>
      </c>
      <c r="U542" s="471">
        <v>3156338.8620000002</v>
      </c>
      <c r="V542" s="472"/>
      <c r="W542" s="467"/>
      <c r="X542" s="467" t="s">
        <v>766</v>
      </c>
      <c r="Y542" s="467" t="s">
        <v>761</v>
      </c>
      <c r="Z542" s="467" t="s">
        <v>762</v>
      </c>
      <c r="AA542" s="467"/>
      <c r="AC542" s="474">
        <f t="shared" si="2"/>
        <v>0</v>
      </c>
    </row>
    <row r="543" spans="1:29" ht="19.5" customHeight="1" x14ac:dyDescent="0.25">
      <c r="A543" s="467"/>
      <c r="B543" s="467"/>
      <c r="C543" s="467"/>
      <c r="D543" s="467"/>
      <c r="E543" s="468"/>
      <c r="F543" s="484"/>
      <c r="G543" s="470"/>
      <c r="H543" s="468">
        <v>384</v>
      </c>
      <c r="I543" s="468">
        <f>H543+I541</f>
        <v>105036.28899999999</v>
      </c>
      <c r="J543" s="469"/>
      <c r="K543" s="467"/>
      <c r="L543" s="473"/>
      <c r="M543" s="470"/>
      <c r="N543" s="470"/>
      <c r="O543" s="470"/>
      <c r="P543" s="470"/>
      <c r="Q543" s="470"/>
      <c r="R543" s="470"/>
      <c r="S543" s="470"/>
      <c r="T543" s="471"/>
      <c r="U543" s="471"/>
      <c r="V543" s="472" t="s">
        <v>1193</v>
      </c>
      <c r="W543" s="467"/>
      <c r="X543" s="467" t="s">
        <v>1044</v>
      </c>
      <c r="Y543" s="467" t="s">
        <v>1044</v>
      </c>
      <c r="Z543" s="467" t="s">
        <v>1044</v>
      </c>
      <c r="AA543" s="467"/>
      <c r="AC543" s="474">
        <f t="shared" si="2"/>
        <v>15.005184142857141</v>
      </c>
    </row>
    <row r="544" spans="1:29" ht="19.5" customHeight="1" x14ac:dyDescent="0.25">
      <c r="A544" s="467">
        <f>A542+1</f>
        <v>268</v>
      </c>
      <c r="B544" s="467"/>
      <c r="C544" s="467" t="s">
        <v>562</v>
      </c>
      <c r="D544" s="467" t="s">
        <v>247</v>
      </c>
      <c r="E544" s="468">
        <v>428</v>
      </c>
      <c r="F544" s="484"/>
      <c r="G544" s="470"/>
      <c r="H544" s="468"/>
      <c r="I544" s="468"/>
      <c r="J544" s="469">
        <v>249.04400000000001</v>
      </c>
      <c r="K544" s="467" t="s">
        <v>1044</v>
      </c>
      <c r="L544" s="473">
        <f>H543+H545</f>
        <v>812</v>
      </c>
      <c r="M544" s="470">
        <v>406</v>
      </c>
      <c r="N544" s="470">
        <v>176</v>
      </c>
      <c r="O544" s="470">
        <v>211</v>
      </c>
      <c r="P544" s="470">
        <v>387</v>
      </c>
      <c r="Q544" s="470">
        <v>181</v>
      </c>
      <c r="R544" s="470">
        <v>213</v>
      </c>
      <c r="S544" s="470">
        <v>394</v>
      </c>
      <c r="T544" s="471">
        <v>425908.70199999999</v>
      </c>
      <c r="U544" s="471">
        <v>3156414.0210000002</v>
      </c>
      <c r="V544" s="472"/>
      <c r="W544" s="467"/>
      <c r="X544" s="467" t="s">
        <v>766</v>
      </c>
      <c r="Y544" s="467" t="s">
        <v>761</v>
      </c>
      <c r="Z544" s="467" t="s">
        <v>762</v>
      </c>
      <c r="AA544" s="467"/>
      <c r="AC544" s="474">
        <f t="shared" si="2"/>
        <v>0</v>
      </c>
    </row>
    <row r="545" spans="1:29" ht="19.5" customHeight="1" x14ac:dyDescent="0.25">
      <c r="A545" s="467"/>
      <c r="B545" s="467"/>
      <c r="C545" s="467"/>
      <c r="D545" s="467"/>
      <c r="E545" s="468"/>
      <c r="F545" s="484"/>
      <c r="G545" s="470"/>
      <c r="H545" s="468">
        <v>428</v>
      </c>
      <c r="I545" s="468">
        <f>H545+I543</f>
        <v>105464.28899999999</v>
      </c>
      <c r="J545" s="469"/>
      <c r="K545" s="467"/>
      <c r="L545" s="473"/>
      <c r="M545" s="470"/>
      <c r="N545" s="470"/>
      <c r="O545" s="470"/>
      <c r="P545" s="470"/>
      <c r="Q545" s="470"/>
      <c r="R545" s="470"/>
      <c r="S545" s="470"/>
      <c r="T545" s="471"/>
      <c r="U545" s="471"/>
      <c r="V545" s="472" t="s">
        <v>1052</v>
      </c>
      <c r="W545" s="467"/>
      <c r="X545" s="467" t="s">
        <v>1044</v>
      </c>
      <c r="Y545" s="467" t="s">
        <v>1044</v>
      </c>
      <c r="Z545" s="467" t="s">
        <v>1044</v>
      </c>
      <c r="AA545" s="467"/>
      <c r="AC545" s="474">
        <f t="shared" si="2"/>
        <v>15.066326999999999</v>
      </c>
    </row>
    <row r="546" spans="1:29" ht="19.5" customHeight="1" x14ac:dyDescent="0.25">
      <c r="A546" s="467">
        <f>A544+1</f>
        <v>269</v>
      </c>
      <c r="B546" s="467"/>
      <c r="C546" s="467" t="s">
        <v>563</v>
      </c>
      <c r="D546" s="467" t="s">
        <v>257</v>
      </c>
      <c r="E546" s="468">
        <v>400</v>
      </c>
      <c r="F546" s="484"/>
      <c r="G546" s="470"/>
      <c r="H546" s="468"/>
      <c r="I546" s="468"/>
      <c r="J546" s="469">
        <v>255.67</v>
      </c>
      <c r="K546" s="467" t="s">
        <v>1044</v>
      </c>
      <c r="L546" s="473">
        <f>H545+H547</f>
        <v>828</v>
      </c>
      <c r="M546" s="470">
        <v>414</v>
      </c>
      <c r="N546" s="470">
        <v>217</v>
      </c>
      <c r="O546" s="470">
        <v>216</v>
      </c>
      <c r="P546" s="470">
        <v>433</v>
      </c>
      <c r="Q546" s="470">
        <v>217</v>
      </c>
      <c r="R546" s="470">
        <v>212</v>
      </c>
      <c r="S546" s="470">
        <v>429</v>
      </c>
      <c r="T546" s="471">
        <v>426328.424</v>
      </c>
      <c r="U546" s="471">
        <v>3156497.7919999999</v>
      </c>
      <c r="V546" s="472"/>
      <c r="W546" s="467"/>
      <c r="X546" s="467" t="s">
        <v>766</v>
      </c>
      <c r="Y546" s="467" t="s">
        <v>761</v>
      </c>
      <c r="Z546" s="467" t="s">
        <v>762</v>
      </c>
      <c r="AA546" s="467"/>
      <c r="AC546" s="474">
        <f t="shared" si="2"/>
        <v>0</v>
      </c>
    </row>
    <row r="547" spans="1:29" ht="19.5" customHeight="1" x14ac:dyDescent="0.25">
      <c r="A547" s="467"/>
      <c r="B547" s="467"/>
      <c r="C547" s="467"/>
      <c r="D547" s="467"/>
      <c r="E547" s="468"/>
      <c r="F547" s="484"/>
      <c r="G547" s="470"/>
      <c r="H547" s="468">
        <v>400</v>
      </c>
      <c r="I547" s="468">
        <f>H547+I545</f>
        <v>105864.28899999999</v>
      </c>
      <c r="J547" s="469"/>
      <c r="K547" s="467"/>
      <c r="L547" s="473"/>
      <c r="M547" s="470"/>
      <c r="N547" s="470"/>
      <c r="O547" s="470"/>
      <c r="P547" s="470"/>
      <c r="Q547" s="470"/>
      <c r="R547" s="470"/>
      <c r="S547" s="470"/>
      <c r="T547" s="471"/>
      <c r="U547" s="471"/>
      <c r="V547" s="472" t="s">
        <v>1209</v>
      </c>
      <c r="W547" s="467"/>
      <c r="X547" s="467" t="s">
        <v>1044</v>
      </c>
      <c r="Y547" s="467" t="s">
        <v>1044</v>
      </c>
      <c r="Z547" s="467" t="s">
        <v>1044</v>
      </c>
      <c r="AA547" s="467"/>
      <c r="AC547" s="474">
        <f t="shared" si="2"/>
        <v>15.123469857142856</v>
      </c>
    </row>
    <row r="548" spans="1:29" ht="19.5" customHeight="1" x14ac:dyDescent="0.25">
      <c r="A548" s="467">
        <f>A546+1</f>
        <v>270</v>
      </c>
      <c r="B548" s="467"/>
      <c r="C548" s="467" t="s">
        <v>564</v>
      </c>
      <c r="D548" s="467" t="s">
        <v>257</v>
      </c>
      <c r="E548" s="468">
        <v>423</v>
      </c>
      <c r="F548" s="484"/>
      <c r="G548" s="470"/>
      <c r="H548" s="468"/>
      <c r="I548" s="468"/>
      <c r="J548" s="469">
        <v>252.565</v>
      </c>
      <c r="K548" s="467" t="s">
        <v>1044</v>
      </c>
      <c r="L548" s="473">
        <f>H547+H549</f>
        <v>823</v>
      </c>
      <c r="M548" s="470">
        <v>411.5</v>
      </c>
      <c r="N548" s="470">
        <v>184</v>
      </c>
      <c r="O548" s="470">
        <v>220</v>
      </c>
      <c r="P548" s="470">
        <v>404</v>
      </c>
      <c r="Q548" s="470">
        <v>189</v>
      </c>
      <c r="R548" s="470">
        <v>218</v>
      </c>
      <c r="S548" s="470">
        <v>407</v>
      </c>
      <c r="T548" s="471">
        <v>426720.68699999998</v>
      </c>
      <c r="U548" s="471">
        <v>3156576.0819999999</v>
      </c>
      <c r="V548" s="472"/>
      <c r="W548" s="467"/>
      <c r="X548" s="467" t="s">
        <v>766</v>
      </c>
      <c r="Y548" s="467" t="s">
        <v>761</v>
      </c>
      <c r="Z548" s="467" t="s">
        <v>762</v>
      </c>
      <c r="AA548" s="467"/>
      <c r="AC548" s="474">
        <f t="shared" si="2"/>
        <v>0</v>
      </c>
    </row>
    <row r="549" spans="1:29" ht="19.5" customHeight="1" x14ac:dyDescent="0.25">
      <c r="A549" s="467"/>
      <c r="B549" s="467"/>
      <c r="C549" s="467"/>
      <c r="D549" s="467"/>
      <c r="E549" s="468"/>
      <c r="F549" s="484"/>
      <c r="G549" s="470"/>
      <c r="H549" s="468">
        <v>423</v>
      </c>
      <c r="I549" s="468">
        <f>H549+I547</f>
        <v>106287.28899999999</v>
      </c>
      <c r="J549" s="469"/>
      <c r="K549" s="467"/>
      <c r="L549" s="473"/>
      <c r="M549" s="470"/>
      <c r="N549" s="470"/>
      <c r="O549" s="470"/>
      <c r="P549" s="470"/>
      <c r="Q549" s="470"/>
      <c r="R549" s="470"/>
      <c r="S549" s="470"/>
      <c r="T549" s="471"/>
      <c r="U549" s="471"/>
      <c r="V549" s="472" t="s">
        <v>1052</v>
      </c>
      <c r="W549" s="467"/>
      <c r="X549" s="467" t="s">
        <v>1044</v>
      </c>
      <c r="Y549" s="467" t="s">
        <v>1044</v>
      </c>
      <c r="Z549" s="467" t="s">
        <v>1044</v>
      </c>
      <c r="AA549" s="467"/>
      <c r="AC549" s="474">
        <f t="shared" si="2"/>
        <v>15.183898428571426</v>
      </c>
    </row>
    <row r="550" spans="1:29" ht="19.5" customHeight="1" x14ac:dyDescent="0.25">
      <c r="A550" s="467">
        <f>A548+1</f>
        <v>271</v>
      </c>
      <c r="B550" s="467"/>
      <c r="C550" s="467" t="s">
        <v>565</v>
      </c>
      <c r="D550" s="467" t="s">
        <v>247</v>
      </c>
      <c r="E550" s="468">
        <v>387</v>
      </c>
      <c r="F550" s="484"/>
      <c r="G550" s="470"/>
      <c r="H550" s="468"/>
      <c r="I550" s="468"/>
      <c r="J550" s="469">
        <v>244.90799999999999</v>
      </c>
      <c r="K550" s="467" t="s">
        <v>1044</v>
      </c>
      <c r="L550" s="473">
        <f>H549+H551</f>
        <v>810</v>
      </c>
      <c r="M550" s="470">
        <v>405</v>
      </c>
      <c r="N550" s="470">
        <v>204</v>
      </c>
      <c r="O550" s="470">
        <v>189</v>
      </c>
      <c r="P550" s="470">
        <v>393</v>
      </c>
      <c r="Q550" s="470">
        <v>207</v>
      </c>
      <c r="R550" s="470">
        <v>191</v>
      </c>
      <c r="S550" s="470">
        <v>398</v>
      </c>
      <c r="T550" s="471">
        <v>427135.50599999999</v>
      </c>
      <c r="U550" s="471">
        <v>3156658.8739999998</v>
      </c>
      <c r="V550" s="472"/>
      <c r="W550" s="467"/>
      <c r="X550" s="467" t="s">
        <v>766</v>
      </c>
      <c r="Y550" s="467" t="s">
        <v>761</v>
      </c>
      <c r="Z550" s="467" t="s">
        <v>762</v>
      </c>
      <c r="AA550" s="467"/>
      <c r="AC550" s="474">
        <f t="shared" si="2"/>
        <v>0</v>
      </c>
    </row>
    <row r="551" spans="1:29" ht="19.5" customHeight="1" x14ac:dyDescent="0.25">
      <c r="A551" s="467"/>
      <c r="B551" s="467"/>
      <c r="C551" s="467"/>
      <c r="D551" s="467"/>
      <c r="E551" s="468"/>
      <c r="F551" s="484"/>
      <c r="G551" s="470"/>
      <c r="H551" s="468">
        <v>387</v>
      </c>
      <c r="I551" s="468">
        <f>H551+I549</f>
        <v>106674.28899999999</v>
      </c>
      <c r="J551" s="469"/>
      <c r="K551" s="467"/>
      <c r="L551" s="473"/>
      <c r="M551" s="470"/>
      <c r="N551" s="470"/>
      <c r="O551" s="470"/>
      <c r="P551" s="470"/>
      <c r="Q551" s="470"/>
      <c r="R551" s="470"/>
      <c r="S551" s="470"/>
      <c r="T551" s="471"/>
      <c r="U551" s="471"/>
      <c r="V551" s="472" t="s">
        <v>1052</v>
      </c>
      <c r="W551" s="467"/>
      <c r="X551" s="467" t="s">
        <v>1044</v>
      </c>
      <c r="Y551" s="467" t="s">
        <v>1044</v>
      </c>
      <c r="Z551" s="467" t="s">
        <v>1044</v>
      </c>
      <c r="AA551" s="467"/>
      <c r="AC551" s="474">
        <f t="shared" si="2"/>
        <v>15.239184142857141</v>
      </c>
    </row>
    <row r="552" spans="1:29" ht="19.5" customHeight="1" x14ac:dyDescent="0.25">
      <c r="A552" s="467">
        <f>A550+1</f>
        <v>272</v>
      </c>
      <c r="B552" s="467"/>
      <c r="C552" s="467" t="s">
        <v>566</v>
      </c>
      <c r="D552" s="467" t="s">
        <v>247</v>
      </c>
      <c r="E552" s="468">
        <v>419</v>
      </c>
      <c r="F552" s="484"/>
      <c r="G552" s="470"/>
      <c r="H552" s="468"/>
      <c r="I552" s="468"/>
      <c r="J552" s="469">
        <v>245.78</v>
      </c>
      <c r="K552" s="467" t="s">
        <v>1044</v>
      </c>
      <c r="L552" s="473">
        <f>H551+H553</f>
        <v>806</v>
      </c>
      <c r="M552" s="470">
        <v>403</v>
      </c>
      <c r="N552" s="470">
        <v>198</v>
      </c>
      <c r="O552" s="470">
        <v>255</v>
      </c>
      <c r="P552" s="470">
        <v>453</v>
      </c>
      <c r="Q552" s="470">
        <v>197</v>
      </c>
      <c r="R552" s="470">
        <v>243</v>
      </c>
      <c r="S552" s="470">
        <v>440</v>
      </c>
      <c r="T552" s="471">
        <v>427515.02100000001</v>
      </c>
      <c r="U552" s="471">
        <v>3156734.62</v>
      </c>
      <c r="V552" s="472"/>
      <c r="W552" s="467"/>
      <c r="X552" s="467" t="s">
        <v>766</v>
      </c>
      <c r="Y552" s="467" t="s">
        <v>761</v>
      </c>
      <c r="Z552" s="467" t="s">
        <v>762</v>
      </c>
      <c r="AA552" s="467"/>
      <c r="AC552" s="474">
        <f t="shared" si="2"/>
        <v>0</v>
      </c>
    </row>
    <row r="553" spans="1:29" ht="19.5" customHeight="1" x14ac:dyDescent="0.25">
      <c r="A553" s="467"/>
      <c r="B553" s="467"/>
      <c r="C553" s="467"/>
      <c r="D553" s="467"/>
      <c r="E553" s="468"/>
      <c r="F553" s="484"/>
      <c r="G553" s="470"/>
      <c r="H553" s="468">
        <v>419</v>
      </c>
      <c r="I553" s="468">
        <f>H553+I551</f>
        <v>107093.28899999999</v>
      </c>
      <c r="J553" s="469"/>
      <c r="K553" s="467"/>
      <c r="L553" s="473"/>
      <c r="M553" s="470"/>
      <c r="N553" s="470"/>
      <c r="O553" s="470"/>
      <c r="P553" s="470"/>
      <c r="Q553" s="470"/>
      <c r="R553" s="470"/>
      <c r="S553" s="470"/>
      <c r="T553" s="471"/>
      <c r="U553" s="471"/>
      <c r="V553" s="472"/>
      <c r="W553" s="467"/>
      <c r="X553" s="467" t="s">
        <v>1044</v>
      </c>
      <c r="Y553" s="467" t="s">
        <v>1044</v>
      </c>
      <c r="Z553" s="467" t="s">
        <v>1044</v>
      </c>
      <c r="AA553" s="467"/>
      <c r="AC553" s="474">
        <f t="shared" si="2"/>
        <v>15.299041285714285</v>
      </c>
    </row>
    <row r="554" spans="1:29" ht="19.5" customHeight="1" x14ac:dyDescent="0.25">
      <c r="A554" s="467">
        <f>A552+1</f>
        <v>273</v>
      </c>
      <c r="B554" s="467"/>
      <c r="C554" s="467" t="s">
        <v>567</v>
      </c>
      <c r="D554" s="467" t="s">
        <v>240</v>
      </c>
      <c r="E554" s="468">
        <v>393</v>
      </c>
      <c r="F554" s="484"/>
      <c r="G554" s="470"/>
      <c r="H554" s="468"/>
      <c r="I554" s="468"/>
      <c r="J554" s="469">
        <v>248.565</v>
      </c>
      <c r="K554" s="467" t="s">
        <v>1044</v>
      </c>
      <c r="L554" s="473">
        <f>H553+H555</f>
        <v>812</v>
      </c>
      <c r="M554" s="470">
        <v>406</v>
      </c>
      <c r="N554" s="470">
        <v>164</v>
      </c>
      <c r="O554" s="470">
        <v>159</v>
      </c>
      <c r="P554" s="470">
        <v>323</v>
      </c>
      <c r="Q554" s="470">
        <v>178</v>
      </c>
      <c r="R554" s="470">
        <v>170</v>
      </c>
      <c r="S554" s="470">
        <v>348</v>
      </c>
      <c r="T554" s="471">
        <v>427925.91700000002</v>
      </c>
      <c r="U554" s="471">
        <v>3156816.6290000002</v>
      </c>
      <c r="V554" s="472"/>
      <c r="W554" s="467"/>
      <c r="X554" s="467" t="s">
        <v>765</v>
      </c>
      <c r="Y554" s="467" t="s">
        <v>761</v>
      </c>
      <c r="Z554" s="467" t="s">
        <v>762</v>
      </c>
      <c r="AA554" s="467"/>
      <c r="AC554" s="474">
        <f t="shared" si="2"/>
        <v>0</v>
      </c>
    </row>
    <row r="555" spans="1:29" ht="19.5" customHeight="1" x14ac:dyDescent="0.25">
      <c r="A555" s="467"/>
      <c r="B555" s="467"/>
      <c r="C555" s="467"/>
      <c r="D555" s="467"/>
      <c r="E555" s="468"/>
      <c r="F555" s="484"/>
      <c r="G555" s="470"/>
      <c r="H555" s="468">
        <v>393</v>
      </c>
      <c r="I555" s="468">
        <f>H555+I553</f>
        <v>107486.28899999999</v>
      </c>
      <c r="J555" s="469"/>
      <c r="K555" s="467"/>
      <c r="L555" s="473"/>
      <c r="M555" s="470"/>
      <c r="N555" s="470"/>
      <c r="O555" s="470"/>
      <c r="P555" s="470"/>
      <c r="Q555" s="470"/>
      <c r="R555" s="470"/>
      <c r="S555" s="470"/>
      <c r="T555" s="471"/>
      <c r="U555" s="471"/>
      <c r="V555" s="472"/>
      <c r="W555" s="467"/>
      <c r="X555" s="467" t="s">
        <v>1044</v>
      </c>
      <c r="Y555" s="467" t="s">
        <v>1044</v>
      </c>
      <c r="Z555" s="467" t="s">
        <v>1044</v>
      </c>
      <c r="AA555" s="467"/>
      <c r="AC555" s="474">
        <f t="shared" si="2"/>
        <v>15.355184142857141</v>
      </c>
    </row>
    <row r="556" spans="1:29" ht="19.5" customHeight="1" x14ac:dyDescent="0.25">
      <c r="A556" s="467">
        <f>A554+1</f>
        <v>274</v>
      </c>
      <c r="B556" s="467"/>
      <c r="C556" s="467" t="s">
        <v>568</v>
      </c>
      <c r="D556" s="467" t="s">
        <v>257</v>
      </c>
      <c r="E556" s="468">
        <v>404</v>
      </c>
      <c r="F556" s="484"/>
      <c r="G556" s="470"/>
      <c r="H556" s="468"/>
      <c r="I556" s="468"/>
      <c r="J556" s="469">
        <v>249.75700000000001</v>
      </c>
      <c r="K556" s="467" t="s">
        <v>1044</v>
      </c>
      <c r="L556" s="473">
        <f>H555+H557</f>
        <v>797</v>
      </c>
      <c r="M556" s="470">
        <v>398.5</v>
      </c>
      <c r="N556" s="470">
        <v>235</v>
      </c>
      <c r="O556" s="470">
        <v>199</v>
      </c>
      <c r="P556" s="470">
        <v>434</v>
      </c>
      <c r="Q556" s="470">
        <v>224</v>
      </c>
      <c r="R556" s="470">
        <v>200</v>
      </c>
      <c r="S556" s="470">
        <v>424</v>
      </c>
      <c r="T556" s="471">
        <v>428311.31599999999</v>
      </c>
      <c r="U556" s="471">
        <v>3156893.5490000001</v>
      </c>
      <c r="V556" s="472"/>
      <c r="W556" s="467"/>
      <c r="X556" s="467" t="s">
        <v>765</v>
      </c>
      <c r="Y556" s="467" t="s">
        <v>761</v>
      </c>
      <c r="Z556" s="467" t="s">
        <v>762</v>
      </c>
      <c r="AA556" s="467"/>
      <c r="AC556" s="474">
        <f t="shared" si="2"/>
        <v>0</v>
      </c>
    </row>
    <row r="557" spans="1:29" ht="19.5" customHeight="1" x14ac:dyDescent="0.25">
      <c r="A557" s="467"/>
      <c r="B557" s="467"/>
      <c r="C557" s="467"/>
      <c r="D557" s="467"/>
      <c r="E557" s="468"/>
      <c r="F557" s="484"/>
      <c r="G557" s="470"/>
      <c r="H557" s="468">
        <v>404</v>
      </c>
      <c r="I557" s="468">
        <f>H557+I555</f>
        <v>107890.28899999999</v>
      </c>
      <c r="J557" s="469"/>
      <c r="K557" s="467"/>
      <c r="L557" s="473"/>
      <c r="M557" s="470"/>
      <c r="N557" s="470"/>
      <c r="O557" s="470"/>
      <c r="P557" s="470"/>
      <c r="Q557" s="470"/>
      <c r="R557" s="470"/>
      <c r="S557" s="470"/>
      <c r="T557" s="471"/>
      <c r="U557" s="471"/>
      <c r="V557" s="472"/>
      <c r="W557" s="467"/>
      <c r="X557" s="467" t="s">
        <v>1044</v>
      </c>
      <c r="Y557" s="467" t="s">
        <v>1044</v>
      </c>
      <c r="Z557" s="467" t="s">
        <v>1044</v>
      </c>
      <c r="AA557" s="467"/>
      <c r="AC557" s="474">
        <f t="shared" si="2"/>
        <v>15.412898428571427</v>
      </c>
    </row>
    <row r="558" spans="1:29" ht="19.5" customHeight="1" x14ac:dyDescent="0.25">
      <c r="A558" s="467">
        <f>A556+1</f>
        <v>275</v>
      </c>
      <c r="B558" s="467"/>
      <c r="C558" s="467" t="s">
        <v>569</v>
      </c>
      <c r="D558" s="467" t="s">
        <v>247</v>
      </c>
      <c r="E558" s="468">
        <v>434.613</v>
      </c>
      <c r="F558" s="484"/>
      <c r="G558" s="470"/>
      <c r="H558" s="468"/>
      <c r="I558" s="468"/>
      <c r="J558" s="469">
        <v>244.471</v>
      </c>
      <c r="K558" s="467" t="s">
        <v>1044</v>
      </c>
      <c r="L558" s="473">
        <f>H557+H559</f>
        <v>838.61300000000006</v>
      </c>
      <c r="M558" s="470">
        <v>419.30650000000003</v>
      </c>
      <c r="N558" s="470">
        <v>206</v>
      </c>
      <c r="O558" s="470">
        <v>216</v>
      </c>
      <c r="P558" s="470">
        <v>422</v>
      </c>
      <c r="Q558" s="470">
        <v>205</v>
      </c>
      <c r="R558" s="470">
        <v>217</v>
      </c>
      <c r="S558" s="470">
        <v>422</v>
      </c>
      <c r="T558" s="471">
        <v>428707.50199999998</v>
      </c>
      <c r="U558" s="471">
        <v>3156972.622</v>
      </c>
      <c r="V558" s="472"/>
      <c r="W558" s="467"/>
      <c r="X558" s="467" t="s">
        <v>765</v>
      </c>
      <c r="Y558" s="467" t="s">
        <v>761</v>
      </c>
      <c r="Z558" s="467" t="s">
        <v>762</v>
      </c>
      <c r="AA558" s="467"/>
      <c r="AC558" s="474">
        <f t="shared" si="2"/>
        <v>0</v>
      </c>
    </row>
    <row r="559" spans="1:29" ht="19.5" customHeight="1" x14ac:dyDescent="0.25">
      <c r="A559" s="467"/>
      <c r="B559" s="467"/>
      <c r="C559" s="467"/>
      <c r="D559" s="467"/>
      <c r="E559" s="468"/>
      <c r="F559" s="484"/>
      <c r="G559" s="470"/>
      <c r="H559" s="468">
        <v>434.613</v>
      </c>
      <c r="I559" s="468">
        <f>H559+I557</f>
        <v>108324.90199999999</v>
      </c>
      <c r="J559" s="469"/>
      <c r="K559" s="467"/>
      <c r="L559" s="473"/>
      <c r="M559" s="470"/>
      <c r="N559" s="470"/>
      <c r="O559" s="470"/>
      <c r="P559" s="470"/>
      <c r="Q559" s="470"/>
      <c r="R559" s="470"/>
      <c r="S559" s="470"/>
      <c r="T559" s="471"/>
      <c r="U559" s="471"/>
      <c r="V559" s="472" t="s">
        <v>1213</v>
      </c>
      <c r="W559" s="467"/>
      <c r="X559" s="467" t="s">
        <v>1044</v>
      </c>
      <c r="Y559" s="467" t="s">
        <v>1044</v>
      </c>
      <c r="Z559" s="467" t="s">
        <v>1044</v>
      </c>
      <c r="AA559" s="467"/>
      <c r="AC559" s="474">
        <f t="shared" si="2"/>
        <v>15.474985999999998</v>
      </c>
    </row>
    <row r="560" spans="1:29" ht="19.5" customHeight="1" x14ac:dyDescent="0.25">
      <c r="A560" s="467">
        <f>A558+1</f>
        <v>276</v>
      </c>
      <c r="B560" s="467" t="s">
        <v>1214</v>
      </c>
      <c r="C560" s="467" t="s">
        <v>570</v>
      </c>
      <c r="D560" s="467" t="s">
        <v>571</v>
      </c>
      <c r="E560" s="468">
        <v>307</v>
      </c>
      <c r="F560" s="484"/>
      <c r="G560" s="470">
        <f>SUM(H540:H559)</f>
        <v>4094.6129999999998</v>
      </c>
      <c r="H560" s="468"/>
      <c r="I560" s="468"/>
      <c r="J560" s="469">
        <v>247.886</v>
      </c>
      <c r="K560" s="467" t="s">
        <v>1215</v>
      </c>
      <c r="L560" s="473">
        <f>H559+H561</f>
        <v>741.61300000000006</v>
      </c>
      <c r="M560" s="470">
        <v>370.80650000000003</v>
      </c>
      <c r="N560" s="470">
        <v>220</v>
      </c>
      <c r="O560" s="470">
        <v>151</v>
      </c>
      <c r="P560" s="470">
        <v>371</v>
      </c>
      <c r="Q560" s="470">
        <v>220</v>
      </c>
      <c r="R560" s="470">
        <v>152</v>
      </c>
      <c r="S560" s="470">
        <v>372</v>
      </c>
      <c r="T560" s="471">
        <v>429133.70899999997</v>
      </c>
      <c r="U560" s="471">
        <v>3157057.6869999999</v>
      </c>
      <c r="V560" s="472"/>
      <c r="W560" s="467"/>
      <c r="X560" s="467" t="s">
        <v>765</v>
      </c>
      <c r="Y560" s="467" t="s">
        <v>761</v>
      </c>
      <c r="Z560" s="467" t="s">
        <v>762</v>
      </c>
      <c r="AA560" s="467"/>
      <c r="AC560" s="474">
        <f t="shared" si="2"/>
        <v>0</v>
      </c>
    </row>
    <row r="561" spans="1:29" ht="19.5" customHeight="1" x14ac:dyDescent="0.25">
      <c r="A561" s="467"/>
      <c r="B561" s="467"/>
      <c r="C561" s="467"/>
      <c r="D561" s="467"/>
      <c r="E561" s="468"/>
      <c r="F561" s="484"/>
      <c r="G561" s="470"/>
      <c r="H561" s="468">
        <v>307</v>
      </c>
      <c r="I561" s="468">
        <f>H561+I559</f>
        <v>108631.90199999999</v>
      </c>
      <c r="J561" s="469"/>
      <c r="K561" s="467"/>
      <c r="L561" s="473"/>
      <c r="M561" s="470"/>
      <c r="N561" s="470"/>
      <c r="O561" s="470"/>
      <c r="P561" s="470"/>
      <c r="Q561" s="470"/>
      <c r="R561" s="470"/>
      <c r="S561" s="470"/>
      <c r="T561" s="471"/>
      <c r="U561" s="471"/>
      <c r="V561" s="472" t="s">
        <v>1052</v>
      </c>
      <c r="W561" s="467"/>
      <c r="X561" s="467" t="s">
        <v>1044</v>
      </c>
      <c r="Y561" s="467" t="s">
        <v>1044</v>
      </c>
      <c r="Z561" s="467" t="s">
        <v>1044</v>
      </c>
      <c r="AA561" s="467"/>
      <c r="AC561" s="474">
        <f t="shared" si="2"/>
        <v>15.518843142857142</v>
      </c>
    </row>
    <row r="562" spans="1:29" ht="19.5" customHeight="1" x14ac:dyDescent="0.25">
      <c r="A562" s="467">
        <f>A560+1</f>
        <v>277</v>
      </c>
      <c r="B562" s="467"/>
      <c r="C562" s="467" t="s">
        <v>572</v>
      </c>
      <c r="D562" s="467" t="s">
        <v>245</v>
      </c>
      <c r="E562" s="468">
        <v>326</v>
      </c>
      <c r="F562" s="484"/>
      <c r="G562" s="470"/>
      <c r="H562" s="468"/>
      <c r="I562" s="468"/>
      <c r="J562" s="469">
        <v>248.31200000000001</v>
      </c>
      <c r="K562" s="467" t="s">
        <v>1044</v>
      </c>
      <c r="L562" s="473">
        <f>H561+H563</f>
        <v>633</v>
      </c>
      <c r="M562" s="470">
        <v>316.5</v>
      </c>
      <c r="N562" s="470">
        <v>157</v>
      </c>
      <c r="O562" s="470">
        <v>215</v>
      </c>
      <c r="P562" s="470">
        <v>372</v>
      </c>
      <c r="Q562" s="470">
        <v>156</v>
      </c>
      <c r="R562" s="470">
        <v>199</v>
      </c>
      <c r="S562" s="470">
        <v>355</v>
      </c>
      <c r="T562" s="471">
        <v>429435.39199999999</v>
      </c>
      <c r="U562" s="471">
        <v>3157114.5750000002</v>
      </c>
      <c r="V562" s="472"/>
      <c r="W562" s="467"/>
      <c r="X562" s="467" t="s">
        <v>765</v>
      </c>
      <c r="Y562" s="467" t="s">
        <v>761</v>
      </c>
      <c r="Z562" s="467" t="s">
        <v>762</v>
      </c>
      <c r="AA562" s="467"/>
      <c r="AC562" s="474">
        <f t="shared" si="2"/>
        <v>0</v>
      </c>
    </row>
    <row r="563" spans="1:29" ht="19.5" customHeight="1" x14ac:dyDescent="0.25">
      <c r="A563" s="467"/>
      <c r="B563" s="467"/>
      <c r="C563" s="467"/>
      <c r="D563" s="467"/>
      <c r="E563" s="468"/>
      <c r="F563" s="484"/>
      <c r="G563" s="470"/>
      <c r="H563" s="468">
        <v>326</v>
      </c>
      <c r="I563" s="468">
        <f>H563+I561</f>
        <v>108957.90199999999</v>
      </c>
      <c r="J563" s="469"/>
      <c r="K563" s="467"/>
      <c r="L563" s="473"/>
      <c r="M563" s="470"/>
      <c r="N563" s="470"/>
      <c r="O563" s="470"/>
      <c r="P563" s="470"/>
      <c r="Q563" s="470"/>
      <c r="R563" s="470"/>
      <c r="S563" s="470"/>
      <c r="T563" s="471"/>
      <c r="U563" s="471"/>
      <c r="V563" s="472"/>
      <c r="W563" s="467"/>
      <c r="X563" s="467" t="s">
        <v>1044</v>
      </c>
      <c r="Y563" s="467" t="s">
        <v>1044</v>
      </c>
      <c r="Z563" s="467" t="s">
        <v>1044</v>
      </c>
      <c r="AA563" s="467"/>
      <c r="AC563" s="474">
        <f t="shared" si="2"/>
        <v>15.565414571428569</v>
      </c>
    </row>
    <row r="564" spans="1:29" ht="19.5" customHeight="1" x14ac:dyDescent="0.25">
      <c r="A564" s="467">
        <f>A562+1</f>
        <v>278</v>
      </c>
      <c r="B564" s="467"/>
      <c r="C564" s="467" t="s">
        <v>573</v>
      </c>
      <c r="D564" s="467" t="s">
        <v>247</v>
      </c>
      <c r="E564" s="468">
        <v>392</v>
      </c>
      <c r="F564" s="484"/>
      <c r="G564" s="470"/>
      <c r="H564" s="468"/>
      <c r="I564" s="468"/>
      <c r="J564" s="469">
        <v>237.471</v>
      </c>
      <c r="K564" s="467" t="s">
        <v>1044</v>
      </c>
      <c r="L564" s="473">
        <f>H563+H565</f>
        <v>718</v>
      </c>
      <c r="M564" s="470">
        <v>359</v>
      </c>
      <c r="N564" s="470">
        <v>112</v>
      </c>
      <c r="O564" s="470">
        <v>219</v>
      </c>
      <c r="P564" s="470">
        <v>331</v>
      </c>
      <c r="Q564" s="470">
        <v>128</v>
      </c>
      <c r="R564" s="470">
        <v>212</v>
      </c>
      <c r="S564" s="470">
        <v>340</v>
      </c>
      <c r="T564" s="471">
        <v>429755.74599999998</v>
      </c>
      <c r="U564" s="471">
        <v>3157174.983</v>
      </c>
      <c r="V564" s="472"/>
      <c r="W564" s="467"/>
      <c r="X564" s="467" t="s">
        <v>765</v>
      </c>
      <c r="Y564" s="467" t="s">
        <v>761</v>
      </c>
      <c r="Z564" s="467" t="s">
        <v>762</v>
      </c>
      <c r="AA564" s="467"/>
      <c r="AC564" s="474">
        <f t="shared" si="2"/>
        <v>0</v>
      </c>
    </row>
    <row r="565" spans="1:29" ht="19.5" customHeight="1" x14ac:dyDescent="0.25">
      <c r="A565" s="467"/>
      <c r="B565" s="467"/>
      <c r="C565" s="467"/>
      <c r="D565" s="467"/>
      <c r="E565" s="468"/>
      <c r="F565" s="484"/>
      <c r="G565" s="470"/>
      <c r="H565" s="468">
        <v>392</v>
      </c>
      <c r="I565" s="468">
        <f>H565+I563</f>
        <v>109349.90199999999</v>
      </c>
      <c r="J565" s="469"/>
      <c r="K565" s="467"/>
      <c r="L565" s="473"/>
      <c r="M565" s="470"/>
      <c r="N565" s="470"/>
      <c r="O565" s="470"/>
      <c r="P565" s="470"/>
      <c r="Q565" s="470"/>
      <c r="R565" s="470"/>
      <c r="S565" s="470"/>
      <c r="T565" s="471"/>
      <c r="U565" s="471"/>
      <c r="V565" s="472" t="s">
        <v>1216</v>
      </c>
      <c r="W565" s="467"/>
      <c r="X565" s="467" t="s">
        <v>1044</v>
      </c>
      <c r="Y565" s="467" t="s">
        <v>1044</v>
      </c>
      <c r="Z565" s="467" t="s">
        <v>1044</v>
      </c>
      <c r="AA565" s="467"/>
      <c r="AC565" s="474">
        <f t="shared" si="2"/>
        <v>15.62141457142857</v>
      </c>
    </row>
    <row r="566" spans="1:29" ht="19.5" customHeight="1" x14ac:dyDescent="0.25">
      <c r="A566" s="467">
        <f>A564+1</f>
        <v>279</v>
      </c>
      <c r="B566" s="467"/>
      <c r="C566" s="467" t="s">
        <v>574</v>
      </c>
      <c r="D566" s="467" t="s">
        <v>247</v>
      </c>
      <c r="E566" s="468">
        <v>441</v>
      </c>
      <c r="F566" s="484"/>
      <c r="G566" s="470"/>
      <c r="H566" s="468"/>
      <c r="I566" s="468"/>
      <c r="J566" s="469">
        <v>233.33799999999999</v>
      </c>
      <c r="K566" s="467" t="s">
        <v>1044</v>
      </c>
      <c r="L566" s="473">
        <f>H565+H567</f>
        <v>833</v>
      </c>
      <c r="M566" s="470">
        <v>416.5</v>
      </c>
      <c r="N566" s="470">
        <v>174</v>
      </c>
      <c r="O566" s="470">
        <v>217</v>
      </c>
      <c r="P566" s="470">
        <v>391</v>
      </c>
      <c r="Q566" s="470">
        <v>181</v>
      </c>
      <c r="R566" s="470">
        <v>219</v>
      </c>
      <c r="S566" s="470">
        <v>400</v>
      </c>
      <c r="T566" s="471">
        <v>430140.95699999999</v>
      </c>
      <c r="U566" s="471">
        <v>3157247.622</v>
      </c>
      <c r="V566" s="472"/>
      <c r="W566" s="467"/>
      <c r="X566" s="467" t="s">
        <v>765</v>
      </c>
      <c r="Y566" s="467" t="s">
        <v>761</v>
      </c>
      <c r="Z566" s="467" t="s">
        <v>762</v>
      </c>
      <c r="AA566" s="467"/>
      <c r="AC566" s="474">
        <f t="shared" si="2"/>
        <v>0</v>
      </c>
    </row>
    <row r="567" spans="1:29" ht="19.5" customHeight="1" x14ac:dyDescent="0.25">
      <c r="A567" s="467"/>
      <c r="B567" s="467"/>
      <c r="C567" s="467"/>
      <c r="D567" s="467"/>
      <c r="E567" s="468"/>
      <c r="F567" s="484"/>
      <c r="G567" s="470"/>
      <c r="H567" s="468">
        <v>441</v>
      </c>
      <c r="I567" s="468">
        <f>H567+I565</f>
        <v>109790.90199999999</v>
      </c>
      <c r="J567" s="469"/>
      <c r="K567" s="467"/>
      <c r="L567" s="473"/>
      <c r="M567" s="470"/>
      <c r="N567" s="470"/>
      <c r="O567" s="470"/>
      <c r="P567" s="470"/>
      <c r="Q567" s="470"/>
      <c r="R567" s="470"/>
      <c r="S567" s="470"/>
      <c r="T567" s="471"/>
      <c r="U567" s="471"/>
      <c r="V567" s="472" t="s">
        <v>1209</v>
      </c>
      <c r="W567" s="467"/>
      <c r="X567" s="467" t="s">
        <v>1044</v>
      </c>
      <c r="Y567" s="467" t="s">
        <v>1044</v>
      </c>
      <c r="Z567" s="467" t="s">
        <v>1044</v>
      </c>
      <c r="AA567" s="467"/>
      <c r="AC567" s="474">
        <f t="shared" si="2"/>
        <v>15.684414571428569</v>
      </c>
    </row>
    <row r="568" spans="1:29" ht="19.5" customHeight="1" x14ac:dyDescent="0.25">
      <c r="A568" s="467">
        <f>A566+1</f>
        <v>280</v>
      </c>
      <c r="B568" s="467"/>
      <c r="C568" s="467" t="s">
        <v>575</v>
      </c>
      <c r="D568" s="467" t="s">
        <v>247</v>
      </c>
      <c r="E568" s="468">
        <v>399</v>
      </c>
      <c r="F568" s="484"/>
      <c r="G568" s="470"/>
      <c r="H568" s="468"/>
      <c r="I568" s="468"/>
      <c r="J568" s="469">
        <v>234.08799999999999</v>
      </c>
      <c r="K568" s="467" t="s">
        <v>1044</v>
      </c>
      <c r="L568" s="473">
        <f>H567+H569</f>
        <v>840</v>
      </c>
      <c r="M568" s="470">
        <v>420</v>
      </c>
      <c r="N568" s="470">
        <v>225</v>
      </c>
      <c r="O568" s="470">
        <v>176</v>
      </c>
      <c r="P568" s="470">
        <v>401</v>
      </c>
      <c r="Q568" s="470">
        <v>224</v>
      </c>
      <c r="R568" s="470">
        <v>184</v>
      </c>
      <c r="S568" s="470">
        <v>408</v>
      </c>
      <c r="T568" s="471">
        <v>430574.32</v>
      </c>
      <c r="U568" s="471">
        <v>3157329.34</v>
      </c>
      <c r="V568" s="472"/>
      <c r="W568" s="467"/>
      <c r="X568" s="467" t="s">
        <v>765</v>
      </c>
      <c r="Y568" s="467" t="s">
        <v>761</v>
      </c>
      <c r="Z568" s="467" t="s">
        <v>762</v>
      </c>
      <c r="AA568" s="467"/>
      <c r="AC568" s="474">
        <f t="shared" si="2"/>
        <v>0</v>
      </c>
    </row>
    <row r="569" spans="1:29" ht="19.5" customHeight="1" x14ac:dyDescent="0.25">
      <c r="A569" s="467"/>
      <c r="B569" s="467"/>
      <c r="C569" s="467"/>
      <c r="D569" s="467"/>
      <c r="E569" s="468"/>
      <c r="F569" s="484"/>
      <c r="G569" s="470"/>
      <c r="H569" s="468">
        <v>399</v>
      </c>
      <c r="I569" s="468">
        <f>H569+I567</f>
        <v>110189.90199999999</v>
      </c>
      <c r="J569" s="469"/>
      <c r="K569" s="467"/>
      <c r="L569" s="473"/>
      <c r="M569" s="470"/>
      <c r="N569" s="470"/>
      <c r="O569" s="470"/>
      <c r="P569" s="470"/>
      <c r="Q569" s="470"/>
      <c r="R569" s="470"/>
      <c r="S569" s="470"/>
      <c r="T569" s="471"/>
      <c r="U569" s="471"/>
      <c r="V569" s="472"/>
      <c r="W569" s="467"/>
      <c r="X569" s="467" t="s">
        <v>1044</v>
      </c>
      <c r="Y569" s="467" t="s">
        <v>1044</v>
      </c>
      <c r="Z569" s="467" t="s">
        <v>1044</v>
      </c>
      <c r="AA569" s="467"/>
      <c r="AC569" s="474">
        <f t="shared" si="2"/>
        <v>15.741414571428569</v>
      </c>
    </row>
    <row r="570" spans="1:29" ht="19.5" customHeight="1" x14ac:dyDescent="0.25">
      <c r="A570" s="467">
        <f>A568+1</f>
        <v>281</v>
      </c>
      <c r="B570" s="467"/>
      <c r="C570" s="467" t="s">
        <v>576</v>
      </c>
      <c r="D570" s="467" t="s">
        <v>245</v>
      </c>
      <c r="E570" s="468">
        <v>441</v>
      </c>
      <c r="F570" s="484"/>
      <c r="G570" s="470"/>
      <c r="H570" s="468"/>
      <c r="I570" s="468"/>
      <c r="J570" s="469">
        <v>241.47399999999999</v>
      </c>
      <c r="K570" s="467" t="s">
        <v>1044</v>
      </c>
      <c r="L570" s="473">
        <f>H569+H571</f>
        <v>840</v>
      </c>
      <c r="M570" s="470">
        <v>420</v>
      </c>
      <c r="N570" s="470">
        <v>223</v>
      </c>
      <c r="O570" s="470">
        <v>172</v>
      </c>
      <c r="P570" s="470">
        <v>395</v>
      </c>
      <c r="Q570" s="470">
        <v>216</v>
      </c>
      <c r="R570" s="470">
        <v>188</v>
      </c>
      <c r="S570" s="470">
        <v>404</v>
      </c>
      <c r="T570" s="471">
        <v>430966.41</v>
      </c>
      <c r="U570" s="471">
        <v>3157403.2760000001</v>
      </c>
      <c r="V570" s="472"/>
      <c r="W570" s="467"/>
      <c r="X570" s="467" t="s">
        <v>765</v>
      </c>
      <c r="Y570" s="467" t="s">
        <v>761</v>
      </c>
      <c r="Z570" s="467" t="s">
        <v>762</v>
      </c>
      <c r="AA570" s="467"/>
      <c r="AC570" s="474">
        <f t="shared" si="2"/>
        <v>0</v>
      </c>
    </row>
    <row r="571" spans="1:29" ht="19.5" customHeight="1" x14ac:dyDescent="0.25">
      <c r="A571" s="467"/>
      <c r="B571" s="467"/>
      <c r="C571" s="467"/>
      <c r="D571" s="467"/>
      <c r="E571" s="468"/>
      <c r="F571" s="484"/>
      <c r="G571" s="470"/>
      <c r="H571" s="468">
        <v>441</v>
      </c>
      <c r="I571" s="468">
        <f>H571+I569</f>
        <v>110630.90199999999</v>
      </c>
      <c r="J571" s="469"/>
      <c r="K571" s="467"/>
      <c r="L571" s="473"/>
      <c r="M571" s="470"/>
      <c r="N571" s="470"/>
      <c r="O571" s="470"/>
      <c r="P571" s="470"/>
      <c r="Q571" s="470"/>
      <c r="R571" s="470"/>
      <c r="S571" s="470"/>
      <c r="T571" s="471"/>
      <c r="U571" s="471"/>
      <c r="V571" s="472" t="s">
        <v>1052</v>
      </c>
      <c r="W571" s="467"/>
      <c r="X571" s="467" t="s">
        <v>1044</v>
      </c>
      <c r="Y571" s="467" t="s">
        <v>1044</v>
      </c>
      <c r="Z571" s="467" t="s">
        <v>1044</v>
      </c>
      <c r="AA571" s="467"/>
      <c r="AC571" s="474">
        <f t="shared" si="2"/>
        <v>15.80441457142857</v>
      </c>
    </row>
    <row r="572" spans="1:29" ht="19.5" customHeight="1" x14ac:dyDescent="0.25">
      <c r="A572" s="467">
        <f>A570+1</f>
        <v>282</v>
      </c>
      <c r="B572" s="467"/>
      <c r="C572" s="467" t="s">
        <v>577</v>
      </c>
      <c r="D572" s="467" t="s">
        <v>247</v>
      </c>
      <c r="E572" s="468">
        <v>399</v>
      </c>
      <c r="F572" s="484"/>
      <c r="G572" s="470"/>
      <c r="H572" s="468"/>
      <c r="I572" s="468"/>
      <c r="J572" s="469">
        <v>248.458</v>
      </c>
      <c r="K572" s="467" t="s">
        <v>1044</v>
      </c>
      <c r="L572" s="473">
        <f>H571+H573</f>
        <v>840</v>
      </c>
      <c r="M572" s="470">
        <v>420</v>
      </c>
      <c r="N572" s="470">
        <v>270</v>
      </c>
      <c r="O572" s="470">
        <v>242</v>
      </c>
      <c r="P572" s="470">
        <v>512</v>
      </c>
      <c r="Q572" s="470">
        <v>255</v>
      </c>
      <c r="R572" s="470">
        <v>229</v>
      </c>
      <c r="S572" s="470">
        <v>484</v>
      </c>
      <c r="T572" s="471">
        <v>431399.77299999999</v>
      </c>
      <c r="U572" s="471">
        <v>3157484.9939999999</v>
      </c>
      <c r="V572" s="472"/>
      <c r="W572" s="467"/>
      <c r="X572" s="467" t="s">
        <v>765</v>
      </c>
      <c r="Y572" s="467" t="s">
        <v>761</v>
      </c>
      <c r="Z572" s="467" t="s">
        <v>762</v>
      </c>
      <c r="AA572" s="467"/>
      <c r="AC572" s="474">
        <f t="shared" si="2"/>
        <v>0</v>
      </c>
    </row>
    <row r="573" spans="1:29" ht="19.5" customHeight="1" x14ac:dyDescent="0.25">
      <c r="A573" s="467"/>
      <c r="B573" s="467"/>
      <c r="C573" s="467"/>
      <c r="D573" s="467"/>
      <c r="E573" s="468"/>
      <c r="F573" s="484"/>
      <c r="G573" s="470"/>
      <c r="H573" s="468">
        <v>399</v>
      </c>
      <c r="I573" s="468">
        <f>H573+I571</f>
        <v>111029.90199999999</v>
      </c>
      <c r="J573" s="469"/>
      <c r="K573" s="467"/>
      <c r="L573" s="473"/>
      <c r="M573" s="470"/>
      <c r="N573" s="470"/>
      <c r="O573" s="470"/>
      <c r="P573" s="470"/>
      <c r="Q573" s="470"/>
      <c r="R573" s="470"/>
      <c r="S573" s="470"/>
      <c r="T573" s="471"/>
      <c r="U573" s="471"/>
      <c r="V573" s="472" t="s">
        <v>1217</v>
      </c>
      <c r="W573" s="467"/>
      <c r="X573" s="467" t="s">
        <v>1044</v>
      </c>
      <c r="Y573" s="467" t="s">
        <v>1044</v>
      </c>
      <c r="Z573" s="467" t="s">
        <v>1044</v>
      </c>
      <c r="AA573" s="467"/>
      <c r="AC573" s="474">
        <f t="shared" si="2"/>
        <v>15.86141457142857</v>
      </c>
    </row>
    <row r="574" spans="1:29" ht="19.5" customHeight="1" x14ac:dyDescent="0.25">
      <c r="A574" s="467">
        <f>A572+1</f>
        <v>283</v>
      </c>
      <c r="B574" s="467"/>
      <c r="C574" s="467" t="s">
        <v>578</v>
      </c>
      <c r="D574" s="467" t="s">
        <v>257</v>
      </c>
      <c r="E574" s="468">
        <v>432</v>
      </c>
      <c r="F574" s="484"/>
      <c r="G574" s="470"/>
      <c r="H574" s="468"/>
      <c r="I574" s="468"/>
      <c r="J574" s="469">
        <v>246.589</v>
      </c>
      <c r="K574" s="467" t="s">
        <v>1044</v>
      </c>
      <c r="L574" s="473">
        <f>H573+H575</f>
        <v>831</v>
      </c>
      <c r="M574" s="470">
        <v>415.5</v>
      </c>
      <c r="N574" s="470">
        <v>157</v>
      </c>
      <c r="O574" s="470">
        <v>215</v>
      </c>
      <c r="P574" s="470">
        <v>372</v>
      </c>
      <c r="Q574" s="470">
        <v>171</v>
      </c>
      <c r="R574" s="470">
        <v>216</v>
      </c>
      <c r="S574" s="470">
        <v>387</v>
      </c>
      <c r="T574" s="471">
        <v>431791.86300000001</v>
      </c>
      <c r="U574" s="471">
        <v>3157558.929</v>
      </c>
      <c r="V574" s="472"/>
      <c r="W574" s="467"/>
      <c r="X574" s="467" t="s">
        <v>765</v>
      </c>
      <c r="Y574" s="467" t="s">
        <v>761</v>
      </c>
      <c r="Z574" s="467" t="s">
        <v>762</v>
      </c>
      <c r="AA574" s="467"/>
      <c r="AC574" s="474">
        <f t="shared" si="2"/>
        <v>0</v>
      </c>
    </row>
    <row r="575" spans="1:29" ht="19.5" customHeight="1" x14ac:dyDescent="0.25">
      <c r="A575" s="467"/>
      <c r="B575" s="467"/>
      <c r="C575" s="467"/>
      <c r="D575" s="467"/>
      <c r="E575" s="468"/>
      <c r="F575" s="484"/>
      <c r="G575" s="470"/>
      <c r="H575" s="468">
        <v>432</v>
      </c>
      <c r="I575" s="468">
        <f>H575+I573</f>
        <v>111461.90199999999</v>
      </c>
      <c r="J575" s="469"/>
      <c r="K575" s="467"/>
      <c r="L575" s="473"/>
      <c r="M575" s="470"/>
      <c r="N575" s="470"/>
      <c r="O575" s="470"/>
      <c r="P575" s="470"/>
      <c r="Q575" s="470"/>
      <c r="R575" s="470"/>
      <c r="S575" s="470"/>
      <c r="T575" s="471"/>
      <c r="U575" s="471"/>
      <c r="V575" s="472" t="s">
        <v>1202</v>
      </c>
      <c r="W575" s="467"/>
      <c r="X575" s="467" t="s">
        <v>1044</v>
      </c>
      <c r="Y575" s="467" t="s">
        <v>1044</v>
      </c>
      <c r="Z575" s="467" t="s">
        <v>1044</v>
      </c>
      <c r="AA575" s="467"/>
      <c r="AC575" s="474">
        <f t="shared" si="2"/>
        <v>15.923128857142855</v>
      </c>
    </row>
    <row r="576" spans="1:29" ht="19.5" customHeight="1" x14ac:dyDescent="0.25">
      <c r="A576" s="467">
        <f>A574+1</f>
        <v>284</v>
      </c>
      <c r="B576" s="467"/>
      <c r="C576" s="467" t="s">
        <v>579</v>
      </c>
      <c r="D576" s="467" t="s">
        <v>257</v>
      </c>
      <c r="E576" s="468">
        <v>357</v>
      </c>
      <c r="F576" s="484"/>
      <c r="G576" s="470"/>
      <c r="H576" s="468"/>
      <c r="I576" s="468"/>
      <c r="J576" s="469">
        <v>246.834</v>
      </c>
      <c r="K576" s="467" t="s">
        <v>1044</v>
      </c>
      <c r="L576" s="473">
        <f>H575+H577</f>
        <v>789</v>
      </c>
      <c r="M576" s="470">
        <v>394.5</v>
      </c>
      <c r="N576" s="470">
        <v>218</v>
      </c>
      <c r="O576" s="470">
        <v>194</v>
      </c>
      <c r="P576" s="470">
        <v>412</v>
      </c>
      <c r="Q576" s="470">
        <v>218</v>
      </c>
      <c r="R576" s="470">
        <v>189</v>
      </c>
      <c r="S576" s="470">
        <v>407</v>
      </c>
      <c r="T576" s="471">
        <v>432216.38099999999</v>
      </c>
      <c r="U576" s="471">
        <v>3157638.98</v>
      </c>
      <c r="V576" s="472"/>
      <c r="W576" s="467"/>
      <c r="X576" s="467" t="s">
        <v>765</v>
      </c>
      <c r="Y576" s="467" t="s">
        <v>761</v>
      </c>
      <c r="Z576" s="467" t="s">
        <v>762</v>
      </c>
      <c r="AA576" s="467"/>
      <c r="AC576" s="474">
        <f t="shared" si="2"/>
        <v>0</v>
      </c>
    </row>
    <row r="577" spans="1:29" ht="19.5" customHeight="1" x14ac:dyDescent="0.25">
      <c r="A577" s="467"/>
      <c r="B577" s="467"/>
      <c r="C577" s="467"/>
      <c r="D577" s="467"/>
      <c r="E577" s="468"/>
      <c r="F577" s="484"/>
      <c r="G577" s="470"/>
      <c r="H577" s="468">
        <v>357</v>
      </c>
      <c r="I577" s="468">
        <f>H577+I575</f>
        <v>111818.90199999999</v>
      </c>
      <c r="J577" s="469"/>
      <c r="K577" s="467"/>
      <c r="L577" s="473"/>
      <c r="M577" s="470"/>
      <c r="N577" s="470"/>
      <c r="O577" s="470"/>
      <c r="P577" s="470"/>
      <c r="Q577" s="470"/>
      <c r="R577" s="470"/>
      <c r="S577" s="470"/>
      <c r="T577" s="471"/>
      <c r="U577" s="471"/>
      <c r="V577" s="472" t="s">
        <v>1057</v>
      </c>
      <c r="W577" s="467"/>
      <c r="X577" s="467" t="s">
        <v>1044</v>
      </c>
      <c r="Y577" s="467" t="s">
        <v>1044</v>
      </c>
      <c r="Z577" s="467" t="s">
        <v>1044</v>
      </c>
      <c r="AA577" s="467"/>
      <c r="AC577" s="474">
        <f t="shared" si="2"/>
        <v>15.974128857142855</v>
      </c>
    </row>
    <row r="578" spans="1:29" ht="19.5" customHeight="1" x14ac:dyDescent="0.25">
      <c r="A578" s="467">
        <f>A576+1</f>
        <v>285</v>
      </c>
      <c r="B578" s="467"/>
      <c r="C578" s="467" t="s">
        <v>580</v>
      </c>
      <c r="D578" s="467" t="s">
        <v>245</v>
      </c>
      <c r="E578" s="468">
        <v>398.25799999999998</v>
      </c>
      <c r="F578" s="484"/>
      <c r="G578" s="470"/>
      <c r="H578" s="468"/>
      <c r="I578" s="468"/>
      <c r="J578" s="469">
        <v>241.29400000000001</v>
      </c>
      <c r="K578" s="467" t="s">
        <v>1044</v>
      </c>
      <c r="L578" s="473">
        <f>H577+H579</f>
        <v>755.25800000000004</v>
      </c>
      <c r="M578" s="470">
        <v>377.62900000000002</v>
      </c>
      <c r="N578" s="470">
        <v>163</v>
      </c>
      <c r="O578" s="470">
        <v>235</v>
      </c>
      <c r="P578" s="470">
        <v>398</v>
      </c>
      <c r="Q578" s="470">
        <v>168</v>
      </c>
      <c r="R578" s="470">
        <v>224</v>
      </c>
      <c r="S578" s="470">
        <v>392</v>
      </c>
      <c r="T578" s="471">
        <v>432567.19799999997</v>
      </c>
      <c r="U578" s="471">
        <v>3157705.1329999999</v>
      </c>
      <c r="V578" s="472"/>
      <c r="W578" s="467"/>
      <c r="X578" s="467" t="s">
        <v>765</v>
      </c>
      <c r="Y578" s="467" t="s">
        <v>761</v>
      </c>
      <c r="Z578" s="467" t="s">
        <v>762</v>
      </c>
      <c r="AA578" s="467"/>
      <c r="AC578" s="474">
        <f t="shared" si="2"/>
        <v>0</v>
      </c>
    </row>
    <row r="579" spans="1:29" ht="19.5" customHeight="1" x14ac:dyDescent="0.25">
      <c r="A579" s="467"/>
      <c r="B579" s="467"/>
      <c r="C579" s="467"/>
      <c r="D579" s="467"/>
      <c r="E579" s="468"/>
      <c r="F579" s="484"/>
      <c r="G579" s="470"/>
      <c r="H579" s="468">
        <v>398.25799999999998</v>
      </c>
      <c r="I579" s="468">
        <f>H579+I577</f>
        <v>112217.15999999999</v>
      </c>
      <c r="J579" s="469"/>
      <c r="K579" s="467"/>
      <c r="L579" s="473"/>
      <c r="M579" s="470"/>
      <c r="N579" s="470"/>
      <c r="O579" s="470"/>
      <c r="P579" s="470"/>
      <c r="Q579" s="470"/>
      <c r="R579" s="470"/>
      <c r="S579" s="470"/>
      <c r="T579" s="471"/>
      <c r="U579" s="471"/>
      <c r="V579" s="472" t="s">
        <v>1218</v>
      </c>
      <c r="W579" s="467"/>
      <c r="X579" s="467" t="s">
        <v>1044</v>
      </c>
      <c r="Y579" s="467" t="s">
        <v>1044</v>
      </c>
      <c r="Z579" s="467" t="s">
        <v>1044</v>
      </c>
      <c r="AA579" s="467"/>
      <c r="AC579" s="474">
        <f t="shared" si="2"/>
        <v>16.031022857142855</v>
      </c>
    </row>
    <row r="580" spans="1:29" ht="19.5" customHeight="1" x14ac:dyDescent="0.25">
      <c r="A580" s="467">
        <f>A578+1</f>
        <v>286</v>
      </c>
      <c r="B580" s="467" t="s">
        <v>1219</v>
      </c>
      <c r="C580" s="467" t="s">
        <v>581</v>
      </c>
      <c r="D580" s="467" t="s">
        <v>283</v>
      </c>
      <c r="E580" s="468">
        <v>355</v>
      </c>
      <c r="F580" s="484"/>
      <c r="G580" s="470">
        <f>SUM(H560:H579)</f>
        <v>3892.2579999999998</v>
      </c>
      <c r="H580" s="468"/>
      <c r="I580" s="468"/>
      <c r="J580" s="469">
        <v>240.72</v>
      </c>
      <c r="K580" s="467" t="s">
        <v>1220</v>
      </c>
      <c r="L580" s="473">
        <f>H579+H581</f>
        <v>753.25800000000004</v>
      </c>
      <c r="M580" s="470">
        <v>376.62900000000002</v>
      </c>
      <c r="N580" s="470">
        <v>164</v>
      </c>
      <c r="O580" s="470">
        <v>156</v>
      </c>
      <c r="P580" s="470">
        <v>320</v>
      </c>
      <c r="Q580" s="470">
        <v>176</v>
      </c>
      <c r="R580" s="470">
        <v>163</v>
      </c>
      <c r="S580" s="470">
        <v>339</v>
      </c>
      <c r="T580" s="471">
        <v>432958.55900000001</v>
      </c>
      <c r="U580" s="471">
        <v>3157778.9309999999</v>
      </c>
      <c r="V580" s="472"/>
      <c r="W580" s="467"/>
      <c r="X580" s="467" t="s">
        <v>767</v>
      </c>
      <c r="Y580" s="467" t="s">
        <v>761</v>
      </c>
      <c r="Z580" s="467" t="s">
        <v>762</v>
      </c>
      <c r="AA580" s="467"/>
      <c r="AC580" s="474">
        <f t="shared" si="2"/>
        <v>0</v>
      </c>
    </row>
    <row r="581" spans="1:29" ht="19.5" customHeight="1" x14ac:dyDescent="0.25">
      <c r="A581" s="467"/>
      <c r="B581" s="467"/>
      <c r="C581" s="467"/>
      <c r="D581" s="467"/>
      <c r="E581" s="468"/>
      <c r="F581" s="484"/>
      <c r="G581" s="470"/>
      <c r="H581" s="468">
        <v>355</v>
      </c>
      <c r="I581" s="468">
        <f>H581+I579</f>
        <v>112572.15999999999</v>
      </c>
      <c r="J581" s="469"/>
      <c r="K581" s="467"/>
      <c r="L581" s="473"/>
      <c r="M581" s="470"/>
      <c r="N581" s="470"/>
      <c r="O581" s="470"/>
      <c r="P581" s="470"/>
      <c r="Q581" s="470"/>
      <c r="R581" s="470"/>
      <c r="S581" s="470"/>
      <c r="T581" s="471"/>
      <c r="U581" s="471"/>
      <c r="V581" s="472"/>
      <c r="W581" s="467"/>
      <c r="X581" s="467" t="s">
        <v>1044</v>
      </c>
      <c r="Y581" s="467" t="s">
        <v>1044</v>
      </c>
      <c r="Z581" s="467" t="s">
        <v>1044</v>
      </c>
      <c r="AA581" s="467"/>
      <c r="AC581" s="474">
        <f t="shared" si="2"/>
        <v>16.08173714285714</v>
      </c>
    </row>
    <row r="582" spans="1:29" ht="19.5" customHeight="1" x14ac:dyDescent="0.25">
      <c r="A582" s="467">
        <f>A580+1</f>
        <v>287</v>
      </c>
      <c r="B582" s="467"/>
      <c r="C582" s="467" t="s">
        <v>582</v>
      </c>
      <c r="D582" s="467" t="s">
        <v>231</v>
      </c>
      <c r="E582" s="468">
        <v>407</v>
      </c>
      <c r="F582" s="484"/>
      <c r="G582" s="470"/>
      <c r="H582" s="468"/>
      <c r="I582" s="468"/>
      <c r="J582" s="469">
        <v>244.37299999999999</v>
      </c>
      <c r="K582" s="467" t="s">
        <v>1044</v>
      </c>
      <c r="L582" s="473">
        <f>H581+H583</f>
        <v>762</v>
      </c>
      <c r="M582" s="470">
        <v>381</v>
      </c>
      <c r="N582" s="470">
        <v>200</v>
      </c>
      <c r="O582" s="470">
        <v>215</v>
      </c>
      <c r="P582" s="470">
        <v>415</v>
      </c>
      <c r="Q582" s="470">
        <v>193</v>
      </c>
      <c r="R582" s="470">
        <v>212</v>
      </c>
      <c r="S582" s="470">
        <v>405</v>
      </c>
      <c r="T582" s="471">
        <v>433311.40500000003</v>
      </c>
      <c r="U582" s="471">
        <v>3157817.9739999999</v>
      </c>
      <c r="V582" s="472"/>
      <c r="W582" s="467"/>
      <c r="X582" s="467" t="s">
        <v>767</v>
      </c>
      <c r="Y582" s="467" t="s">
        <v>761</v>
      </c>
      <c r="Z582" s="467" t="s">
        <v>762</v>
      </c>
      <c r="AA582" s="467"/>
      <c r="AC582" s="474">
        <f t="shared" si="2"/>
        <v>0</v>
      </c>
    </row>
    <row r="583" spans="1:29" ht="19.5" customHeight="1" x14ac:dyDescent="0.25">
      <c r="A583" s="467"/>
      <c r="B583" s="467"/>
      <c r="C583" s="467"/>
      <c r="D583" s="467"/>
      <c r="E583" s="468"/>
      <c r="F583" s="484"/>
      <c r="G583" s="470"/>
      <c r="H583" s="468">
        <v>407</v>
      </c>
      <c r="I583" s="468">
        <f>H583+I581</f>
        <v>112979.15999999999</v>
      </c>
      <c r="J583" s="469"/>
      <c r="K583" s="467"/>
      <c r="L583" s="473"/>
      <c r="M583" s="470"/>
      <c r="N583" s="470"/>
      <c r="O583" s="470"/>
      <c r="P583" s="470"/>
      <c r="Q583" s="470"/>
      <c r="R583" s="470"/>
      <c r="S583" s="470"/>
      <c r="T583" s="471"/>
      <c r="U583" s="471"/>
      <c r="V583" s="472" t="s">
        <v>1221</v>
      </c>
      <c r="W583" s="467"/>
      <c r="X583" s="467" t="s">
        <v>1044</v>
      </c>
      <c r="Y583" s="467" t="s">
        <v>1044</v>
      </c>
      <c r="Z583" s="467" t="s">
        <v>1044</v>
      </c>
      <c r="AA583" s="467"/>
      <c r="AC583" s="474">
        <f t="shared" si="2"/>
        <v>16.139879999999998</v>
      </c>
    </row>
    <row r="584" spans="1:29" ht="19.5" customHeight="1" x14ac:dyDescent="0.25">
      <c r="A584" s="467">
        <f>A582+1</f>
        <v>288</v>
      </c>
      <c r="B584" s="467"/>
      <c r="C584" s="467" t="s">
        <v>583</v>
      </c>
      <c r="D584" s="467" t="s">
        <v>257</v>
      </c>
      <c r="E584" s="468">
        <v>303</v>
      </c>
      <c r="F584" s="484"/>
      <c r="G584" s="470"/>
      <c r="H584" s="468"/>
      <c r="I584" s="468"/>
      <c r="J584" s="469">
        <v>239.23400000000001</v>
      </c>
      <c r="K584" s="467" t="s">
        <v>1044</v>
      </c>
      <c r="L584" s="473">
        <f>H583+H585</f>
        <v>710</v>
      </c>
      <c r="M584" s="470">
        <v>355</v>
      </c>
      <c r="N584" s="470">
        <v>192</v>
      </c>
      <c r="O584" s="470">
        <v>110</v>
      </c>
      <c r="P584" s="470">
        <v>302</v>
      </c>
      <c r="Q584" s="470">
        <v>196</v>
      </c>
      <c r="R584" s="470">
        <v>123</v>
      </c>
      <c r="S584" s="470">
        <v>319</v>
      </c>
      <c r="T584" s="471">
        <v>433715.93599999999</v>
      </c>
      <c r="U584" s="471">
        <v>3157862.736</v>
      </c>
      <c r="V584" s="472"/>
      <c r="W584" s="467"/>
      <c r="X584" s="467" t="s">
        <v>767</v>
      </c>
      <c r="Y584" s="467" t="s">
        <v>761</v>
      </c>
      <c r="Z584" s="467" t="s">
        <v>762</v>
      </c>
      <c r="AA584" s="467"/>
      <c r="AC584" s="474">
        <f t="shared" si="2"/>
        <v>0</v>
      </c>
    </row>
    <row r="585" spans="1:29" ht="19.5" customHeight="1" x14ac:dyDescent="0.25">
      <c r="A585" s="467"/>
      <c r="B585" s="467"/>
      <c r="C585" s="467"/>
      <c r="D585" s="467"/>
      <c r="E585" s="468"/>
      <c r="F585" s="484"/>
      <c r="G585" s="470"/>
      <c r="H585" s="468">
        <v>303</v>
      </c>
      <c r="I585" s="468">
        <f>H585+I583</f>
        <v>113282.15999999999</v>
      </c>
      <c r="J585" s="469"/>
      <c r="K585" s="467"/>
      <c r="L585" s="473"/>
      <c r="M585" s="470"/>
      <c r="N585" s="470"/>
      <c r="O585" s="470"/>
      <c r="P585" s="470"/>
      <c r="Q585" s="470"/>
      <c r="R585" s="470"/>
      <c r="S585" s="470"/>
      <c r="T585" s="471"/>
      <c r="U585" s="471"/>
      <c r="V585" s="472"/>
      <c r="W585" s="467"/>
      <c r="X585" s="467" t="s">
        <v>1044</v>
      </c>
      <c r="Y585" s="467" t="s">
        <v>1044</v>
      </c>
      <c r="Z585" s="467" t="s">
        <v>1044</v>
      </c>
      <c r="AA585" s="467"/>
      <c r="AC585" s="474">
        <f t="shared" si="2"/>
        <v>16.183165714285714</v>
      </c>
    </row>
    <row r="586" spans="1:29" ht="19.5" customHeight="1" x14ac:dyDescent="0.25">
      <c r="A586" s="467">
        <f>A584+1</f>
        <v>289</v>
      </c>
      <c r="B586" s="467"/>
      <c r="C586" s="467" t="s">
        <v>584</v>
      </c>
      <c r="D586" s="467" t="s">
        <v>257</v>
      </c>
      <c r="E586" s="468">
        <v>387</v>
      </c>
      <c r="F586" s="484"/>
      <c r="G586" s="470"/>
      <c r="H586" s="468"/>
      <c r="I586" s="468"/>
      <c r="J586" s="469">
        <v>245.16399999999999</v>
      </c>
      <c r="K586" s="467" t="s">
        <v>1044</v>
      </c>
      <c r="L586" s="473">
        <f>H585+H587</f>
        <v>690</v>
      </c>
      <c r="M586" s="470">
        <v>345</v>
      </c>
      <c r="N586" s="470">
        <v>194</v>
      </c>
      <c r="O586" s="470">
        <v>200</v>
      </c>
      <c r="P586" s="470">
        <v>394</v>
      </c>
      <c r="Q586" s="470">
        <v>181</v>
      </c>
      <c r="R586" s="470">
        <v>198</v>
      </c>
      <c r="S586" s="470">
        <v>379</v>
      </c>
      <c r="T586" s="471">
        <v>434017.098</v>
      </c>
      <c r="U586" s="471">
        <v>3157896.0610000002</v>
      </c>
      <c r="V586" s="472"/>
      <c r="W586" s="467"/>
      <c r="X586" s="467" t="s">
        <v>767</v>
      </c>
      <c r="Y586" s="467" t="s">
        <v>761</v>
      </c>
      <c r="Z586" s="467" t="s">
        <v>762</v>
      </c>
      <c r="AA586" s="467"/>
      <c r="AC586" s="474">
        <f t="shared" si="2"/>
        <v>0</v>
      </c>
    </row>
    <row r="587" spans="1:29" ht="19.5" customHeight="1" x14ac:dyDescent="0.25">
      <c r="A587" s="467"/>
      <c r="B587" s="467"/>
      <c r="C587" s="467"/>
      <c r="D587" s="467"/>
      <c r="E587" s="468"/>
      <c r="F587" s="484"/>
      <c r="G587" s="470"/>
      <c r="H587" s="468">
        <v>387</v>
      </c>
      <c r="I587" s="468">
        <f>H587+I585</f>
        <v>113669.15999999999</v>
      </c>
      <c r="J587" s="469"/>
      <c r="K587" s="467"/>
      <c r="L587" s="473"/>
      <c r="M587" s="470"/>
      <c r="N587" s="470"/>
      <c r="O587" s="470"/>
      <c r="P587" s="470"/>
      <c r="Q587" s="470"/>
      <c r="R587" s="470"/>
      <c r="S587" s="470"/>
      <c r="T587" s="471"/>
      <c r="U587" s="471"/>
      <c r="V587" s="472" t="s">
        <v>1176</v>
      </c>
      <c r="W587" s="467"/>
      <c r="X587" s="467" t="s">
        <v>1044</v>
      </c>
      <c r="Y587" s="467" t="s">
        <v>1044</v>
      </c>
      <c r="Z587" s="467" t="s">
        <v>1044</v>
      </c>
      <c r="AA587" s="467"/>
      <c r="AC587" s="474">
        <f t="shared" si="2"/>
        <v>16.238451428571427</v>
      </c>
    </row>
    <row r="588" spans="1:29" ht="19.5" customHeight="1" x14ac:dyDescent="0.25">
      <c r="A588" s="467">
        <f>A586+1</f>
        <v>290</v>
      </c>
      <c r="B588" s="467"/>
      <c r="C588" s="467" t="s">
        <v>585</v>
      </c>
      <c r="D588" s="467" t="s">
        <v>257</v>
      </c>
      <c r="E588" s="468">
        <v>419</v>
      </c>
      <c r="F588" s="484"/>
      <c r="G588" s="470"/>
      <c r="H588" s="468"/>
      <c r="I588" s="468"/>
      <c r="J588" s="469">
        <v>244.131</v>
      </c>
      <c r="K588" s="467" t="s">
        <v>1044</v>
      </c>
      <c r="L588" s="473">
        <f>H587+H589</f>
        <v>806</v>
      </c>
      <c r="M588" s="470">
        <v>403</v>
      </c>
      <c r="N588" s="470">
        <v>188</v>
      </c>
      <c r="O588" s="470">
        <v>252</v>
      </c>
      <c r="P588" s="470">
        <v>440</v>
      </c>
      <c r="Q588" s="470">
        <v>190</v>
      </c>
      <c r="R588" s="470">
        <v>239</v>
      </c>
      <c r="S588" s="470">
        <v>429</v>
      </c>
      <c r="T588" s="471">
        <v>434401.75099999999</v>
      </c>
      <c r="U588" s="471">
        <v>3157938.6230000001</v>
      </c>
      <c r="V588" s="472"/>
      <c r="W588" s="467"/>
      <c r="X588" s="467" t="s">
        <v>767</v>
      </c>
      <c r="Y588" s="467" t="s">
        <v>761</v>
      </c>
      <c r="Z588" s="467" t="s">
        <v>762</v>
      </c>
      <c r="AA588" s="467"/>
      <c r="AC588" s="474">
        <f t="shared" si="2"/>
        <v>0</v>
      </c>
    </row>
    <row r="589" spans="1:29" ht="19.5" customHeight="1" x14ac:dyDescent="0.25">
      <c r="A589" s="467"/>
      <c r="B589" s="467"/>
      <c r="C589" s="467"/>
      <c r="D589" s="467"/>
      <c r="E589" s="468"/>
      <c r="F589" s="484"/>
      <c r="G589" s="470"/>
      <c r="H589" s="468">
        <v>419</v>
      </c>
      <c r="I589" s="468">
        <f>H589+I587</f>
        <v>114088.15999999999</v>
      </c>
      <c r="J589" s="469"/>
      <c r="K589" s="467"/>
      <c r="L589" s="473"/>
      <c r="M589" s="470"/>
      <c r="N589" s="470"/>
      <c r="O589" s="470"/>
      <c r="P589" s="470"/>
      <c r="Q589" s="470"/>
      <c r="R589" s="470"/>
      <c r="S589" s="470"/>
      <c r="T589" s="471"/>
      <c r="U589" s="471"/>
      <c r="V589" s="472" t="s">
        <v>1168</v>
      </c>
      <c r="W589" s="467"/>
      <c r="X589" s="467" t="s">
        <v>1044</v>
      </c>
      <c r="Y589" s="467" t="s">
        <v>1044</v>
      </c>
      <c r="Z589" s="467" t="s">
        <v>1044</v>
      </c>
      <c r="AA589" s="467"/>
      <c r="AC589" s="474">
        <f t="shared" si="2"/>
        <v>16.298308571428571</v>
      </c>
    </row>
    <row r="590" spans="1:29" ht="19.5" customHeight="1" x14ac:dyDescent="0.25">
      <c r="A590" s="467">
        <f>A588+1</f>
        <v>291</v>
      </c>
      <c r="B590" s="467"/>
      <c r="C590" s="467" t="s">
        <v>586</v>
      </c>
      <c r="D590" s="467" t="s">
        <v>245</v>
      </c>
      <c r="E590" s="468">
        <v>389</v>
      </c>
      <c r="F590" s="484"/>
      <c r="G590" s="470"/>
      <c r="H590" s="468"/>
      <c r="I590" s="468"/>
      <c r="J590" s="469">
        <v>232.97</v>
      </c>
      <c r="K590" s="467" t="s">
        <v>1044</v>
      </c>
      <c r="L590" s="473">
        <f>H589+H591</f>
        <v>808</v>
      </c>
      <c r="M590" s="470">
        <v>404</v>
      </c>
      <c r="N590" s="470">
        <v>168</v>
      </c>
      <c r="O590" s="470">
        <v>188</v>
      </c>
      <c r="P590" s="470">
        <v>356</v>
      </c>
      <c r="Q590" s="470">
        <v>182</v>
      </c>
      <c r="R590" s="470">
        <v>190</v>
      </c>
      <c r="S590" s="470">
        <v>372</v>
      </c>
      <c r="T590" s="471">
        <v>434818.20899999997</v>
      </c>
      <c r="U590" s="471">
        <v>3157984.7050000001</v>
      </c>
      <c r="V590" s="472"/>
      <c r="W590" s="467"/>
      <c r="X590" s="467" t="s">
        <v>1222</v>
      </c>
      <c r="Y590" s="467" t="s">
        <v>761</v>
      </c>
      <c r="Z590" s="467" t="s">
        <v>762</v>
      </c>
      <c r="AA590" s="467"/>
      <c r="AC590" s="474">
        <f t="shared" si="2"/>
        <v>0</v>
      </c>
    </row>
    <row r="591" spans="1:29" ht="19.5" customHeight="1" x14ac:dyDescent="0.25">
      <c r="A591" s="467"/>
      <c r="B591" s="467"/>
      <c r="C591" s="467"/>
      <c r="D591" s="467"/>
      <c r="E591" s="468"/>
      <c r="F591" s="484"/>
      <c r="G591" s="470"/>
      <c r="H591" s="468">
        <v>389</v>
      </c>
      <c r="I591" s="468">
        <f>H591+I589</f>
        <v>114477.15999999999</v>
      </c>
      <c r="J591" s="469"/>
      <c r="K591" s="467"/>
      <c r="L591" s="473"/>
      <c r="M591" s="470"/>
      <c r="N591" s="470"/>
      <c r="O591" s="470"/>
      <c r="P591" s="470"/>
      <c r="Q591" s="470"/>
      <c r="R591" s="470"/>
      <c r="S591" s="470"/>
      <c r="T591" s="471"/>
      <c r="U591" s="471"/>
      <c r="V591" s="472"/>
      <c r="W591" s="467"/>
      <c r="X591" s="467" t="s">
        <v>1044</v>
      </c>
      <c r="Y591" s="467" t="s">
        <v>1044</v>
      </c>
      <c r="Z591" s="467" t="s">
        <v>1044</v>
      </c>
      <c r="AA591" s="467"/>
      <c r="AC591" s="474">
        <f t="shared" si="2"/>
        <v>16.35388</v>
      </c>
    </row>
    <row r="592" spans="1:29" ht="19.5" customHeight="1" x14ac:dyDescent="0.25">
      <c r="A592" s="467">
        <f>A590+1</f>
        <v>292</v>
      </c>
      <c r="B592" s="467"/>
      <c r="C592" s="467" t="s">
        <v>587</v>
      </c>
      <c r="D592" s="467" t="s">
        <v>245</v>
      </c>
      <c r="E592" s="468">
        <v>381</v>
      </c>
      <c r="F592" s="484"/>
      <c r="G592" s="470"/>
      <c r="H592" s="468"/>
      <c r="I592" s="468"/>
      <c r="J592" s="469">
        <v>234.26499999999999</v>
      </c>
      <c r="K592" s="467" t="s">
        <v>1044</v>
      </c>
      <c r="L592" s="473">
        <f>H591+H593</f>
        <v>770</v>
      </c>
      <c r="M592" s="470">
        <v>385</v>
      </c>
      <c r="N592" s="470">
        <v>202</v>
      </c>
      <c r="O592" s="470">
        <v>200</v>
      </c>
      <c r="P592" s="470">
        <v>402</v>
      </c>
      <c r="Q592" s="470">
        <v>200</v>
      </c>
      <c r="R592" s="470">
        <v>198</v>
      </c>
      <c r="S592" s="470">
        <v>398</v>
      </c>
      <c r="T592" s="471">
        <v>435204.84899999999</v>
      </c>
      <c r="U592" s="471">
        <v>3158027.4879999999</v>
      </c>
      <c r="V592" s="472"/>
      <c r="W592" s="467"/>
      <c r="X592" s="467" t="s">
        <v>1222</v>
      </c>
      <c r="Y592" s="467" t="s">
        <v>761</v>
      </c>
      <c r="Z592" s="467" t="s">
        <v>762</v>
      </c>
      <c r="AA592" s="467"/>
      <c r="AC592" s="474">
        <f t="shared" si="2"/>
        <v>0</v>
      </c>
    </row>
    <row r="593" spans="1:29" ht="19.5" customHeight="1" x14ac:dyDescent="0.25">
      <c r="A593" s="467"/>
      <c r="B593" s="467"/>
      <c r="C593" s="467"/>
      <c r="D593" s="467"/>
      <c r="E593" s="468"/>
      <c r="F593" s="484"/>
      <c r="G593" s="470"/>
      <c r="H593" s="468">
        <v>381</v>
      </c>
      <c r="I593" s="468">
        <f>H593+I591</f>
        <v>114858.15999999999</v>
      </c>
      <c r="J593" s="469"/>
      <c r="K593" s="467"/>
      <c r="L593" s="473"/>
      <c r="M593" s="470"/>
      <c r="N593" s="470"/>
      <c r="O593" s="470"/>
      <c r="P593" s="470"/>
      <c r="Q593" s="470"/>
      <c r="R593" s="470"/>
      <c r="S593" s="470"/>
      <c r="T593" s="471"/>
      <c r="U593" s="471"/>
      <c r="V593" s="472"/>
      <c r="W593" s="467"/>
      <c r="X593" s="467" t="s">
        <v>1044</v>
      </c>
      <c r="Y593" s="467" t="s">
        <v>1044</v>
      </c>
      <c r="Z593" s="467" t="s">
        <v>1044</v>
      </c>
      <c r="AA593" s="467"/>
      <c r="AC593" s="474">
        <f t="shared" si="2"/>
        <v>16.40830857142857</v>
      </c>
    </row>
    <row r="594" spans="1:29" ht="19.5" customHeight="1" x14ac:dyDescent="0.25">
      <c r="A594" s="467">
        <f>A592+1</f>
        <v>293</v>
      </c>
      <c r="B594" s="467"/>
      <c r="C594" s="467" t="s">
        <v>588</v>
      </c>
      <c r="D594" s="467" t="s">
        <v>240</v>
      </c>
      <c r="E594" s="468">
        <v>410</v>
      </c>
      <c r="F594" s="484"/>
      <c r="G594" s="470"/>
      <c r="H594" s="468"/>
      <c r="I594" s="468"/>
      <c r="J594" s="469">
        <v>241.57499999999999</v>
      </c>
      <c r="K594" s="467" t="s">
        <v>1044</v>
      </c>
      <c r="L594" s="473">
        <f>H593+H595</f>
        <v>791</v>
      </c>
      <c r="M594" s="470">
        <v>395.5</v>
      </c>
      <c r="N594" s="470">
        <v>181</v>
      </c>
      <c r="O594" s="470">
        <v>177</v>
      </c>
      <c r="P594" s="470">
        <v>358</v>
      </c>
      <c r="Q594" s="470">
        <v>185</v>
      </c>
      <c r="R594" s="470">
        <v>186</v>
      </c>
      <c r="S594" s="470">
        <v>371</v>
      </c>
      <c r="T594" s="471">
        <v>435583.538</v>
      </c>
      <c r="U594" s="471">
        <v>3158069.39</v>
      </c>
      <c r="V594" s="472"/>
      <c r="W594" s="467"/>
      <c r="X594" s="467" t="s">
        <v>1222</v>
      </c>
      <c r="Y594" s="467" t="s">
        <v>761</v>
      </c>
      <c r="Z594" s="467" t="s">
        <v>762</v>
      </c>
      <c r="AA594" s="467"/>
      <c r="AC594" s="474">
        <f t="shared" si="2"/>
        <v>0</v>
      </c>
    </row>
    <row r="595" spans="1:29" ht="19.5" customHeight="1" x14ac:dyDescent="0.25">
      <c r="A595" s="467"/>
      <c r="B595" s="467"/>
      <c r="C595" s="467"/>
      <c r="D595" s="467"/>
      <c r="E595" s="468"/>
      <c r="F595" s="484"/>
      <c r="G595" s="470"/>
      <c r="H595" s="468">
        <v>410</v>
      </c>
      <c r="I595" s="468">
        <f>H595+I593</f>
        <v>115268.15999999999</v>
      </c>
      <c r="J595" s="469"/>
      <c r="K595" s="467"/>
      <c r="L595" s="473"/>
      <c r="M595" s="470"/>
      <c r="N595" s="470"/>
      <c r="O595" s="470"/>
      <c r="P595" s="470"/>
      <c r="Q595" s="470"/>
      <c r="R595" s="470"/>
      <c r="S595" s="470"/>
      <c r="T595" s="471"/>
      <c r="U595" s="471"/>
      <c r="V595" s="472" t="s">
        <v>1223</v>
      </c>
      <c r="W595" s="467"/>
      <c r="X595" s="467" t="s">
        <v>1044</v>
      </c>
      <c r="Y595" s="467" t="s">
        <v>1044</v>
      </c>
      <c r="Z595" s="467" t="s">
        <v>1044</v>
      </c>
      <c r="AA595" s="467"/>
      <c r="AC595" s="474">
        <f t="shared" si="2"/>
        <v>16.46688</v>
      </c>
    </row>
    <row r="596" spans="1:29" ht="19.5" customHeight="1" x14ac:dyDescent="0.25">
      <c r="A596" s="467">
        <f>A594+1</f>
        <v>294</v>
      </c>
      <c r="B596" s="467"/>
      <c r="C596" s="467" t="s">
        <v>589</v>
      </c>
      <c r="D596" s="467" t="s">
        <v>247</v>
      </c>
      <c r="E596" s="468">
        <v>430</v>
      </c>
      <c r="F596" s="484"/>
      <c r="G596" s="470"/>
      <c r="H596" s="468"/>
      <c r="I596" s="468"/>
      <c r="J596" s="469">
        <v>234.97499999999999</v>
      </c>
      <c r="K596" s="467" t="s">
        <v>1044</v>
      </c>
      <c r="L596" s="473">
        <f>H595+H597</f>
        <v>840</v>
      </c>
      <c r="M596" s="470">
        <v>420</v>
      </c>
      <c r="N596" s="470">
        <v>234</v>
      </c>
      <c r="O596" s="470">
        <v>266</v>
      </c>
      <c r="P596" s="470">
        <v>500</v>
      </c>
      <c r="Q596" s="470">
        <v>225</v>
      </c>
      <c r="R596" s="470">
        <v>250</v>
      </c>
      <c r="S596" s="470">
        <v>475</v>
      </c>
      <c r="T596" s="471">
        <v>435991.05099999998</v>
      </c>
      <c r="U596" s="471">
        <v>3158114.4819999998</v>
      </c>
      <c r="V596" s="472"/>
      <c r="W596" s="467"/>
      <c r="X596" s="467" t="s">
        <v>1222</v>
      </c>
      <c r="Y596" s="467" t="s">
        <v>761</v>
      </c>
      <c r="Z596" s="467" t="s">
        <v>762</v>
      </c>
      <c r="AA596" s="467"/>
      <c r="AC596" s="474">
        <f t="shared" si="2"/>
        <v>0</v>
      </c>
    </row>
    <row r="597" spans="1:29" ht="19.5" customHeight="1" x14ac:dyDescent="0.25">
      <c r="A597" s="467"/>
      <c r="B597" s="467"/>
      <c r="C597" s="467"/>
      <c r="D597" s="467"/>
      <c r="E597" s="468"/>
      <c r="F597" s="484"/>
      <c r="G597" s="470"/>
      <c r="H597" s="468">
        <v>430</v>
      </c>
      <c r="I597" s="468">
        <f>H597+I595</f>
        <v>115698.15999999999</v>
      </c>
      <c r="J597" s="469"/>
      <c r="K597" s="467"/>
      <c r="L597" s="473"/>
      <c r="M597" s="470"/>
      <c r="N597" s="470"/>
      <c r="O597" s="470"/>
      <c r="P597" s="470"/>
      <c r="Q597" s="470"/>
      <c r="R597" s="470"/>
      <c r="S597" s="470"/>
      <c r="T597" s="471"/>
      <c r="U597" s="471"/>
      <c r="V597" s="472" t="s">
        <v>1209</v>
      </c>
      <c r="W597" s="467"/>
      <c r="X597" s="467" t="s">
        <v>1044</v>
      </c>
      <c r="Y597" s="467" t="s">
        <v>1044</v>
      </c>
      <c r="Z597" s="467" t="s">
        <v>1044</v>
      </c>
      <c r="AA597" s="467"/>
      <c r="AC597" s="474">
        <f t="shared" si="2"/>
        <v>16.528308571428571</v>
      </c>
    </row>
    <row r="598" spans="1:29" ht="19.5" customHeight="1" x14ac:dyDescent="0.25">
      <c r="A598" s="467">
        <f>A596+1</f>
        <v>295</v>
      </c>
      <c r="B598" s="467"/>
      <c r="C598" s="467" t="s">
        <v>590</v>
      </c>
      <c r="D598" s="467" t="s">
        <v>240</v>
      </c>
      <c r="E598" s="468">
        <v>409</v>
      </c>
      <c r="F598" s="484"/>
      <c r="G598" s="470"/>
      <c r="H598" s="468"/>
      <c r="I598" s="468"/>
      <c r="J598" s="469">
        <v>236.874</v>
      </c>
      <c r="K598" s="467" t="s">
        <v>1044</v>
      </c>
      <c r="L598" s="473">
        <f>H597+H599</f>
        <v>839</v>
      </c>
      <c r="M598" s="470">
        <v>419.5</v>
      </c>
      <c r="N598" s="470">
        <v>165</v>
      </c>
      <c r="O598" s="470">
        <v>113</v>
      </c>
      <c r="P598" s="470">
        <v>278</v>
      </c>
      <c r="Q598" s="470">
        <v>181</v>
      </c>
      <c r="R598" s="470">
        <v>142</v>
      </c>
      <c r="S598" s="470">
        <v>323</v>
      </c>
      <c r="T598" s="471">
        <v>436418.44199999998</v>
      </c>
      <c r="U598" s="471">
        <v>3158161.7740000002</v>
      </c>
      <c r="V598" s="472"/>
      <c r="W598" s="467"/>
      <c r="X598" s="467" t="s">
        <v>1222</v>
      </c>
      <c r="Y598" s="467" t="s">
        <v>761</v>
      </c>
      <c r="Z598" s="467" t="s">
        <v>762</v>
      </c>
      <c r="AA598" s="467"/>
      <c r="AC598" s="474">
        <f t="shared" si="2"/>
        <v>0</v>
      </c>
    </row>
    <row r="599" spans="1:29" ht="19.5" customHeight="1" x14ac:dyDescent="0.25">
      <c r="A599" s="467"/>
      <c r="B599" s="467"/>
      <c r="C599" s="467"/>
      <c r="D599" s="467"/>
      <c r="E599" s="468"/>
      <c r="F599" s="484"/>
      <c r="G599" s="470"/>
      <c r="H599" s="468">
        <v>409</v>
      </c>
      <c r="I599" s="468">
        <f>H599+I597</f>
        <v>116107.15999999999</v>
      </c>
      <c r="J599" s="469"/>
      <c r="K599" s="467"/>
      <c r="L599" s="473"/>
      <c r="M599" s="470"/>
      <c r="N599" s="470"/>
      <c r="O599" s="470"/>
      <c r="P599" s="470"/>
      <c r="Q599" s="470"/>
      <c r="R599" s="470"/>
      <c r="S599" s="470"/>
      <c r="T599" s="471"/>
      <c r="U599" s="471"/>
      <c r="V599" s="472" t="s">
        <v>1193</v>
      </c>
      <c r="W599" s="467"/>
      <c r="X599" s="467" t="s">
        <v>1044</v>
      </c>
      <c r="Y599" s="467" t="s">
        <v>1044</v>
      </c>
      <c r="Z599" s="467" t="s">
        <v>1044</v>
      </c>
      <c r="AA599" s="467"/>
      <c r="AC599" s="474">
        <f t="shared" si="2"/>
        <v>16.586737142857142</v>
      </c>
    </row>
    <row r="600" spans="1:29" ht="19.5" customHeight="1" x14ac:dyDescent="0.25">
      <c r="A600" s="467">
        <f>A598+1</f>
        <v>296</v>
      </c>
      <c r="B600" s="467"/>
      <c r="C600" s="467" t="s">
        <v>591</v>
      </c>
      <c r="D600" s="467" t="s">
        <v>245</v>
      </c>
      <c r="E600" s="468">
        <v>409.505</v>
      </c>
      <c r="F600" s="484"/>
      <c r="G600" s="470"/>
      <c r="H600" s="468"/>
      <c r="I600" s="468"/>
      <c r="J600" s="469">
        <v>245.422</v>
      </c>
      <c r="K600" s="467" t="s">
        <v>1044</v>
      </c>
      <c r="L600" s="473">
        <f>H599+H601</f>
        <v>818.505</v>
      </c>
      <c r="M600" s="470">
        <v>409.2525</v>
      </c>
      <c r="N600" s="470">
        <v>297</v>
      </c>
      <c r="O600" s="470">
        <v>234</v>
      </c>
      <c r="P600" s="470">
        <v>531</v>
      </c>
      <c r="Q600" s="470">
        <v>268</v>
      </c>
      <c r="R600" s="470">
        <v>225</v>
      </c>
      <c r="S600" s="470">
        <v>493</v>
      </c>
      <c r="T600" s="471">
        <v>436824.96100000001</v>
      </c>
      <c r="U600" s="471">
        <v>3158206.7560000001</v>
      </c>
      <c r="V600" s="472"/>
      <c r="W600" s="467"/>
      <c r="X600" s="467" t="s">
        <v>1222</v>
      </c>
      <c r="Y600" s="467" t="s">
        <v>761</v>
      </c>
      <c r="Z600" s="467" t="s">
        <v>762</v>
      </c>
      <c r="AA600" s="467"/>
      <c r="AC600" s="474">
        <f t="shared" si="2"/>
        <v>0</v>
      </c>
    </row>
    <row r="601" spans="1:29" ht="19.5" customHeight="1" x14ac:dyDescent="0.25">
      <c r="A601" s="467"/>
      <c r="B601" s="467"/>
      <c r="C601" s="467"/>
      <c r="D601" s="467"/>
      <c r="E601" s="468"/>
      <c r="F601" s="484"/>
      <c r="G601" s="470"/>
      <c r="H601" s="468">
        <v>409.505</v>
      </c>
      <c r="I601" s="468">
        <f>H601+I599</f>
        <v>116516.66499999999</v>
      </c>
      <c r="J601" s="469"/>
      <c r="K601" s="467"/>
      <c r="L601" s="473"/>
      <c r="M601" s="470"/>
      <c r="N601" s="470"/>
      <c r="O601" s="470"/>
      <c r="P601" s="470"/>
      <c r="Q601" s="470"/>
      <c r="R601" s="470"/>
      <c r="S601" s="470"/>
      <c r="T601" s="471"/>
      <c r="U601" s="471"/>
      <c r="V601" s="472" t="s">
        <v>1224</v>
      </c>
      <c r="W601" s="467"/>
      <c r="X601" s="467" t="s">
        <v>1044</v>
      </c>
      <c r="Y601" s="467" t="s">
        <v>1044</v>
      </c>
      <c r="Z601" s="467" t="s">
        <v>1044</v>
      </c>
      <c r="AA601" s="467"/>
      <c r="AC601" s="474">
        <f t="shared" si="2"/>
        <v>16.645237857142856</v>
      </c>
    </row>
    <row r="602" spans="1:29" ht="19.5" customHeight="1" x14ac:dyDescent="0.25">
      <c r="A602" s="467">
        <f>A600+1</f>
        <v>297</v>
      </c>
      <c r="B602" s="467" t="s">
        <v>1225</v>
      </c>
      <c r="C602" s="467" t="s">
        <v>592</v>
      </c>
      <c r="D602" s="467" t="s">
        <v>275</v>
      </c>
      <c r="E602" s="468">
        <v>381</v>
      </c>
      <c r="F602" s="484"/>
      <c r="G602" s="470">
        <f>SUM(H580:H601)</f>
        <v>4299.5050000000001</v>
      </c>
      <c r="H602" s="468"/>
      <c r="I602" s="468"/>
      <c r="J602" s="469">
        <v>245.96100000000001</v>
      </c>
      <c r="K602" s="467" t="s">
        <v>1226</v>
      </c>
      <c r="L602" s="473">
        <f>H601+H603</f>
        <v>790.505</v>
      </c>
      <c r="M602" s="470">
        <v>395.2525</v>
      </c>
      <c r="N602" s="470">
        <v>176</v>
      </c>
      <c r="O602" s="470">
        <v>282</v>
      </c>
      <c r="P602" s="470">
        <v>458</v>
      </c>
      <c r="Q602" s="470">
        <v>186</v>
      </c>
      <c r="R602" s="470">
        <v>249</v>
      </c>
      <c r="S602" s="470">
        <v>435</v>
      </c>
      <c r="T602" s="471">
        <v>437231.98200000002</v>
      </c>
      <c r="U602" s="471">
        <v>3158251.7940000002</v>
      </c>
      <c r="V602" s="472"/>
      <c r="W602" s="467"/>
      <c r="X602" s="467" t="s">
        <v>1222</v>
      </c>
      <c r="Y602" s="467" t="s">
        <v>761</v>
      </c>
      <c r="Z602" s="467" t="s">
        <v>762</v>
      </c>
      <c r="AA602" s="467"/>
      <c r="AC602" s="474">
        <f t="shared" si="2"/>
        <v>0</v>
      </c>
    </row>
    <row r="603" spans="1:29" ht="19.5" customHeight="1" x14ac:dyDescent="0.25">
      <c r="A603" s="467"/>
      <c r="B603" s="467"/>
      <c r="C603" s="467"/>
      <c r="D603" s="467"/>
      <c r="E603" s="468"/>
      <c r="F603" s="484"/>
      <c r="G603" s="470"/>
      <c r="H603" s="468">
        <v>381</v>
      </c>
      <c r="I603" s="468">
        <f>H603+I601</f>
        <v>116897.66499999999</v>
      </c>
      <c r="J603" s="469"/>
      <c r="K603" s="467"/>
      <c r="L603" s="473"/>
      <c r="M603" s="470"/>
      <c r="N603" s="470"/>
      <c r="O603" s="470"/>
      <c r="P603" s="470"/>
      <c r="Q603" s="470"/>
      <c r="R603" s="470"/>
      <c r="S603" s="470"/>
      <c r="T603" s="471"/>
      <c r="U603" s="471"/>
      <c r="V603" s="472" t="s">
        <v>1193</v>
      </c>
      <c r="W603" s="467"/>
      <c r="X603" s="467" t="s">
        <v>1044</v>
      </c>
      <c r="Y603" s="467" t="s">
        <v>1044</v>
      </c>
      <c r="Z603" s="467" t="s">
        <v>1044</v>
      </c>
      <c r="AA603" s="467"/>
      <c r="AC603" s="474">
        <f t="shared" si="2"/>
        <v>16.699666428571426</v>
      </c>
    </row>
    <row r="604" spans="1:29" ht="19.5" customHeight="1" x14ac:dyDescent="0.25">
      <c r="A604" s="467">
        <f>A602+1</f>
        <v>298</v>
      </c>
      <c r="B604" s="467"/>
      <c r="C604" s="467" t="s">
        <v>593</v>
      </c>
      <c r="D604" s="467" t="s">
        <v>231</v>
      </c>
      <c r="E604" s="468">
        <v>293</v>
      </c>
      <c r="F604" s="484"/>
      <c r="G604" s="470"/>
      <c r="H604" s="468"/>
      <c r="I604" s="468"/>
      <c r="J604" s="469">
        <v>230.411</v>
      </c>
      <c r="K604" s="467" t="s">
        <v>1044</v>
      </c>
      <c r="L604" s="473">
        <f>H603+H605</f>
        <v>674</v>
      </c>
      <c r="M604" s="470">
        <v>337</v>
      </c>
      <c r="N604" s="470">
        <v>99</v>
      </c>
      <c r="O604" s="470">
        <v>117</v>
      </c>
      <c r="P604" s="470">
        <v>216</v>
      </c>
      <c r="Q604" s="470">
        <v>134</v>
      </c>
      <c r="R604" s="470">
        <v>128</v>
      </c>
      <c r="S604" s="470">
        <v>262</v>
      </c>
      <c r="T604" s="471">
        <v>437594.54100000003</v>
      </c>
      <c r="U604" s="471">
        <v>3158368.8909999998</v>
      </c>
      <c r="V604" s="472"/>
      <c r="W604" s="467"/>
      <c r="X604" s="467" t="s">
        <v>1222</v>
      </c>
      <c r="Y604" s="467" t="s">
        <v>761</v>
      </c>
      <c r="Z604" s="467" t="s">
        <v>762</v>
      </c>
      <c r="AA604" s="467"/>
      <c r="AC604" s="474">
        <f t="shared" si="2"/>
        <v>0</v>
      </c>
    </row>
    <row r="605" spans="1:29" ht="19.5" customHeight="1" x14ac:dyDescent="0.25">
      <c r="A605" s="467"/>
      <c r="B605" s="467"/>
      <c r="C605" s="467"/>
      <c r="D605" s="467"/>
      <c r="E605" s="468"/>
      <c r="F605" s="484"/>
      <c r="G605" s="470"/>
      <c r="H605" s="468">
        <v>293</v>
      </c>
      <c r="I605" s="468">
        <f>H605+I603</f>
        <v>117190.66499999999</v>
      </c>
      <c r="J605" s="469"/>
      <c r="K605" s="467"/>
      <c r="L605" s="473"/>
      <c r="M605" s="470"/>
      <c r="N605" s="470"/>
      <c r="O605" s="470"/>
      <c r="P605" s="470"/>
      <c r="Q605" s="470"/>
      <c r="R605" s="470"/>
      <c r="S605" s="470"/>
      <c r="T605" s="471"/>
      <c r="U605" s="471"/>
      <c r="V605" s="472" t="s">
        <v>1209</v>
      </c>
      <c r="W605" s="467"/>
      <c r="X605" s="467" t="s">
        <v>1044</v>
      </c>
      <c r="Y605" s="467" t="s">
        <v>1044</v>
      </c>
      <c r="Z605" s="467" t="s">
        <v>1044</v>
      </c>
      <c r="AA605" s="467"/>
      <c r="AC605" s="474">
        <f t="shared" si="2"/>
        <v>16.741523571428569</v>
      </c>
    </row>
    <row r="606" spans="1:29" ht="19.5" customHeight="1" x14ac:dyDescent="0.25">
      <c r="A606" s="467">
        <f>A604+1</f>
        <v>299</v>
      </c>
      <c r="B606" s="467"/>
      <c r="C606" s="467" t="s">
        <v>594</v>
      </c>
      <c r="D606" s="467" t="s">
        <v>240</v>
      </c>
      <c r="E606" s="468">
        <v>354.846</v>
      </c>
      <c r="F606" s="484"/>
      <c r="G606" s="470"/>
      <c r="H606" s="468"/>
      <c r="I606" s="468"/>
      <c r="J606" s="469">
        <v>237.27600000000001</v>
      </c>
      <c r="K606" s="467" t="s">
        <v>1044</v>
      </c>
      <c r="L606" s="473">
        <f>H605+H607</f>
        <v>647.846</v>
      </c>
      <c r="M606" s="470">
        <v>323.923</v>
      </c>
      <c r="N606" s="470">
        <v>176</v>
      </c>
      <c r="O606" s="470">
        <v>99</v>
      </c>
      <c r="P606" s="470">
        <v>275</v>
      </c>
      <c r="Q606" s="470">
        <v>165</v>
      </c>
      <c r="R606" s="470">
        <v>128</v>
      </c>
      <c r="S606" s="470">
        <v>293</v>
      </c>
      <c r="T606" s="471">
        <v>437873.36</v>
      </c>
      <c r="U606" s="471">
        <v>3158458.943</v>
      </c>
      <c r="V606" s="472"/>
      <c r="W606" s="467"/>
      <c r="X606" s="467" t="s">
        <v>1222</v>
      </c>
      <c r="Y606" s="467" t="s">
        <v>761</v>
      </c>
      <c r="Z606" s="467" t="s">
        <v>762</v>
      </c>
      <c r="AA606" s="467"/>
      <c r="AC606" s="474">
        <f t="shared" si="2"/>
        <v>0</v>
      </c>
    </row>
    <row r="607" spans="1:29" ht="19.5" customHeight="1" x14ac:dyDescent="0.25">
      <c r="A607" s="467"/>
      <c r="B607" s="467"/>
      <c r="C607" s="467"/>
      <c r="D607" s="467"/>
      <c r="E607" s="468"/>
      <c r="F607" s="484"/>
      <c r="G607" s="470"/>
      <c r="H607" s="468">
        <v>354.846</v>
      </c>
      <c r="I607" s="468">
        <f>H607+I605</f>
        <v>117545.511</v>
      </c>
      <c r="J607" s="469"/>
      <c r="K607" s="467"/>
      <c r="L607" s="473"/>
      <c r="M607" s="470"/>
      <c r="N607" s="470"/>
      <c r="O607" s="470"/>
      <c r="P607" s="470"/>
      <c r="Q607" s="470"/>
      <c r="R607" s="470"/>
      <c r="S607" s="470"/>
      <c r="T607" s="471"/>
      <c r="U607" s="471"/>
      <c r="V607" s="472" t="s">
        <v>1209</v>
      </c>
      <c r="W607" s="467"/>
      <c r="X607" s="467" t="s">
        <v>1044</v>
      </c>
      <c r="Y607" s="467" t="s">
        <v>1044</v>
      </c>
      <c r="Z607" s="467" t="s">
        <v>1044</v>
      </c>
      <c r="AA607" s="467"/>
      <c r="AC607" s="474">
        <f t="shared" si="2"/>
        <v>16.792215857142857</v>
      </c>
    </row>
    <row r="608" spans="1:29" ht="19.5" customHeight="1" x14ac:dyDescent="0.25">
      <c r="A608" s="475">
        <f>A606+1</f>
        <v>300</v>
      </c>
      <c r="B608" s="475" t="s">
        <v>1227</v>
      </c>
      <c r="C608" s="475" t="s">
        <v>595</v>
      </c>
      <c r="D608" s="475" t="s">
        <v>596</v>
      </c>
      <c r="E608" s="476">
        <v>258.435</v>
      </c>
      <c r="F608" s="485"/>
      <c r="G608" s="477">
        <f>SUM(H602:H607)</f>
        <v>1028.846</v>
      </c>
      <c r="H608" s="476"/>
      <c r="I608" s="476"/>
      <c r="J608" s="478">
        <v>237.76499999999999</v>
      </c>
      <c r="K608" s="475" t="s">
        <v>1228</v>
      </c>
      <c r="L608" s="479">
        <f>H607+H609</f>
        <v>613.28099999999995</v>
      </c>
      <c r="M608" s="477">
        <v>306.64049999999997</v>
      </c>
      <c r="N608" s="477">
        <v>257</v>
      </c>
      <c r="O608" s="477">
        <v>78</v>
      </c>
      <c r="P608" s="477">
        <v>335</v>
      </c>
      <c r="Q608" s="477">
        <v>228</v>
      </c>
      <c r="R608" s="477">
        <v>104</v>
      </c>
      <c r="S608" s="477">
        <v>332</v>
      </c>
      <c r="T608" s="480">
        <v>438211.03100000002</v>
      </c>
      <c r="U608" s="480">
        <v>3158568.0019999999</v>
      </c>
      <c r="V608" s="481"/>
      <c r="W608" s="475"/>
      <c r="X608" s="475" t="s">
        <v>1222</v>
      </c>
      <c r="Y608" s="475" t="s">
        <v>761</v>
      </c>
      <c r="Z608" s="475" t="s">
        <v>762</v>
      </c>
      <c r="AA608" s="475"/>
      <c r="AC608" s="474">
        <f t="shared" si="2"/>
        <v>0</v>
      </c>
    </row>
    <row r="609" spans="1:29" ht="30" customHeight="1" x14ac:dyDescent="0.25">
      <c r="A609" s="475"/>
      <c r="B609" s="475"/>
      <c r="C609" s="475"/>
      <c r="D609" s="475"/>
      <c r="E609" s="476"/>
      <c r="F609" s="485"/>
      <c r="G609" s="477"/>
      <c r="H609" s="476">
        <v>258.435</v>
      </c>
      <c r="I609" s="476">
        <f>H609+I607</f>
        <v>117803.946</v>
      </c>
      <c r="J609" s="478"/>
      <c r="K609" s="475"/>
      <c r="L609" s="479"/>
      <c r="M609" s="477"/>
      <c r="N609" s="477"/>
      <c r="O609" s="477"/>
      <c r="P609" s="477"/>
      <c r="Q609" s="477"/>
      <c r="R609" s="477"/>
      <c r="S609" s="477"/>
      <c r="T609" s="480"/>
      <c r="U609" s="480"/>
      <c r="V609" s="481" t="s">
        <v>1229</v>
      </c>
      <c r="W609" s="475"/>
      <c r="X609" s="475" t="s">
        <v>1044</v>
      </c>
      <c r="Y609" s="475" t="s">
        <v>1044</v>
      </c>
      <c r="Z609" s="475" t="s">
        <v>1044</v>
      </c>
      <c r="AA609" s="475"/>
      <c r="AC609" s="474">
        <f t="shared" si="2"/>
        <v>16.829135142857144</v>
      </c>
    </row>
    <row r="610" spans="1:29" ht="19.5" customHeight="1" x14ac:dyDescent="0.25">
      <c r="A610" s="475">
        <f>A608+1</f>
        <v>301</v>
      </c>
      <c r="B610" s="475" t="s">
        <v>1230</v>
      </c>
      <c r="C610" s="475" t="s">
        <v>597</v>
      </c>
      <c r="D610" s="475" t="s">
        <v>598</v>
      </c>
      <c r="E610" s="476">
        <v>413.00099999999998</v>
      </c>
      <c r="F610" s="485"/>
      <c r="G610" s="477">
        <f>SUM(H608:H609)</f>
        <v>258.435</v>
      </c>
      <c r="H610" s="476"/>
      <c r="I610" s="476"/>
      <c r="J610" s="478">
        <v>243.07900000000001</v>
      </c>
      <c r="K610" s="475" t="s">
        <v>1231</v>
      </c>
      <c r="L610" s="479">
        <f>H609+H611</f>
        <v>671.43599999999992</v>
      </c>
      <c r="M610" s="477">
        <v>335.71799999999996</v>
      </c>
      <c r="N610" s="477">
        <v>181</v>
      </c>
      <c r="O610" s="477">
        <v>175</v>
      </c>
      <c r="P610" s="477">
        <v>356</v>
      </c>
      <c r="Q610" s="477">
        <v>155</v>
      </c>
      <c r="R610" s="477">
        <v>186</v>
      </c>
      <c r="S610" s="477">
        <v>341</v>
      </c>
      <c r="T610" s="480">
        <v>438442.28700000001</v>
      </c>
      <c r="U610" s="480">
        <v>3158683.3679999998</v>
      </c>
      <c r="V610" s="481"/>
      <c r="W610" s="475"/>
      <c r="X610" s="475" t="s">
        <v>1222</v>
      </c>
      <c r="Y610" s="475" t="s">
        <v>761</v>
      </c>
      <c r="Z610" s="475" t="s">
        <v>762</v>
      </c>
      <c r="AA610" s="475"/>
      <c r="AC610" s="474">
        <f t="shared" si="2"/>
        <v>0</v>
      </c>
    </row>
    <row r="611" spans="1:29" ht="19.5" customHeight="1" x14ac:dyDescent="0.25">
      <c r="A611" s="467"/>
      <c r="B611" s="467"/>
      <c r="C611" s="467"/>
      <c r="D611" s="467"/>
      <c r="E611" s="468"/>
      <c r="F611" s="484"/>
      <c r="G611" s="470"/>
      <c r="H611" s="468">
        <v>413.00099999999998</v>
      </c>
      <c r="I611" s="468">
        <f>H611+I609</f>
        <v>118216.947</v>
      </c>
      <c r="J611" s="469"/>
      <c r="K611" s="467"/>
      <c r="L611" s="473"/>
      <c r="M611" s="470"/>
      <c r="N611" s="470"/>
      <c r="O611" s="470"/>
      <c r="P611" s="470"/>
      <c r="Q611" s="470"/>
      <c r="R611" s="470"/>
      <c r="S611" s="470"/>
      <c r="T611" s="471"/>
      <c r="U611" s="471"/>
      <c r="V611" s="472"/>
      <c r="W611" s="467"/>
      <c r="X611" s="467" t="s">
        <v>1044</v>
      </c>
      <c r="Y611" s="467" t="s">
        <v>1044</v>
      </c>
      <c r="Z611" s="467" t="s">
        <v>1044</v>
      </c>
      <c r="AA611" s="467"/>
      <c r="AC611" s="474">
        <f t="shared" si="2"/>
        <v>16.888135285714284</v>
      </c>
    </row>
    <row r="612" spans="1:29" ht="19.5" customHeight="1" x14ac:dyDescent="0.25">
      <c r="A612" s="467">
        <f>A610+1</f>
        <v>302</v>
      </c>
      <c r="B612" s="467"/>
      <c r="C612" s="467" t="s">
        <v>599</v>
      </c>
      <c r="D612" s="467" t="s">
        <v>257</v>
      </c>
      <c r="E612" s="468">
        <v>371</v>
      </c>
      <c r="F612" s="484"/>
      <c r="G612" s="470"/>
      <c r="H612" s="468"/>
      <c r="I612" s="468"/>
      <c r="J612" s="469">
        <v>255.12200000000001</v>
      </c>
      <c r="K612" s="467" t="s">
        <v>1044</v>
      </c>
      <c r="L612" s="473">
        <f>H611+H613</f>
        <v>784.00099999999998</v>
      </c>
      <c r="M612" s="470">
        <v>392.00049999999999</v>
      </c>
      <c r="N612" s="470">
        <v>239</v>
      </c>
      <c r="O612" s="470">
        <v>219</v>
      </c>
      <c r="P612" s="470">
        <v>458</v>
      </c>
      <c r="Q612" s="470">
        <v>229</v>
      </c>
      <c r="R612" s="470">
        <v>208</v>
      </c>
      <c r="S612" s="470">
        <v>437</v>
      </c>
      <c r="T612" s="471">
        <v>438852.24099999998</v>
      </c>
      <c r="U612" s="471">
        <v>3158733.4369999999</v>
      </c>
      <c r="V612" s="472"/>
      <c r="W612" s="467"/>
      <c r="X612" s="467" t="s">
        <v>1222</v>
      </c>
      <c r="Y612" s="467" t="s">
        <v>761</v>
      </c>
      <c r="Z612" s="467" t="s">
        <v>762</v>
      </c>
      <c r="AA612" s="467"/>
      <c r="AC612" s="474">
        <f t="shared" si="2"/>
        <v>0</v>
      </c>
    </row>
    <row r="613" spans="1:29" ht="19.5" customHeight="1" x14ac:dyDescent="0.25">
      <c r="A613" s="467"/>
      <c r="B613" s="467"/>
      <c r="C613" s="467"/>
      <c r="D613" s="467"/>
      <c r="E613" s="468"/>
      <c r="F613" s="484"/>
      <c r="G613" s="470"/>
      <c r="H613" s="468">
        <v>371</v>
      </c>
      <c r="I613" s="468">
        <f>H613+I611</f>
        <v>118587.947</v>
      </c>
      <c r="J613" s="469"/>
      <c r="K613" s="467"/>
      <c r="L613" s="473"/>
      <c r="M613" s="470"/>
      <c r="N613" s="470"/>
      <c r="O613" s="470"/>
      <c r="P613" s="470"/>
      <c r="Q613" s="470"/>
      <c r="R613" s="470"/>
      <c r="S613" s="470"/>
      <c r="T613" s="471"/>
      <c r="U613" s="471"/>
      <c r="V613" s="472" t="s">
        <v>1198</v>
      </c>
      <c r="W613" s="467"/>
      <c r="X613" s="467" t="s">
        <v>1044</v>
      </c>
      <c r="Y613" s="467" t="s">
        <v>1044</v>
      </c>
      <c r="Z613" s="467" t="s">
        <v>1044</v>
      </c>
      <c r="AA613" s="467"/>
      <c r="AC613" s="474">
        <f t="shared" si="2"/>
        <v>16.941135285714285</v>
      </c>
    </row>
    <row r="614" spans="1:29" ht="19.5" customHeight="1" x14ac:dyDescent="0.25">
      <c r="A614" s="467">
        <f>A612+1</f>
        <v>303</v>
      </c>
      <c r="B614" s="467"/>
      <c r="C614" s="467" t="s">
        <v>600</v>
      </c>
      <c r="D614" s="467" t="s">
        <v>247</v>
      </c>
      <c r="E614" s="468">
        <v>355</v>
      </c>
      <c r="F614" s="484"/>
      <c r="G614" s="470"/>
      <c r="H614" s="468"/>
      <c r="I614" s="468"/>
      <c r="J614" s="469">
        <v>243.428</v>
      </c>
      <c r="K614" s="467" t="s">
        <v>1044</v>
      </c>
      <c r="L614" s="473">
        <f>H613+H615</f>
        <v>726</v>
      </c>
      <c r="M614" s="470">
        <v>363</v>
      </c>
      <c r="N614" s="470">
        <v>152</v>
      </c>
      <c r="O614" s="470">
        <v>225</v>
      </c>
      <c r="P614" s="470">
        <v>377</v>
      </c>
      <c r="Q614" s="470">
        <v>164</v>
      </c>
      <c r="R614" s="470">
        <v>210</v>
      </c>
      <c r="S614" s="470">
        <v>374</v>
      </c>
      <c r="T614" s="471">
        <v>439220.505</v>
      </c>
      <c r="U614" s="471">
        <v>3158778.415</v>
      </c>
      <c r="V614" s="472"/>
      <c r="W614" s="467"/>
      <c r="X614" s="467" t="s">
        <v>1222</v>
      </c>
      <c r="Y614" s="467" t="s">
        <v>761</v>
      </c>
      <c r="Z614" s="467" t="s">
        <v>762</v>
      </c>
      <c r="AA614" s="467"/>
      <c r="AC614" s="474">
        <f t="shared" si="2"/>
        <v>0</v>
      </c>
    </row>
    <row r="615" spans="1:29" ht="19.5" customHeight="1" x14ac:dyDescent="0.25">
      <c r="A615" s="467"/>
      <c r="B615" s="467"/>
      <c r="C615" s="467"/>
      <c r="D615" s="467"/>
      <c r="E615" s="468"/>
      <c r="F615" s="484"/>
      <c r="G615" s="470"/>
      <c r="H615" s="468">
        <v>355</v>
      </c>
      <c r="I615" s="468">
        <f>H615+I613</f>
        <v>118942.947</v>
      </c>
      <c r="J615" s="469"/>
      <c r="K615" s="467"/>
      <c r="L615" s="473"/>
      <c r="M615" s="470"/>
      <c r="N615" s="470"/>
      <c r="O615" s="470"/>
      <c r="P615" s="470"/>
      <c r="Q615" s="470"/>
      <c r="R615" s="470"/>
      <c r="S615" s="470"/>
      <c r="T615" s="471"/>
      <c r="U615" s="471"/>
      <c r="V615" s="472" t="s">
        <v>1193</v>
      </c>
      <c r="W615" s="467"/>
      <c r="X615" s="467" t="s">
        <v>1044</v>
      </c>
      <c r="Y615" s="467" t="s">
        <v>1044</v>
      </c>
      <c r="Z615" s="467" t="s">
        <v>1044</v>
      </c>
      <c r="AA615" s="467"/>
      <c r="AC615" s="474">
        <f t="shared" si="2"/>
        <v>16.99184957142857</v>
      </c>
    </row>
    <row r="616" spans="1:29" ht="19.5" customHeight="1" x14ac:dyDescent="0.25">
      <c r="A616" s="467">
        <f>A614+1</f>
        <v>304</v>
      </c>
      <c r="B616" s="467"/>
      <c r="C616" s="467" t="s">
        <v>601</v>
      </c>
      <c r="D616" s="467" t="s">
        <v>257</v>
      </c>
      <c r="E616" s="468">
        <v>388</v>
      </c>
      <c r="F616" s="484"/>
      <c r="G616" s="470"/>
      <c r="H616" s="468"/>
      <c r="I616" s="468"/>
      <c r="J616" s="469">
        <v>241.63800000000001</v>
      </c>
      <c r="K616" s="467" t="s">
        <v>1044</v>
      </c>
      <c r="L616" s="473">
        <f>H615+H617</f>
        <v>743</v>
      </c>
      <c r="M616" s="470">
        <v>371.5</v>
      </c>
      <c r="N616" s="470">
        <v>130</v>
      </c>
      <c r="O616" s="470">
        <v>207</v>
      </c>
      <c r="P616" s="470">
        <v>337</v>
      </c>
      <c r="Q616" s="470">
        <v>146</v>
      </c>
      <c r="R616" s="470">
        <v>203</v>
      </c>
      <c r="S616" s="470">
        <v>349</v>
      </c>
      <c r="T616" s="471">
        <v>439572.88699999999</v>
      </c>
      <c r="U616" s="471">
        <v>3158821.4530000002</v>
      </c>
      <c r="V616" s="472"/>
      <c r="W616" s="467"/>
      <c r="X616" s="467" t="s">
        <v>1222</v>
      </c>
      <c r="Y616" s="467" t="s">
        <v>761</v>
      </c>
      <c r="Z616" s="467" t="s">
        <v>762</v>
      </c>
      <c r="AA616" s="467"/>
      <c r="AC616" s="474">
        <f t="shared" si="2"/>
        <v>0</v>
      </c>
    </row>
    <row r="617" spans="1:29" ht="19.5" customHeight="1" x14ac:dyDescent="0.25">
      <c r="A617" s="467"/>
      <c r="B617" s="467"/>
      <c r="C617" s="467"/>
      <c r="D617" s="467"/>
      <c r="E617" s="468"/>
      <c r="F617" s="484"/>
      <c r="G617" s="470"/>
      <c r="H617" s="468">
        <v>388</v>
      </c>
      <c r="I617" s="468">
        <f>H617+I615</f>
        <v>119330.947</v>
      </c>
      <c r="J617" s="469"/>
      <c r="K617" s="467"/>
      <c r="L617" s="473"/>
      <c r="M617" s="470"/>
      <c r="N617" s="470"/>
      <c r="O617" s="470"/>
      <c r="P617" s="470"/>
      <c r="Q617" s="470"/>
      <c r="R617" s="470"/>
      <c r="S617" s="470"/>
      <c r="T617" s="471"/>
      <c r="U617" s="471"/>
      <c r="V617" s="472" t="s">
        <v>1232</v>
      </c>
      <c r="W617" s="467"/>
      <c r="X617" s="467" t="s">
        <v>1044</v>
      </c>
      <c r="Y617" s="467" t="s">
        <v>1044</v>
      </c>
      <c r="Z617" s="467" t="s">
        <v>1044</v>
      </c>
      <c r="AA617" s="467"/>
      <c r="AC617" s="474">
        <f t="shared" si="2"/>
        <v>17.047278142857142</v>
      </c>
    </row>
    <row r="618" spans="1:29" ht="19.5" customHeight="1" x14ac:dyDescent="0.25">
      <c r="A618" s="467">
        <f>A616+1</f>
        <v>305</v>
      </c>
      <c r="B618" s="467"/>
      <c r="C618" s="467" t="s">
        <v>602</v>
      </c>
      <c r="D618" s="467" t="s">
        <v>245</v>
      </c>
      <c r="E618" s="468">
        <v>384.06099999999998</v>
      </c>
      <c r="F618" s="484"/>
      <c r="G618" s="470"/>
      <c r="H618" s="468"/>
      <c r="I618" s="468"/>
      <c r="J618" s="469">
        <v>236.292</v>
      </c>
      <c r="K618" s="467" t="s">
        <v>1044</v>
      </c>
      <c r="L618" s="473">
        <f>H617+H619</f>
        <v>772.06099999999992</v>
      </c>
      <c r="M618" s="470">
        <v>386.03049999999996</v>
      </c>
      <c r="N618" s="470">
        <v>181</v>
      </c>
      <c r="O618" s="470">
        <v>211</v>
      </c>
      <c r="P618" s="470">
        <v>392</v>
      </c>
      <c r="Q618" s="470">
        <v>186</v>
      </c>
      <c r="R618" s="470">
        <v>205</v>
      </c>
      <c r="S618" s="470">
        <v>391</v>
      </c>
      <c r="T618" s="471">
        <v>439958.02500000002</v>
      </c>
      <c r="U618" s="471">
        <v>3158868.4909999999</v>
      </c>
      <c r="V618" s="472"/>
      <c r="W618" s="467"/>
      <c r="X618" s="467" t="s">
        <v>1222</v>
      </c>
      <c r="Y618" s="467" t="s">
        <v>761</v>
      </c>
      <c r="Z618" s="467" t="s">
        <v>762</v>
      </c>
      <c r="AA618" s="467"/>
      <c r="AC618" s="474">
        <f t="shared" si="2"/>
        <v>0</v>
      </c>
    </row>
    <row r="619" spans="1:29" ht="19.5" customHeight="1" x14ac:dyDescent="0.25">
      <c r="A619" s="467"/>
      <c r="B619" s="467"/>
      <c r="C619" s="467"/>
      <c r="D619" s="467"/>
      <c r="E619" s="468"/>
      <c r="F619" s="484"/>
      <c r="G619" s="470"/>
      <c r="H619" s="468">
        <v>384.06099999999998</v>
      </c>
      <c r="I619" s="468">
        <f>H619+I617</f>
        <v>119715.008</v>
      </c>
      <c r="J619" s="469"/>
      <c r="K619" s="467"/>
      <c r="L619" s="473"/>
      <c r="M619" s="470"/>
      <c r="N619" s="470"/>
      <c r="O619" s="470"/>
      <c r="P619" s="470"/>
      <c r="Q619" s="470"/>
      <c r="R619" s="470"/>
      <c r="S619" s="470"/>
      <c r="T619" s="471"/>
      <c r="U619" s="471"/>
      <c r="V619" s="472"/>
      <c r="W619" s="467"/>
      <c r="X619" s="467" t="s">
        <v>1044</v>
      </c>
      <c r="Y619" s="467" t="s">
        <v>1044</v>
      </c>
      <c r="Z619" s="467" t="s">
        <v>1044</v>
      </c>
      <c r="AA619" s="467"/>
      <c r="AC619" s="474">
        <f t="shared" si="2"/>
        <v>17.102143999999999</v>
      </c>
    </row>
    <row r="620" spans="1:29" ht="19.5" customHeight="1" x14ac:dyDescent="0.25">
      <c r="A620" s="467">
        <f>A618+1</f>
        <v>306</v>
      </c>
      <c r="B620" s="467" t="s">
        <v>1233</v>
      </c>
      <c r="C620" s="467" t="s">
        <v>603</v>
      </c>
      <c r="D620" s="467" t="s">
        <v>330</v>
      </c>
      <c r="E620" s="468">
        <v>382.00099999999998</v>
      </c>
      <c r="F620" s="484"/>
      <c r="G620" s="470">
        <f>SUM(H610:H619)</f>
        <v>1911.0619999999999</v>
      </c>
      <c r="H620" s="468"/>
      <c r="I620" s="468"/>
      <c r="J620" s="469">
        <v>238.911</v>
      </c>
      <c r="K620" s="467" t="s">
        <v>1234</v>
      </c>
      <c r="L620" s="473">
        <f>H619+H621</f>
        <v>766.0619999999999</v>
      </c>
      <c r="M620" s="470">
        <v>383.03099999999995</v>
      </c>
      <c r="N620" s="470">
        <v>173</v>
      </c>
      <c r="O620" s="470">
        <v>153</v>
      </c>
      <c r="P620" s="470">
        <v>326</v>
      </c>
      <c r="Q620" s="470">
        <v>180</v>
      </c>
      <c r="R620" s="470">
        <v>165</v>
      </c>
      <c r="S620" s="470">
        <v>345</v>
      </c>
      <c r="T620" s="471">
        <v>440339.25300000003</v>
      </c>
      <c r="U620" s="471">
        <v>3158915.0520000001</v>
      </c>
      <c r="V620" s="472"/>
      <c r="W620" s="467"/>
      <c r="X620" s="467" t="s">
        <v>1222</v>
      </c>
      <c r="Y620" s="467" t="s">
        <v>761</v>
      </c>
      <c r="Z620" s="467" t="s">
        <v>762</v>
      </c>
      <c r="AA620" s="467"/>
      <c r="AC620" s="474">
        <f t="shared" si="2"/>
        <v>0</v>
      </c>
    </row>
    <row r="621" spans="1:29" ht="19.5" customHeight="1" x14ac:dyDescent="0.25">
      <c r="A621" s="467"/>
      <c r="B621" s="467"/>
      <c r="C621" s="467"/>
      <c r="D621" s="467"/>
      <c r="E621" s="468"/>
      <c r="F621" s="484"/>
      <c r="G621" s="470"/>
      <c r="H621" s="468">
        <v>382.00099999999998</v>
      </c>
      <c r="I621" s="468">
        <f>H621+I619</f>
        <v>120097.00900000001</v>
      </c>
      <c r="J621" s="469"/>
      <c r="K621" s="467"/>
      <c r="L621" s="473"/>
      <c r="M621" s="470"/>
      <c r="N621" s="470"/>
      <c r="O621" s="470"/>
      <c r="P621" s="470"/>
      <c r="Q621" s="470"/>
      <c r="R621" s="470"/>
      <c r="S621" s="470"/>
      <c r="T621" s="471"/>
      <c r="U621" s="471"/>
      <c r="V621" s="472"/>
      <c r="W621" s="467"/>
      <c r="X621" s="467" t="s">
        <v>1044</v>
      </c>
      <c r="Y621" s="467" t="s">
        <v>1044</v>
      </c>
      <c r="Z621" s="467" t="s">
        <v>1044</v>
      </c>
      <c r="AA621" s="467"/>
      <c r="AC621" s="474">
        <f t="shared" si="2"/>
        <v>17.156715571428574</v>
      </c>
    </row>
    <row r="622" spans="1:29" ht="19.5" customHeight="1" x14ac:dyDescent="0.25">
      <c r="A622" s="467">
        <f>A620+1</f>
        <v>307</v>
      </c>
      <c r="B622" s="467"/>
      <c r="C622" s="467" t="s">
        <v>604</v>
      </c>
      <c r="D622" s="467" t="s">
        <v>231</v>
      </c>
      <c r="E622" s="468">
        <v>357</v>
      </c>
      <c r="F622" s="484"/>
      <c r="G622" s="470"/>
      <c r="H622" s="468"/>
      <c r="I622" s="468"/>
      <c r="J622" s="469">
        <v>245.71700000000001</v>
      </c>
      <c r="K622" s="467" t="s">
        <v>1044</v>
      </c>
      <c r="L622" s="473">
        <f>H621+H623</f>
        <v>739.00099999999998</v>
      </c>
      <c r="M622" s="470">
        <v>369.50049999999999</v>
      </c>
      <c r="N622" s="470">
        <v>230</v>
      </c>
      <c r="O622" s="470">
        <v>154</v>
      </c>
      <c r="P622" s="470">
        <v>384</v>
      </c>
      <c r="Q622" s="470">
        <v>217</v>
      </c>
      <c r="R622" s="470">
        <v>162</v>
      </c>
      <c r="S622" s="470">
        <v>379</v>
      </c>
      <c r="T622" s="471">
        <v>440677.35399999999</v>
      </c>
      <c r="U622" s="471">
        <v>3159092.8509999998</v>
      </c>
      <c r="V622" s="472"/>
      <c r="W622" s="467"/>
      <c r="X622" s="467" t="s">
        <v>1222</v>
      </c>
      <c r="Y622" s="467" t="s">
        <v>761</v>
      </c>
      <c r="Z622" s="467" t="s">
        <v>762</v>
      </c>
      <c r="AA622" s="467"/>
      <c r="AC622" s="474">
        <f t="shared" si="2"/>
        <v>0</v>
      </c>
    </row>
    <row r="623" spans="1:29" ht="19.5" customHeight="1" x14ac:dyDescent="0.25">
      <c r="A623" s="467"/>
      <c r="B623" s="467"/>
      <c r="C623" s="467"/>
      <c r="D623" s="467"/>
      <c r="E623" s="468"/>
      <c r="F623" s="484"/>
      <c r="G623" s="470"/>
      <c r="H623" s="468">
        <v>357</v>
      </c>
      <c r="I623" s="468">
        <f>H623+I621</f>
        <v>120454.00900000001</v>
      </c>
      <c r="J623" s="469"/>
      <c r="K623" s="467"/>
      <c r="L623" s="473"/>
      <c r="M623" s="470"/>
      <c r="N623" s="470"/>
      <c r="O623" s="470"/>
      <c r="P623" s="470"/>
      <c r="Q623" s="470"/>
      <c r="R623" s="470"/>
      <c r="S623" s="470"/>
      <c r="T623" s="471"/>
      <c r="U623" s="471"/>
      <c r="V623" s="472" t="s">
        <v>1176</v>
      </c>
      <c r="W623" s="467"/>
      <c r="X623" s="467" t="s">
        <v>1044</v>
      </c>
      <c r="Y623" s="467" t="s">
        <v>1044</v>
      </c>
      <c r="Z623" s="467" t="s">
        <v>1044</v>
      </c>
      <c r="AA623" s="467"/>
      <c r="AC623" s="474">
        <f t="shared" si="2"/>
        <v>17.207715571428572</v>
      </c>
    </row>
    <row r="624" spans="1:29" ht="19.5" customHeight="1" x14ac:dyDescent="0.25">
      <c r="A624" s="467">
        <f>A622+1</f>
        <v>308</v>
      </c>
      <c r="B624" s="467"/>
      <c r="C624" s="467" t="s">
        <v>605</v>
      </c>
      <c r="D624" s="467" t="s">
        <v>231</v>
      </c>
      <c r="E624" s="468">
        <v>418</v>
      </c>
      <c r="F624" s="484"/>
      <c r="G624" s="470"/>
      <c r="H624" s="468"/>
      <c r="I624" s="468"/>
      <c r="J624" s="469">
        <v>249.74700000000001</v>
      </c>
      <c r="K624" s="467" t="s">
        <v>1044</v>
      </c>
      <c r="L624" s="473">
        <f>H623+H625</f>
        <v>775</v>
      </c>
      <c r="M624" s="470">
        <v>387.5</v>
      </c>
      <c r="N624" s="470">
        <v>203</v>
      </c>
      <c r="O624" s="470">
        <v>197</v>
      </c>
      <c r="P624" s="470">
        <v>400</v>
      </c>
      <c r="Q624" s="470">
        <v>195</v>
      </c>
      <c r="R624" s="470">
        <v>201</v>
      </c>
      <c r="S624" s="470">
        <v>396</v>
      </c>
      <c r="T624" s="471">
        <v>440993.32699999999</v>
      </c>
      <c r="U624" s="471">
        <v>3159259.014</v>
      </c>
      <c r="V624" s="472"/>
      <c r="W624" s="467"/>
      <c r="X624" s="467" t="s">
        <v>1222</v>
      </c>
      <c r="Y624" s="467" t="s">
        <v>761</v>
      </c>
      <c r="Z624" s="467" t="s">
        <v>762</v>
      </c>
      <c r="AA624" s="467"/>
      <c r="AC624" s="474">
        <f t="shared" si="2"/>
        <v>0</v>
      </c>
    </row>
    <row r="625" spans="1:29" ht="19.5" customHeight="1" x14ac:dyDescent="0.25">
      <c r="A625" s="467"/>
      <c r="B625" s="467"/>
      <c r="C625" s="467"/>
      <c r="D625" s="467"/>
      <c r="E625" s="468"/>
      <c r="F625" s="484"/>
      <c r="G625" s="470"/>
      <c r="H625" s="468">
        <v>418</v>
      </c>
      <c r="I625" s="468">
        <f>H625+I623</f>
        <v>120872.00900000001</v>
      </c>
      <c r="J625" s="469"/>
      <c r="K625" s="467"/>
      <c r="L625" s="473"/>
      <c r="M625" s="470"/>
      <c r="N625" s="470"/>
      <c r="O625" s="470"/>
      <c r="P625" s="470"/>
      <c r="Q625" s="470"/>
      <c r="R625" s="470"/>
      <c r="S625" s="470"/>
      <c r="T625" s="471"/>
      <c r="U625" s="471"/>
      <c r="V625" s="472" t="s">
        <v>1052</v>
      </c>
      <c r="W625" s="467"/>
      <c r="X625" s="467" t="s">
        <v>1044</v>
      </c>
      <c r="Y625" s="467" t="s">
        <v>1044</v>
      </c>
      <c r="Z625" s="467" t="s">
        <v>1044</v>
      </c>
      <c r="AA625" s="467"/>
      <c r="AC625" s="474">
        <f t="shared" si="2"/>
        <v>17.267429857142858</v>
      </c>
    </row>
    <row r="626" spans="1:29" ht="19.5" customHeight="1" x14ac:dyDescent="0.25">
      <c r="A626" s="467">
        <f>A624+1</f>
        <v>309</v>
      </c>
      <c r="B626" s="467"/>
      <c r="C626" s="467" t="s">
        <v>606</v>
      </c>
      <c r="D626" s="467" t="s">
        <v>245</v>
      </c>
      <c r="E626" s="468">
        <v>422</v>
      </c>
      <c r="F626" s="484"/>
      <c r="G626" s="470"/>
      <c r="H626" s="468"/>
      <c r="I626" s="468"/>
      <c r="J626" s="469">
        <v>246.108</v>
      </c>
      <c r="K626" s="467" t="s">
        <v>1044</v>
      </c>
      <c r="L626" s="473">
        <f>H625+H627</f>
        <v>840</v>
      </c>
      <c r="M626" s="470">
        <v>420</v>
      </c>
      <c r="N626" s="470">
        <v>222</v>
      </c>
      <c r="O626" s="470">
        <v>186</v>
      </c>
      <c r="P626" s="470">
        <v>408</v>
      </c>
      <c r="Q626" s="470">
        <v>218</v>
      </c>
      <c r="R626" s="470">
        <v>194</v>
      </c>
      <c r="S626" s="470">
        <v>412</v>
      </c>
      <c r="T626" s="471">
        <v>441363.29</v>
      </c>
      <c r="U626" s="471">
        <v>3159453.5690000001</v>
      </c>
      <c r="V626" s="472"/>
      <c r="W626" s="467"/>
      <c r="X626" s="467" t="s">
        <v>1222</v>
      </c>
      <c r="Y626" s="467" t="s">
        <v>761</v>
      </c>
      <c r="Z626" s="467" t="s">
        <v>762</v>
      </c>
      <c r="AA626" s="467"/>
      <c r="AC626" s="474">
        <f t="shared" si="2"/>
        <v>0</v>
      </c>
    </row>
    <row r="627" spans="1:29" ht="19.5" customHeight="1" x14ac:dyDescent="0.25">
      <c r="A627" s="467"/>
      <c r="B627" s="467"/>
      <c r="C627" s="467"/>
      <c r="D627" s="467"/>
      <c r="E627" s="468"/>
      <c r="F627" s="484"/>
      <c r="G627" s="470"/>
      <c r="H627" s="468">
        <v>422</v>
      </c>
      <c r="I627" s="468">
        <f>H627+I625</f>
        <v>121294.00900000001</v>
      </c>
      <c r="J627" s="469"/>
      <c r="K627" s="467"/>
      <c r="L627" s="473"/>
      <c r="M627" s="470"/>
      <c r="N627" s="470"/>
      <c r="O627" s="470"/>
      <c r="P627" s="470"/>
      <c r="Q627" s="470"/>
      <c r="R627" s="470"/>
      <c r="S627" s="470"/>
      <c r="T627" s="471"/>
      <c r="U627" s="471"/>
      <c r="V627" s="472" t="s">
        <v>1193</v>
      </c>
      <c r="W627" s="467"/>
      <c r="X627" s="467" t="s">
        <v>1044</v>
      </c>
      <c r="Y627" s="467" t="s">
        <v>1044</v>
      </c>
      <c r="Z627" s="467" t="s">
        <v>1044</v>
      </c>
      <c r="AA627" s="467"/>
      <c r="AC627" s="474">
        <f t="shared" si="2"/>
        <v>17.327715571428573</v>
      </c>
    </row>
    <row r="628" spans="1:29" ht="19.5" customHeight="1" x14ac:dyDescent="0.25">
      <c r="A628" s="467">
        <f>A626+1</f>
        <v>310</v>
      </c>
      <c r="B628" s="467"/>
      <c r="C628" s="467" t="s">
        <v>607</v>
      </c>
      <c r="D628" s="467" t="s">
        <v>245</v>
      </c>
      <c r="E628" s="468">
        <v>383</v>
      </c>
      <c r="F628" s="484"/>
      <c r="G628" s="470"/>
      <c r="H628" s="468"/>
      <c r="I628" s="468"/>
      <c r="J628" s="469">
        <v>251.08699999999999</v>
      </c>
      <c r="K628" s="467" t="s">
        <v>1044</v>
      </c>
      <c r="L628" s="473">
        <f>H627+H629</f>
        <v>805</v>
      </c>
      <c r="M628" s="470">
        <v>402.5</v>
      </c>
      <c r="N628" s="470">
        <v>237</v>
      </c>
      <c r="O628" s="470">
        <v>221</v>
      </c>
      <c r="P628" s="470">
        <v>458</v>
      </c>
      <c r="Q628" s="470">
        <v>229</v>
      </c>
      <c r="R628" s="470">
        <v>212</v>
      </c>
      <c r="S628" s="470">
        <v>441</v>
      </c>
      <c r="T628" s="471">
        <v>441736.79300000001</v>
      </c>
      <c r="U628" s="471">
        <v>3159649.9849999999</v>
      </c>
      <c r="V628" s="472"/>
      <c r="W628" s="467"/>
      <c r="X628" s="467" t="s">
        <v>1222</v>
      </c>
      <c r="Y628" s="467" t="s">
        <v>761</v>
      </c>
      <c r="Z628" s="467" t="s">
        <v>762</v>
      </c>
      <c r="AA628" s="467"/>
      <c r="AC628" s="474">
        <f t="shared" si="2"/>
        <v>0</v>
      </c>
    </row>
    <row r="629" spans="1:29" ht="19.5" customHeight="1" x14ac:dyDescent="0.25">
      <c r="A629" s="467"/>
      <c r="B629" s="467"/>
      <c r="C629" s="467"/>
      <c r="D629" s="467"/>
      <c r="E629" s="468"/>
      <c r="F629" s="484"/>
      <c r="G629" s="470"/>
      <c r="H629" s="468">
        <v>383</v>
      </c>
      <c r="I629" s="468">
        <f>H629+I627</f>
        <v>121677.00900000001</v>
      </c>
      <c r="J629" s="469"/>
      <c r="K629" s="467"/>
      <c r="L629" s="473"/>
      <c r="M629" s="470"/>
      <c r="N629" s="470"/>
      <c r="O629" s="470"/>
      <c r="P629" s="470"/>
      <c r="Q629" s="470"/>
      <c r="R629" s="470"/>
      <c r="S629" s="470"/>
      <c r="T629" s="471"/>
      <c r="U629" s="471"/>
      <c r="V629" s="472"/>
      <c r="W629" s="467"/>
      <c r="X629" s="467" t="s">
        <v>1044</v>
      </c>
      <c r="Y629" s="467" t="s">
        <v>1044</v>
      </c>
      <c r="Z629" s="467" t="s">
        <v>1044</v>
      </c>
      <c r="AA629" s="467"/>
      <c r="AC629" s="474">
        <f t="shared" si="2"/>
        <v>17.382429857142856</v>
      </c>
    </row>
    <row r="630" spans="1:29" ht="19.5" customHeight="1" x14ac:dyDescent="0.25">
      <c r="A630" s="467">
        <f>A628+1</f>
        <v>311</v>
      </c>
      <c r="B630" s="467"/>
      <c r="C630" s="467" t="s">
        <v>608</v>
      </c>
      <c r="D630" s="467" t="s">
        <v>257</v>
      </c>
      <c r="E630" s="468">
        <v>381</v>
      </c>
      <c r="F630" s="484"/>
      <c r="G630" s="470"/>
      <c r="H630" s="468"/>
      <c r="I630" s="468"/>
      <c r="J630" s="469">
        <v>248.96</v>
      </c>
      <c r="K630" s="467" t="s">
        <v>1044</v>
      </c>
      <c r="L630" s="473">
        <f>H629+H631</f>
        <v>764</v>
      </c>
      <c r="M630" s="470">
        <v>382</v>
      </c>
      <c r="N630" s="470">
        <v>163</v>
      </c>
      <c r="O630" s="470">
        <v>178</v>
      </c>
      <c r="P630" s="470">
        <v>341</v>
      </c>
      <c r="Q630" s="470">
        <v>173</v>
      </c>
      <c r="R630" s="470">
        <v>183</v>
      </c>
      <c r="S630" s="470">
        <v>356</v>
      </c>
      <c r="T630" s="471">
        <v>442075.77799999999</v>
      </c>
      <c r="U630" s="471">
        <v>3159828.2489999998</v>
      </c>
      <c r="V630" s="472"/>
      <c r="W630" s="467"/>
      <c r="X630" s="467" t="s">
        <v>1222</v>
      </c>
      <c r="Y630" s="467" t="s">
        <v>761</v>
      </c>
      <c r="Z630" s="467" t="s">
        <v>762</v>
      </c>
      <c r="AA630" s="467"/>
      <c r="AC630" s="474">
        <f t="shared" si="2"/>
        <v>0</v>
      </c>
    </row>
    <row r="631" spans="1:29" ht="19.5" customHeight="1" x14ac:dyDescent="0.25">
      <c r="A631" s="467"/>
      <c r="B631" s="467"/>
      <c r="C631" s="467"/>
      <c r="D631" s="467"/>
      <c r="E631" s="468"/>
      <c r="F631" s="484"/>
      <c r="G631" s="470"/>
      <c r="H631" s="468">
        <v>381</v>
      </c>
      <c r="I631" s="468">
        <f>H631+I629</f>
        <v>122058.00900000001</v>
      </c>
      <c r="J631" s="469"/>
      <c r="K631" s="467"/>
      <c r="L631" s="473"/>
      <c r="M631" s="470"/>
      <c r="N631" s="470"/>
      <c r="O631" s="470"/>
      <c r="P631" s="470"/>
      <c r="Q631" s="470"/>
      <c r="R631" s="470"/>
      <c r="S631" s="470"/>
      <c r="T631" s="471"/>
      <c r="U631" s="471"/>
      <c r="V631" s="472"/>
      <c r="W631" s="467"/>
      <c r="X631" s="467" t="s">
        <v>1044</v>
      </c>
      <c r="Y631" s="467" t="s">
        <v>1044</v>
      </c>
      <c r="Z631" s="467" t="s">
        <v>1044</v>
      </c>
      <c r="AA631" s="467"/>
      <c r="AC631" s="474">
        <f t="shared" si="2"/>
        <v>17.43685842857143</v>
      </c>
    </row>
    <row r="632" spans="1:29" ht="19.5" customHeight="1" x14ac:dyDescent="0.25">
      <c r="A632" s="467">
        <f>A630+1</f>
        <v>312</v>
      </c>
      <c r="B632" s="467"/>
      <c r="C632" s="467" t="s">
        <v>609</v>
      </c>
      <c r="D632" s="467" t="s">
        <v>257</v>
      </c>
      <c r="E632" s="468">
        <v>352.745</v>
      </c>
      <c r="F632" s="484"/>
      <c r="G632" s="470"/>
      <c r="H632" s="468"/>
      <c r="I632" s="468"/>
      <c r="J632" s="469">
        <v>251.16</v>
      </c>
      <c r="K632" s="467" t="s">
        <v>1044</v>
      </c>
      <c r="L632" s="473">
        <f>H631+H633</f>
        <v>733.745</v>
      </c>
      <c r="M632" s="470">
        <v>366.8725</v>
      </c>
      <c r="N632" s="470">
        <v>203</v>
      </c>
      <c r="O632" s="470">
        <v>258</v>
      </c>
      <c r="P632" s="470">
        <v>461</v>
      </c>
      <c r="Q632" s="470">
        <v>199</v>
      </c>
      <c r="R632" s="470">
        <v>232</v>
      </c>
      <c r="S632" s="470">
        <v>431</v>
      </c>
      <c r="T632" s="471">
        <v>442412.99300000002</v>
      </c>
      <c r="U632" s="471">
        <v>3160005.5830000001</v>
      </c>
      <c r="V632" s="472"/>
      <c r="W632" s="467"/>
      <c r="X632" s="467" t="s">
        <v>767</v>
      </c>
      <c r="Y632" s="467" t="s">
        <v>761</v>
      </c>
      <c r="Z632" s="467" t="s">
        <v>762</v>
      </c>
      <c r="AA632" s="467"/>
      <c r="AC632" s="474">
        <f t="shared" si="2"/>
        <v>0</v>
      </c>
    </row>
    <row r="633" spans="1:29" ht="19.5" customHeight="1" x14ac:dyDescent="0.25">
      <c r="A633" s="467"/>
      <c r="B633" s="467"/>
      <c r="C633" s="467"/>
      <c r="D633" s="467"/>
      <c r="E633" s="468"/>
      <c r="F633" s="484"/>
      <c r="G633" s="470"/>
      <c r="H633" s="468">
        <v>352.745</v>
      </c>
      <c r="I633" s="468">
        <f>H633+I631</f>
        <v>122410.754</v>
      </c>
      <c r="J633" s="469"/>
      <c r="K633" s="467"/>
      <c r="L633" s="473"/>
      <c r="M633" s="470"/>
      <c r="N633" s="470"/>
      <c r="O633" s="470"/>
      <c r="P633" s="470"/>
      <c r="Q633" s="470"/>
      <c r="R633" s="470"/>
      <c r="S633" s="470"/>
      <c r="T633" s="471"/>
      <c r="U633" s="471"/>
      <c r="V633" s="472"/>
      <c r="W633" s="467"/>
      <c r="X633" s="467" t="s">
        <v>1044</v>
      </c>
      <c r="Y633" s="467" t="s">
        <v>1044</v>
      </c>
      <c r="Z633" s="467" t="s">
        <v>1044</v>
      </c>
      <c r="AA633" s="467"/>
      <c r="AC633" s="474">
        <f t="shared" si="2"/>
        <v>17.487250571428572</v>
      </c>
    </row>
    <row r="634" spans="1:29" ht="19.5" customHeight="1" x14ac:dyDescent="0.25">
      <c r="A634" s="467">
        <f>A632+1</f>
        <v>313</v>
      </c>
      <c r="B634" s="467" t="s">
        <v>1235</v>
      </c>
      <c r="C634" s="467" t="s">
        <v>610</v>
      </c>
      <c r="D634" s="467" t="s">
        <v>283</v>
      </c>
      <c r="E634" s="468">
        <v>255.321</v>
      </c>
      <c r="F634" s="484"/>
      <c r="G634" s="470">
        <f>SUM(H620:H633)</f>
        <v>2695.7460000000001</v>
      </c>
      <c r="H634" s="468"/>
      <c r="I634" s="468"/>
      <c r="J634" s="469">
        <v>240.928</v>
      </c>
      <c r="K634" s="467" t="s">
        <v>1236</v>
      </c>
      <c r="L634" s="473">
        <f>H633+H635</f>
        <v>608.06600000000003</v>
      </c>
      <c r="M634" s="470">
        <v>304.03300000000002</v>
      </c>
      <c r="N634" s="470">
        <v>96</v>
      </c>
      <c r="O634" s="470">
        <v>111</v>
      </c>
      <c r="P634" s="470">
        <v>207</v>
      </c>
      <c r="Q634" s="470">
        <v>122</v>
      </c>
      <c r="R634" s="470">
        <v>120</v>
      </c>
      <c r="S634" s="470">
        <v>242</v>
      </c>
      <c r="T634" s="471">
        <v>442725.2</v>
      </c>
      <c r="U634" s="471">
        <v>3160169.7650000001</v>
      </c>
      <c r="V634" s="472"/>
      <c r="W634" s="467"/>
      <c r="X634" s="467" t="s">
        <v>767</v>
      </c>
      <c r="Y634" s="467" t="s">
        <v>761</v>
      </c>
      <c r="Z634" s="467" t="s">
        <v>762</v>
      </c>
      <c r="AA634" s="467"/>
      <c r="AC634" s="474">
        <f t="shared" si="2"/>
        <v>0</v>
      </c>
    </row>
    <row r="635" spans="1:29" ht="31.5" customHeight="1" x14ac:dyDescent="0.25">
      <c r="A635" s="467"/>
      <c r="B635" s="467"/>
      <c r="C635" s="467"/>
      <c r="D635" s="467"/>
      <c r="E635" s="468"/>
      <c r="F635" s="484"/>
      <c r="G635" s="470"/>
      <c r="H635" s="468">
        <v>255.321</v>
      </c>
      <c r="I635" s="468">
        <f>H635+I633</f>
        <v>122666.075</v>
      </c>
      <c r="J635" s="469"/>
      <c r="K635" s="467"/>
      <c r="L635" s="473"/>
      <c r="M635" s="470"/>
      <c r="N635" s="470"/>
      <c r="O635" s="470"/>
      <c r="P635" s="470"/>
      <c r="Q635" s="470"/>
      <c r="R635" s="470"/>
      <c r="S635" s="470"/>
      <c r="T635" s="471"/>
      <c r="U635" s="471"/>
      <c r="V635" s="472" t="s">
        <v>1237</v>
      </c>
      <c r="W635" s="467"/>
      <c r="X635" s="467" t="s">
        <v>1044</v>
      </c>
      <c r="Y635" s="467" t="s">
        <v>1044</v>
      </c>
      <c r="Z635" s="467" t="s">
        <v>1044</v>
      </c>
      <c r="AA635" s="467"/>
      <c r="AC635" s="474">
        <f t="shared" si="2"/>
        <v>17.523724999999999</v>
      </c>
    </row>
    <row r="636" spans="1:29" ht="19.5" customHeight="1" x14ac:dyDescent="0.25">
      <c r="A636" s="467">
        <f>A634+1</f>
        <v>314</v>
      </c>
      <c r="B636" s="467" t="s">
        <v>1238</v>
      </c>
      <c r="C636" s="467" t="s">
        <v>611</v>
      </c>
      <c r="D636" s="467" t="s">
        <v>330</v>
      </c>
      <c r="E636" s="468">
        <v>417.702</v>
      </c>
      <c r="F636" s="484"/>
      <c r="G636" s="470">
        <f>SUM(H634:H635)</f>
        <v>255.321</v>
      </c>
      <c r="H636" s="468"/>
      <c r="I636" s="468"/>
      <c r="J636" s="469">
        <v>242.62799999999999</v>
      </c>
      <c r="K636" s="467" t="s">
        <v>1239</v>
      </c>
      <c r="L636" s="473">
        <f>H635+H637</f>
        <v>673.02300000000002</v>
      </c>
      <c r="M636" s="470">
        <v>336.51150000000001</v>
      </c>
      <c r="N636" s="470">
        <v>145</v>
      </c>
      <c r="O636" s="470">
        <v>185</v>
      </c>
      <c r="P636" s="470">
        <v>330</v>
      </c>
      <c r="Q636" s="470">
        <v>136</v>
      </c>
      <c r="R636" s="470">
        <v>192</v>
      </c>
      <c r="S636" s="470">
        <v>328</v>
      </c>
      <c r="T636" s="471">
        <v>442959.86599999998</v>
      </c>
      <c r="U636" s="471">
        <v>3160270.3659999999</v>
      </c>
      <c r="V636" s="472"/>
      <c r="W636" s="467"/>
      <c r="X636" s="467" t="s">
        <v>767</v>
      </c>
      <c r="Y636" s="467" t="s">
        <v>761</v>
      </c>
      <c r="Z636" s="467" t="s">
        <v>762</v>
      </c>
      <c r="AA636" s="467"/>
      <c r="AC636" s="474">
        <f t="shared" si="2"/>
        <v>0</v>
      </c>
    </row>
    <row r="637" spans="1:29" ht="32.25" customHeight="1" x14ac:dyDescent="0.25">
      <c r="A637" s="467"/>
      <c r="B637" s="467"/>
      <c r="C637" s="467"/>
      <c r="D637" s="467"/>
      <c r="E637" s="468"/>
      <c r="F637" s="484"/>
      <c r="G637" s="470"/>
      <c r="H637" s="468">
        <v>417.702</v>
      </c>
      <c r="I637" s="468">
        <f>H637+I635</f>
        <v>123083.777</v>
      </c>
      <c r="J637" s="469"/>
      <c r="K637" s="467"/>
      <c r="L637" s="473"/>
      <c r="M637" s="470"/>
      <c r="N637" s="470"/>
      <c r="O637" s="470"/>
      <c r="P637" s="470"/>
      <c r="Q637" s="470"/>
      <c r="R637" s="470"/>
      <c r="S637" s="470"/>
      <c r="T637" s="471"/>
      <c r="U637" s="471"/>
      <c r="V637" s="472" t="s">
        <v>1240</v>
      </c>
      <c r="W637" s="467"/>
      <c r="X637" s="467" t="s">
        <v>1044</v>
      </c>
      <c r="Y637" s="467" t="s">
        <v>1044</v>
      </c>
      <c r="Z637" s="467" t="s">
        <v>1044</v>
      </c>
      <c r="AA637" s="467"/>
      <c r="AC637" s="474">
        <f t="shared" si="2"/>
        <v>17.583396714285715</v>
      </c>
    </row>
    <row r="638" spans="1:29" ht="19.5" customHeight="1" x14ac:dyDescent="0.25">
      <c r="A638" s="467">
        <f>A636+1</f>
        <v>315</v>
      </c>
      <c r="B638" s="467" t="s">
        <v>1241</v>
      </c>
      <c r="C638" s="467" t="s">
        <v>612</v>
      </c>
      <c r="D638" s="467" t="s">
        <v>613</v>
      </c>
      <c r="E638" s="468">
        <v>340</v>
      </c>
      <c r="F638" s="484"/>
      <c r="G638" s="470">
        <f>SUM(H636:H637)</f>
        <v>417.702</v>
      </c>
      <c r="H638" s="470"/>
      <c r="I638" s="470"/>
      <c r="J638" s="469">
        <v>241.56100000000001</v>
      </c>
      <c r="K638" s="291" t="s">
        <v>1242</v>
      </c>
      <c r="L638" s="473">
        <f>H637+H639</f>
        <v>757.702</v>
      </c>
      <c r="M638" s="470">
        <v>378.85050000000001</v>
      </c>
      <c r="N638" s="470">
        <v>233</v>
      </c>
      <c r="O638" s="470">
        <v>204</v>
      </c>
      <c r="P638" s="470">
        <v>437</v>
      </c>
      <c r="Q638" s="470">
        <v>227</v>
      </c>
      <c r="R638" s="470">
        <v>193</v>
      </c>
      <c r="S638" s="470">
        <v>420</v>
      </c>
      <c r="T638" s="471">
        <v>443376.58399999997</v>
      </c>
      <c r="U638" s="471">
        <v>3160299.0120000001</v>
      </c>
      <c r="V638" s="472"/>
      <c r="W638" s="467"/>
      <c r="X638" s="467" t="s">
        <v>767</v>
      </c>
      <c r="Y638" s="467" t="s">
        <v>761</v>
      </c>
      <c r="Z638" s="467" t="s">
        <v>762</v>
      </c>
      <c r="AA638" s="467"/>
      <c r="AC638" s="474">
        <f t="shared" si="2"/>
        <v>0</v>
      </c>
    </row>
    <row r="639" spans="1:29" ht="19.5" customHeight="1" x14ac:dyDescent="0.25">
      <c r="A639" s="467"/>
      <c r="B639" s="467"/>
      <c r="C639" s="467"/>
      <c r="D639" s="467"/>
      <c r="E639" s="468"/>
      <c r="F639" s="484"/>
      <c r="G639" s="470"/>
      <c r="H639" s="468">
        <v>340</v>
      </c>
      <c r="I639" s="468">
        <f>H639+I637</f>
        <v>123423.777</v>
      </c>
      <c r="J639" s="469"/>
      <c r="K639" s="291"/>
      <c r="L639" s="473"/>
      <c r="M639" s="470"/>
      <c r="N639" s="470"/>
      <c r="O639" s="470"/>
      <c r="P639" s="470"/>
      <c r="Q639" s="470"/>
      <c r="R639" s="470"/>
      <c r="S639" s="470"/>
      <c r="T639" s="471"/>
      <c r="U639" s="471"/>
      <c r="V639" s="472"/>
      <c r="W639" s="467"/>
      <c r="X639" s="467"/>
      <c r="Y639" s="467"/>
      <c r="Z639" s="467"/>
      <c r="AA639" s="467"/>
      <c r="AC639" s="474">
        <f t="shared" si="2"/>
        <v>17.631968142857144</v>
      </c>
    </row>
    <row r="640" spans="1:29" ht="19.5" customHeight="1" x14ac:dyDescent="0.25">
      <c r="A640" s="467">
        <f>A638+1</f>
        <v>316</v>
      </c>
      <c r="B640" s="467"/>
      <c r="C640" s="488" t="s">
        <v>614</v>
      </c>
      <c r="D640" s="467" t="s">
        <v>240</v>
      </c>
      <c r="E640" s="468">
        <v>410.291</v>
      </c>
      <c r="F640" s="484"/>
      <c r="G640" s="470"/>
      <c r="H640" s="470"/>
      <c r="I640" s="470"/>
      <c r="J640" s="469">
        <v>245.28100000000001</v>
      </c>
      <c r="K640" s="291" t="s">
        <v>1044</v>
      </c>
      <c r="L640" s="473">
        <f>H639+H641</f>
        <v>750.29099999999994</v>
      </c>
      <c r="M640" s="470">
        <v>375.14549999999997</v>
      </c>
      <c r="N640" s="470">
        <v>136</v>
      </c>
      <c r="O640" s="470">
        <v>125</v>
      </c>
      <c r="P640" s="470">
        <v>261</v>
      </c>
      <c r="Q640" s="470">
        <v>148</v>
      </c>
      <c r="R640" s="470">
        <v>152</v>
      </c>
      <c r="S640" s="470">
        <v>300</v>
      </c>
      <c r="T640" s="471">
        <v>443715.734</v>
      </c>
      <c r="U640" s="471">
        <v>3160274.9890000001</v>
      </c>
      <c r="V640" s="472"/>
      <c r="W640" s="467"/>
      <c r="X640" s="467"/>
      <c r="Y640" s="467" t="s">
        <v>761</v>
      </c>
      <c r="Z640" s="467" t="s">
        <v>762</v>
      </c>
      <c r="AA640" s="467"/>
      <c r="AC640" s="474">
        <f t="shared" si="2"/>
        <v>0</v>
      </c>
    </row>
    <row r="641" spans="1:29" ht="19.5" customHeight="1" x14ac:dyDescent="0.25">
      <c r="A641" s="467"/>
      <c r="B641" s="467"/>
      <c r="C641" s="467"/>
      <c r="D641" s="467"/>
      <c r="E641" s="468"/>
      <c r="F641" s="484"/>
      <c r="G641" s="470"/>
      <c r="H641" s="468">
        <v>410.291</v>
      </c>
      <c r="I641" s="468">
        <f>H641+I639</f>
        <v>123834.068</v>
      </c>
      <c r="J641" s="469"/>
      <c r="K641" s="291"/>
      <c r="L641" s="473"/>
      <c r="M641" s="470"/>
      <c r="N641" s="470"/>
      <c r="O641" s="470"/>
      <c r="P641" s="470"/>
      <c r="Q641" s="470"/>
      <c r="R641" s="470"/>
      <c r="S641" s="470"/>
      <c r="T641" s="471"/>
      <c r="U641" s="471"/>
      <c r="V641" s="472" t="s">
        <v>1063</v>
      </c>
      <c r="W641" s="467"/>
      <c r="X641" s="467"/>
      <c r="Y641" s="467"/>
      <c r="Z641" s="467"/>
      <c r="AA641" s="467"/>
      <c r="AC641" s="474">
        <f t="shared" si="2"/>
        <v>17.690581142857141</v>
      </c>
    </row>
    <row r="642" spans="1:29" ht="19.5" customHeight="1" x14ac:dyDescent="0.25">
      <c r="A642" s="475">
        <f>A640+1</f>
        <v>317</v>
      </c>
      <c r="B642" s="475" t="s">
        <v>1243</v>
      </c>
      <c r="C642" s="489" t="s">
        <v>615</v>
      </c>
      <c r="D642" s="475" t="s">
        <v>261</v>
      </c>
      <c r="E642" s="476">
        <v>364.52300000000002</v>
      </c>
      <c r="F642" s="485"/>
      <c r="G642" s="477">
        <f>SUM(H638:H641)</f>
        <v>750.29099999999994</v>
      </c>
      <c r="H642" s="477"/>
      <c r="I642" s="477"/>
      <c r="J642" s="478">
        <v>248.489</v>
      </c>
      <c r="K642" s="490" t="s">
        <v>1244</v>
      </c>
      <c r="L642" s="479">
        <f>H641+H643</f>
        <v>774.81400000000008</v>
      </c>
      <c r="M642" s="477">
        <v>387.40700000000004</v>
      </c>
      <c r="N642" s="477">
        <v>286</v>
      </c>
      <c r="O642" s="477">
        <v>160</v>
      </c>
      <c r="P642" s="477">
        <v>446</v>
      </c>
      <c r="Q642" s="477">
        <v>260</v>
      </c>
      <c r="R642" s="477">
        <v>168</v>
      </c>
      <c r="S642" s="477">
        <v>428</v>
      </c>
      <c r="T642" s="480">
        <v>444125</v>
      </c>
      <c r="U642" s="480">
        <v>3160246</v>
      </c>
      <c r="V642" s="481"/>
      <c r="W642" s="475"/>
      <c r="X642" s="475"/>
      <c r="Y642" s="475" t="s">
        <v>761</v>
      </c>
      <c r="Z642" s="475" t="s">
        <v>762</v>
      </c>
      <c r="AA642" s="475"/>
      <c r="AC642" s="474">
        <f t="shared" si="2"/>
        <v>0</v>
      </c>
    </row>
    <row r="643" spans="1:29" ht="12.75" customHeight="1" x14ac:dyDescent="0.25">
      <c r="A643" s="475"/>
      <c r="B643" s="475"/>
      <c r="C643" s="475"/>
      <c r="D643" s="475"/>
      <c r="E643" s="476"/>
      <c r="F643" s="485"/>
      <c r="G643" s="477"/>
      <c r="H643" s="476">
        <v>364.52300000000002</v>
      </c>
      <c r="I643" s="476">
        <f>H643+I641</f>
        <v>124198.591</v>
      </c>
      <c r="J643" s="478"/>
      <c r="K643" s="490"/>
      <c r="L643" s="479"/>
      <c r="M643" s="477"/>
      <c r="N643" s="477"/>
      <c r="O643" s="477"/>
      <c r="P643" s="477"/>
      <c r="Q643" s="477"/>
      <c r="R643" s="477"/>
      <c r="S643" s="477"/>
      <c r="T643" s="480"/>
      <c r="U643" s="480"/>
      <c r="V643" s="481" t="s">
        <v>1245</v>
      </c>
      <c r="W643" s="475"/>
      <c r="X643" s="475"/>
      <c r="Y643" s="475"/>
      <c r="Z643" s="475"/>
      <c r="AA643" s="475"/>
      <c r="AC643" s="474">
        <f t="shared" si="2"/>
        <v>17.742655857142857</v>
      </c>
    </row>
    <row r="644" spans="1:29" ht="19.5" customHeight="1" x14ac:dyDescent="0.25">
      <c r="A644" s="475">
        <f>A642+1</f>
        <v>318</v>
      </c>
      <c r="B644" s="475" t="s">
        <v>1246</v>
      </c>
      <c r="C644" s="489" t="s">
        <v>616</v>
      </c>
      <c r="D644" s="475" t="s">
        <v>349</v>
      </c>
      <c r="E644" s="476">
        <v>368</v>
      </c>
      <c r="F644" s="485"/>
      <c r="G644" s="477">
        <f>SUM(H642:H643)</f>
        <v>364.52300000000002</v>
      </c>
      <c r="H644" s="477"/>
      <c r="I644" s="477"/>
      <c r="J644" s="478">
        <v>243.21</v>
      </c>
      <c r="K644" s="490" t="s">
        <v>1247</v>
      </c>
      <c r="L644" s="479">
        <f>H643+H645</f>
        <v>732.52300000000002</v>
      </c>
      <c r="M644" s="477">
        <v>366.26150000000001</v>
      </c>
      <c r="N644" s="477">
        <v>205</v>
      </c>
      <c r="O644" s="477">
        <v>166</v>
      </c>
      <c r="P644" s="477">
        <v>371</v>
      </c>
      <c r="Q644" s="477">
        <v>197</v>
      </c>
      <c r="R644" s="477">
        <v>172</v>
      </c>
      <c r="S644" s="477">
        <v>369</v>
      </c>
      <c r="T644" s="480">
        <v>444464</v>
      </c>
      <c r="U644" s="480">
        <v>3160380</v>
      </c>
      <c r="V644" s="481"/>
      <c r="W644" s="475"/>
      <c r="X644" s="475"/>
      <c r="Y644" s="475" t="s">
        <v>761</v>
      </c>
      <c r="Z644" s="475" t="s">
        <v>762</v>
      </c>
      <c r="AA644" s="475"/>
      <c r="AC644" s="474">
        <f t="shared" si="2"/>
        <v>0</v>
      </c>
    </row>
    <row r="645" spans="1:29" ht="12.75" customHeight="1" x14ac:dyDescent="0.25">
      <c r="A645" s="475"/>
      <c r="B645" s="475"/>
      <c r="C645" s="475"/>
      <c r="D645" s="475"/>
      <c r="E645" s="476"/>
      <c r="F645" s="485"/>
      <c r="G645" s="477"/>
      <c r="H645" s="476">
        <v>368</v>
      </c>
      <c r="I645" s="476">
        <f>H645+I643</f>
        <v>124566.591</v>
      </c>
      <c r="J645" s="478"/>
      <c r="K645" s="490"/>
      <c r="L645" s="479"/>
      <c r="M645" s="477"/>
      <c r="N645" s="477"/>
      <c r="O645" s="477"/>
      <c r="P645" s="477"/>
      <c r="Q645" s="477"/>
      <c r="R645" s="477"/>
      <c r="S645" s="477"/>
      <c r="T645" s="480"/>
      <c r="U645" s="480"/>
      <c r="V645" s="481" t="s">
        <v>1248</v>
      </c>
      <c r="W645" s="475"/>
      <c r="X645" s="475"/>
      <c r="Y645" s="475"/>
      <c r="Z645" s="475"/>
      <c r="AA645" s="475"/>
      <c r="AC645" s="474">
        <f t="shared" si="2"/>
        <v>17.795227285714287</v>
      </c>
    </row>
    <row r="646" spans="1:29" ht="19.5" customHeight="1" x14ac:dyDescent="0.25">
      <c r="A646" s="475">
        <f>A644+1</f>
        <v>319</v>
      </c>
      <c r="B646" s="475" t="s">
        <v>1249</v>
      </c>
      <c r="C646" s="489" t="s">
        <v>617</v>
      </c>
      <c r="D646" s="475" t="s">
        <v>349</v>
      </c>
      <c r="E646" s="475"/>
      <c r="F646" s="485"/>
      <c r="G646" s="477">
        <f>SUM(H644:H645)</f>
        <v>368</v>
      </c>
      <c r="H646" s="477"/>
      <c r="I646" s="477"/>
      <c r="J646" s="478">
        <v>246.69</v>
      </c>
      <c r="K646" s="490" t="s">
        <v>1044</v>
      </c>
      <c r="L646" s="479">
        <f>H645</f>
        <v>368</v>
      </c>
      <c r="M646" s="477">
        <v>184</v>
      </c>
      <c r="N646" s="477">
        <v>202</v>
      </c>
      <c r="O646" s="477">
        <v>0</v>
      </c>
      <c r="P646" s="477">
        <v>202</v>
      </c>
      <c r="Q646" s="477">
        <v>197</v>
      </c>
      <c r="R646" s="477">
        <v>0</v>
      </c>
      <c r="S646" s="477">
        <v>197</v>
      </c>
      <c r="T646" s="480">
        <v>444804.11</v>
      </c>
      <c r="U646" s="480">
        <v>3160520.5320000001</v>
      </c>
      <c r="V646" s="481"/>
      <c r="W646" s="475"/>
      <c r="X646" s="475"/>
      <c r="Y646" s="475" t="s">
        <v>761</v>
      </c>
      <c r="Z646" s="475" t="s">
        <v>762</v>
      </c>
      <c r="AA646" s="475"/>
      <c r="AC646" s="474">
        <f t="shared" si="2"/>
        <v>0</v>
      </c>
    </row>
    <row r="647" spans="1:29" ht="19.5" customHeight="1" x14ac:dyDescent="0.25">
      <c r="A647" s="745" t="s">
        <v>202</v>
      </c>
      <c r="B647" s="614"/>
      <c r="C647" s="614"/>
      <c r="D647" s="614"/>
      <c r="E647" s="614"/>
      <c r="F647" s="615"/>
      <c r="G647" s="49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91">
        <f>SUM(H8:H646)/1000</f>
        <v>124.566591</v>
      </c>
      <c r="I647" s="492">
        <f>I645/1000</f>
        <v>124.566591</v>
      </c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 t="s">
        <v>1044</v>
      </c>
      <c r="Y647" s="466" t="s">
        <v>1044</v>
      </c>
      <c r="Z647" s="466" t="s">
        <v>1044</v>
      </c>
      <c r="AA647" s="466"/>
    </row>
    <row r="648" spans="1:29" ht="12.75" customHeight="1" x14ac:dyDescent="0.25">
      <c r="A648" s="493"/>
      <c r="B648" s="494"/>
      <c r="C648" s="494"/>
      <c r="D648" s="494"/>
      <c r="E648" s="494"/>
      <c r="F648" s="494"/>
      <c r="G648" s="495"/>
      <c r="H648" s="494"/>
      <c r="I648" s="494"/>
      <c r="J648" s="494"/>
      <c r="K648" s="494"/>
      <c r="L648" s="494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</row>
    <row r="649" spans="1:29" ht="12.75" customHeight="1" x14ac:dyDescent="0.25">
      <c r="A649" s="493"/>
      <c r="B649" s="494"/>
      <c r="C649" s="494"/>
      <c r="D649" s="494"/>
      <c r="E649" s="494"/>
      <c r="F649" s="494"/>
      <c r="G649" s="495"/>
      <c r="H649" s="495"/>
      <c r="I649" s="494"/>
      <c r="J649" s="494"/>
      <c r="K649" s="494"/>
      <c r="L649" s="494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</row>
    <row r="650" spans="1:29" ht="12.75" customHeight="1" x14ac:dyDescent="0.25">
      <c r="A650" s="493"/>
      <c r="B650" s="496" t="s">
        <v>240</v>
      </c>
      <c r="C650" s="467">
        <f>COUNTIF(D8:D646,"DA-3")</f>
        <v>13</v>
      </c>
      <c r="D650" s="494"/>
      <c r="E650" s="494"/>
      <c r="F650" s="494"/>
      <c r="G650" s="495"/>
      <c r="H650" s="494"/>
      <c r="I650" s="494"/>
      <c r="J650" s="494"/>
      <c r="K650" s="494"/>
      <c r="L650" s="494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</row>
    <row r="651" spans="1:29" ht="12.75" customHeight="1" x14ac:dyDescent="0.25">
      <c r="A651" s="493"/>
      <c r="B651" s="496" t="s">
        <v>237</v>
      </c>
      <c r="C651" s="467">
        <f>COUNTIF(D8:D646,"DA-1.5")</f>
        <v>18</v>
      </c>
      <c r="D651" s="494"/>
      <c r="E651" s="494"/>
      <c r="F651" s="494"/>
      <c r="G651" s="495"/>
      <c r="H651" s="494"/>
      <c r="I651" s="494"/>
      <c r="J651" s="494"/>
      <c r="K651" s="494"/>
      <c r="L651" s="494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</row>
    <row r="652" spans="1:29" ht="12.75" customHeight="1" x14ac:dyDescent="0.25">
      <c r="A652" s="493"/>
      <c r="B652" s="496" t="s">
        <v>231</v>
      </c>
      <c r="C652" s="467">
        <f>COUNTIF(D8:D646,"DA+0")</f>
        <v>54</v>
      </c>
      <c r="D652" s="494"/>
      <c r="E652" s="494"/>
      <c r="F652" s="494"/>
      <c r="G652" s="495"/>
      <c r="H652" s="494"/>
      <c r="I652" s="494"/>
      <c r="J652" s="494"/>
      <c r="K652" s="494"/>
      <c r="L652" s="494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</row>
    <row r="653" spans="1:29" ht="12.75" customHeight="1" x14ac:dyDescent="0.25">
      <c r="A653" s="493"/>
      <c r="B653" s="496" t="s">
        <v>844</v>
      </c>
      <c r="C653" s="467">
        <f>COUNTIF(D8:D646,"DA+1.5")</f>
        <v>0</v>
      </c>
      <c r="D653" s="494"/>
      <c r="E653" s="494"/>
      <c r="F653" s="494"/>
      <c r="G653" s="495"/>
      <c r="H653" s="494"/>
      <c r="I653" s="494"/>
      <c r="J653" s="494"/>
      <c r="K653" s="494"/>
      <c r="L653" s="494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</row>
    <row r="654" spans="1:29" ht="12.75" customHeight="1" x14ac:dyDescent="0.25">
      <c r="A654" s="493"/>
      <c r="B654" s="496" t="s">
        <v>257</v>
      </c>
      <c r="C654" s="467">
        <f>COUNTIF(D8:D646,"DA+3")</f>
        <v>71</v>
      </c>
      <c r="D654" s="494"/>
      <c r="E654" s="494"/>
      <c r="F654" s="494"/>
      <c r="G654" s="495"/>
      <c r="H654" s="494"/>
      <c r="I654" s="494"/>
      <c r="J654" s="494"/>
      <c r="K654" s="494"/>
      <c r="L654" s="494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</row>
    <row r="655" spans="1:29" ht="12.75" customHeight="1" x14ac:dyDescent="0.25">
      <c r="A655" s="493"/>
      <c r="B655" s="496" t="s">
        <v>883</v>
      </c>
      <c r="C655" s="467">
        <f>COUNTIF(D8:D646,"DA+4.5")</f>
        <v>0</v>
      </c>
      <c r="D655" s="494"/>
      <c r="E655" s="494"/>
      <c r="F655" s="494"/>
      <c r="G655" s="495"/>
      <c r="H655" s="494"/>
      <c r="I655" s="494"/>
      <c r="J655" s="494"/>
      <c r="K655" s="494"/>
      <c r="L655" s="494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</row>
    <row r="656" spans="1:29" ht="12.75" customHeight="1" x14ac:dyDescent="0.25">
      <c r="A656" s="493"/>
      <c r="B656" s="496" t="s">
        <v>245</v>
      </c>
      <c r="C656" s="467">
        <f>COUNTIF(D8:D646,"DA+6")</f>
        <v>55</v>
      </c>
      <c r="D656" s="494"/>
      <c r="E656" s="494"/>
      <c r="F656" s="494"/>
      <c r="G656" s="495"/>
      <c r="H656" s="494"/>
      <c r="I656" s="494"/>
      <c r="J656" s="494"/>
      <c r="K656" s="494"/>
      <c r="L656" s="494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</row>
    <row r="657" spans="1:27" ht="12.75" customHeight="1" x14ac:dyDescent="0.25">
      <c r="A657" s="493"/>
      <c r="B657" s="496" t="s">
        <v>247</v>
      </c>
      <c r="C657" s="467">
        <f>COUNTIF(D8:D646,"DA+9")</f>
        <v>45</v>
      </c>
      <c r="D657" s="494"/>
      <c r="E657" s="494"/>
      <c r="F657" s="494"/>
      <c r="G657" s="495"/>
      <c r="H657" s="494"/>
      <c r="I657" s="494"/>
      <c r="J657" s="494"/>
      <c r="K657" s="494"/>
      <c r="L657" s="494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</row>
    <row r="658" spans="1:27" ht="12.75" customHeight="1" x14ac:dyDescent="0.25">
      <c r="A658" s="493"/>
      <c r="B658" s="496" t="s">
        <v>283</v>
      </c>
      <c r="C658" s="467">
        <f>COUNTIF(D8:D646,"DB1+0")</f>
        <v>9</v>
      </c>
      <c r="D658" s="494"/>
      <c r="E658" s="494"/>
      <c r="F658" s="494"/>
      <c r="G658" s="495"/>
      <c r="H658" s="494"/>
      <c r="I658" s="494"/>
      <c r="J658" s="494"/>
      <c r="K658" s="494"/>
      <c r="L658" s="494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</row>
    <row r="659" spans="1:27" ht="12.75" customHeight="1" x14ac:dyDescent="0.25">
      <c r="A659" s="493"/>
      <c r="B659" s="496" t="s">
        <v>299</v>
      </c>
      <c r="C659" s="467">
        <f>COUNTIF(D8:D646,"DB1+3")</f>
        <v>3</v>
      </c>
      <c r="D659" s="494"/>
      <c r="E659" s="494"/>
      <c r="F659" s="494"/>
      <c r="G659" s="495"/>
      <c r="H659" s="494"/>
      <c r="I659" s="494"/>
      <c r="J659" s="494"/>
      <c r="K659" s="494"/>
      <c r="L659" s="494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</row>
    <row r="660" spans="1:27" ht="12.75" customHeight="1" x14ac:dyDescent="0.25">
      <c r="A660" s="493"/>
      <c r="B660" s="496" t="s">
        <v>571</v>
      </c>
      <c r="C660" s="467">
        <f>COUNTIF(D8:D646,"DB1+6")</f>
        <v>1</v>
      </c>
      <c r="D660" s="494"/>
      <c r="E660" s="494"/>
      <c r="F660" s="494"/>
      <c r="G660" s="495"/>
      <c r="H660" s="494"/>
      <c r="I660" s="494"/>
      <c r="J660" s="494"/>
      <c r="K660" s="494"/>
      <c r="L660" s="494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</row>
    <row r="661" spans="1:27" ht="12.75" customHeight="1" x14ac:dyDescent="0.25">
      <c r="A661" s="493"/>
      <c r="B661" s="496" t="s">
        <v>263</v>
      </c>
      <c r="C661" s="467">
        <f>COUNTIF(D8:D646,"DB1+9")</f>
        <v>4</v>
      </c>
      <c r="D661" s="494"/>
      <c r="E661" s="494"/>
      <c r="F661" s="494"/>
      <c r="G661" s="495"/>
      <c r="H661" s="494"/>
      <c r="I661" s="494"/>
      <c r="J661" s="494"/>
      <c r="K661" s="494"/>
      <c r="L661" s="494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</row>
    <row r="662" spans="1:27" ht="12.75" customHeight="1" x14ac:dyDescent="0.25">
      <c r="A662" s="493"/>
      <c r="B662" s="496" t="s">
        <v>229</v>
      </c>
      <c r="C662" s="467">
        <v>1</v>
      </c>
      <c r="D662" s="494"/>
      <c r="E662" s="494"/>
      <c r="F662" s="494"/>
      <c r="G662" s="495"/>
      <c r="H662" s="494"/>
      <c r="I662" s="494"/>
      <c r="J662" s="494"/>
      <c r="K662" s="494"/>
      <c r="L662" s="494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</row>
    <row r="663" spans="1:27" ht="12.75" customHeight="1" x14ac:dyDescent="0.25">
      <c r="A663" s="493"/>
      <c r="B663" s="496" t="s">
        <v>275</v>
      </c>
      <c r="C663" s="467">
        <f>COUNTIF(D8:D646,"DB2+0")</f>
        <v>7</v>
      </c>
      <c r="D663" s="739" t="s">
        <v>1250</v>
      </c>
      <c r="E663" s="701"/>
      <c r="F663" s="701"/>
      <c r="G663" s="495"/>
      <c r="H663" s="494"/>
      <c r="I663" s="494"/>
      <c r="J663" s="494"/>
      <c r="K663" s="494"/>
      <c r="L663" s="494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</row>
    <row r="664" spans="1:27" ht="12.75" customHeight="1" x14ac:dyDescent="0.25">
      <c r="A664" s="493"/>
      <c r="B664" s="496" t="s">
        <v>253</v>
      </c>
      <c r="C664" s="467">
        <f>COUNTIF(D8:D646,"DB2+3")</f>
        <v>3</v>
      </c>
      <c r="D664" s="494"/>
      <c r="E664" s="494"/>
      <c r="F664" s="494"/>
      <c r="G664" s="495"/>
      <c r="H664" s="494"/>
      <c r="I664" s="494"/>
      <c r="J664" s="494"/>
      <c r="K664" s="494"/>
      <c r="L664" s="494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</row>
    <row r="665" spans="1:27" ht="12.75" customHeight="1" x14ac:dyDescent="0.25">
      <c r="A665" s="493"/>
      <c r="B665" s="496" t="s">
        <v>613</v>
      </c>
      <c r="C665" s="467">
        <f>COUNTIF(D8:D646,"DB2+6")</f>
        <v>1</v>
      </c>
      <c r="D665" s="494"/>
      <c r="E665" s="494"/>
      <c r="F665" s="494"/>
      <c r="G665" s="495"/>
      <c r="H665" s="494"/>
      <c r="I665" s="494"/>
      <c r="J665" s="494"/>
      <c r="K665" s="494"/>
      <c r="L665" s="494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</row>
    <row r="666" spans="1:27" ht="12.75" customHeight="1" x14ac:dyDescent="0.25">
      <c r="A666" s="493"/>
      <c r="B666" s="496" t="s">
        <v>596</v>
      </c>
      <c r="C666" s="467">
        <f>COUNTIF(D8:D646,"DB2+9")</f>
        <v>1</v>
      </c>
      <c r="D666" s="494"/>
      <c r="E666" s="494"/>
      <c r="F666" s="494"/>
      <c r="G666" s="495"/>
      <c r="H666" s="494"/>
      <c r="I666" s="494"/>
      <c r="J666" s="494"/>
      <c r="K666" s="494"/>
      <c r="L666" s="494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</row>
    <row r="667" spans="1:27" ht="12.75" customHeight="1" x14ac:dyDescent="0.25">
      <c r="A667" s="493"/>
      <c r="B667" s="496" t="s">
        <v>330</v>
      </c>
      <c r="C667" s="467">
        <f>COUNTIF(D8:D646,"DC1+0")</f>
        <v>5</v>
      </c>
      <c r="D667" s="494"/>
      <c r="E667" s="494"/>
      <c r="F667" s="494"/>
      <c r="G667" s="495"/>
      <c r="H667" s="494"/>
      <c r="I667" s="494"/>
      <c r="J667" s="494"/>
      <c r="K667" s="494"/>
      <c r="L667" s="494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</row>
    <row r="668" spans="1:27" ht="12.75" customHeight="1" x14ac:dyDescent="0.25">
      <c r="A668" s="493"/>
      <c r="B668" s="496" t="s">
        <v>376</v>
      </c>
      <c r="C668" s="467">
        <f>COUNTIF(D8:D646,"DC1+3")</f>
        <v>1</v>
      </c>
      <c r="D668" s="494"/>
      <c r="E668" s="494"/>
      <c r="F668" s="494"/>
      <c r="G668" s="495"/>
      <c r="H668" s="494"/>
      <c r="I668" s="494"/>
      <c r="J668" s="494"/>
      <c r="K668" s="494"/>
      <c r="L668" s="494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</row>
    <row r="669" spans="1:27" ht="12.75" customHeight="1" x14ac:dyDescent="0.25">
      <c r="A669" s="493"/>
      <c r="B669" s="496" t="s">
        <v>402</v>
      </c>
      <c r="C669" s="467">
        <f>COUNTIF(D8:D646,"DC1+6")</f>
        <v>1</v>
      </c>
      <c r="D669" s="494"/>
      <c r="E669" s="494"/>
      <c r="F669" s="494"/>
      <c r="G669" s="495"/>
      <c r="H669" s="494"/>
      <c r="I669" s="494"/>
      <c r="J669" s="494"/>
      <c r="K669" s="494"/>
      <c r="L669" s="494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</row>
    <row r="670" spans="1:27" ht="12.75" customHeight="1" x14ac:dyDescent="0.25">
      <c r="A670" s="493"/>
      <c r="B670" s="496" t="s">
        <v>598</v>
      </c>
      <c r="C670" s="467">
        <f>COUNTIF(D8:D646,"DC1+9")</f>
        <v>1</v>
      </c>
      <c r="D670" s="494"/>
      <c r="E670" s="494"/>
      <c r="F670" s="494"/>
      <c r="G670" s="495"/>
      <c r="H670" s="494"/>
      <c r="I670" s="494"/>
      <c r="J670" s="494"/>
      <c r="K670" s="494"/>
      <c r="L670" s="494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</row>
    <row r="671" spans="1:27" ht="12.75" customHeight="1" x14ac:dyDescent="0.25">
      <c r="A671" s="493"/>
      <c r="B671" s="496" t="s">
        <v>852</v>
      </c>
      <c r="C671" s="467">
        <f>COUNTIF(D8:D646,"DC2-3")</f>
        <v>0</v>
      </c>
      <c r="D671" s="494"/>
      <c r="E671" s="494"/>
      <c r="F671" s="494"/>
      <c r="G671" s="495"/>
      <c r="H671" s="494"/>
      <c r="I671" s="494"/>
      <c r="J671" s="494"/>
      <c r="K671" s="494"/>
      <c r="L671" s="494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</row>
    <row r="672" spans="1:27" ht="12.75" customHeight="1" x14ac:dyDescent="0.25">
      <c r="A672" s="493"/>
      <c r="B672" s="496" t="s">
        <v>367</v>
      </c>
      <c r="C672" s="467">
        <f>COUNTIF(D8:D646,"DC2+0")</f>
        <v>6</v>
      </c>
      <c r="D672" s="494"/>
      <c r="E672" s="494"/>
      <c r="F672" s="494"/>
      <c r="G672" s="495"/>
      <c r="H672" s="494"/>
      <c r="I672" s="494"/>
      <c r="J672" s="494"/>
      <c r="K672" s="494"/>
      <c r="L672" s="494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</row>
    <row r="673" spans="1:27" ht="12.75" customHeight="1" x14ac:dyDescent="0.25">
      <c r="A673" s="493"/>
      <c r="B673" s="496" t="s">
        <v>413</v>
      </c>
      <c r="C673" s="467">
        <f>COUNTIF(D8:D646,"DC2+3")</f>
        <v>1</v>
      </c>
      <c r="D673" s="494"/>
      <c r="E673" s="494"/>
      <c r="F673" s="494"/>
      <c r="G673" s="495"/>
      <c r="H673" s="494"/>
      <c r="I673" s="494"/>
      <c r="J673" s="494"/>
      <c r="K673" s="494"/>
      <c r="L673" s="494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</row>
    <row r="674" spans="1:27" ht="12.75" customHeight="1" x14ac:dyDescent="0.25">
      <c r="A674" s="493"/>
      <c r="B674" s="496" t="s">
        <v>1251</v>
      </c>
      <c r="C674" s="467">
        <f>COUNTIF(D8:D646,"DC2+6")</f>
        <v>0</v>
      </c>
      <c r="D674" s="494"/>
      <c r="E674" s="494"/>
      <c r="F674" s="494"/>
      <c r="G674" s="495"/>
      <c r="H674" s="494"/>
      <c r="I674" s="494"/>
      <c r="J674" s="494"/>
      <c r="K674" s="494"/>
      <c r="L674" s="494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</row>
    <row r="675" spans="1:27" ht="12.75" customHeight="1" x14ac:dyDescent="0.25">
      <c r="A675" s="493"/>
      <c r="B675" s="496" t="s">
        <v>261</v>
      </c>
      <c r="C675" s="467">
        <f>COUNTIF(D8:D646,"DC2+9")</f>
        <v>2</v>
      </c>
      <c r="D675" s="494"/>
      <c r="E675" s="494"/>
      <c r="F675" s="494"/>
      <c r="G675" s="495"/>
      <c r="H675" s="494"/>
      <c r="I675" s="494"/>
      <c r="J675" s="494"/>
      <c r="K675" s="494"/>
      <c r="L675" s="494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</row>
    <row r="676" spans="1:27" ht="12.75" customHeight="1" x14ac:dyDescent="0.25">
      <c r="A676" s="493"/>
      <c r="B676" s="496" t="s">
        <v>885</v>
      </c>
      <c r="C676" s="467">
        <f>COUNTIF(D8:D646,"DC2+15")</f>
        <v>0</v>
      </c>
      <c r="D676" s="494"/>
      <c r="E676" s="494"/>
      <c r="F676" s="494"/>
      <c r="G676" s="495"/>
      <c r="H676" s="494"/>
      <c r="I676" s="494"/>
      <c r="J676" s="494"/>
      <c r="K676" s="494"/>
      <c r="L676" s="494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</row>
    <row r="677" spans="1:27" ht="12.75" customHeight="1" x14ac:dyDescent="0.25">
      <c r="A677" s="493"/>
      <c r="B677" s="496" t="s">
        <v>1252</v>
      </c>
      <c r="C677" s="467">
        <f>COUNTIF(D8:D646,"DD45-3")</f>
        <v>0</v>
      </c>
      <c r="D677" s="494"/>
      <c r="E677" s="494"/>
      <c r="F677" s="494"/>
      <c r="G677" s="495"/>
      <c r="H677" s="494"/>
      <c r="I677" s="494"/>
      <c r="J677" s="494"/>
      <c r="K677" s="494"/>
      <c r="L677" s="494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</row>
    <row r="678" spans="1:27" ht="12.75" customHeight="1" x14ac:dyDescent="0.25">
      <c r="A678" s="493"/>
      <c r="B678" s="496" t="s">
        <v>234</v>
      </c>
      <c r="C678" s="467">
        <f>COUNTIF(D8:D646,"DD45+0")</f>
        <v>2</v>
      </c>
      <c r="D678" s="494"/>
      <c r="E678" s="494"/>
      <c r="F678" s="494"/>
      <c r="G678" s="495"/>
      <c r="H678" s="494"/>
      <c r="I678" s="494"/>
      <c r="J678" s="494"/>
      <c r="K678" s="494"/>
      <c r="L678" s="494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</row>
    <row r="679" spans="1:27" ht="12.75" customHeight="1" x14ac:dyDescent="0.25">
      <c r="A679" s="493"/>
      <c r="B679" s="496" t="s">
        <v>851</v>
      </c>
      <c r="C679" s="467">
        <f>COUNTIF(D8:D646,"DD45+3")</f>
        <v>0</v>
      </c>
      <c r="D679" s="494"/>
      <c r="E679" s="494"/>
      <c r="F679" s="494"/>
      <c r="G679" s="495"/>
      <c r="H679" s="494"/>
      <c r="I679" s="494"/>
      <c r="J679" s="494"/>
      <c r="K679" s="494"/>
      <c r="L679" s="494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</row>
    <row r="680" spans="1:27" ht="12.75" customHeight="1" x14ac:dyDescent="0.25">
      <c r="A680" s="493"/>
      <c r="B680" s="496" t="s">
        <v>853</v>
      </c>
      <c r="C680" s="467">
        <f>COUNTIF(D8:D646,"DD45+6")</f>
        <v>0</v>
      </c>
      <c r="D680" s="494"/>
      <c r="E680" s="494"/>
      <c r="F680" s="494"/>
      <c r="G680" s="495"/>
      <c r="H680" s="494"/>
      <c r="I680" s="494"/>
      <c r="J680" s="494"/>
      <c r="K680" s="494"/>
      <c r="L680" s="494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</row>
    <row r="681" spans="1:27" ht="12.75" customHeight="1" x14ac:dyDescent="0.25">
      <c r="A681" s="493"/>
      <c r="B681" s="496" t="s">
        <v>411</v>
      </c>
      <c r="C681" s="467">
        <f>COUNTIF(D8:D646,"DD45+9")</f>
        <v>2</v>
      </c>
      <c r="D681" s="494"/>
      <c r="E681" s="494"/>
      <c r="F681" s="494"/>
      <c r="G681" s="495"/>
      <c r="H681" s="494"/>
      <c r="I681" s="494"/>
      <c r="J681" s="494"/>
      <c r="K681" s="494"/>
      <c r="L681" s="494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</row>
    <row r="682" spans="1:27" ht="12.75" customHeight="1" x14ac:dyDescent="0.25">
      <c r="A682" s="493"/>
      <c r="B682" s="496" t="s">
        <v>385</v>
      </c>
      <c r="C682" s="467">
        <f>COUNTIF(D8:D646,"DD60+0")</f>
        <v>2</v>
      </c>
      <c r="D682" s="739" t="s">
        <v>1250</v>
      </c>
      <c r="E682" s="701"/>
      <c r="F682" s="701"/>
      <c r="G682" s="495"/>
      <c r="H682" s="494"/>
      <c r="I682" s="494"/>
      <c r="J682" s="494"/>
      <c r="K682" s="494"/>
      <c r="L682" s="494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</row>
    <row r="683" spans="1:27" ht="12.75" customHeight="1" x14ac:dyDescent="0.25">
      <c r="A683" s="493"/>
      <c r="B683" s="496" t="s">
        <v>227</v>
      </c>
      <c r="C683" s="467">
        <f>COUNTIF(D8:D646,"DD60+3")</f>
        <v>2</v>
      </c>
      <c r="D683" s="494"/>
      <c r="E683" s="494"/>
      <c r="F683" s="494"/>
      <c r="G683" s="495"/>
      <c r="H683" s="494"/>
      <c r="I683" s="494"/>
      <c r="J683" s="494"/>
      <c r="K683" s="494"/>
      <c r="L683" s="494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</row>
    <row r="684" spans="1:27" ht="12.75" customHeight="1" x14ac:dyDescent="0.25">
      <c r="A684" s="493"/>
      <c r="B684" s="496" t="s">
        <v>415</v>
      </c>
      <c r="C684" s="467">
        <f>COUNTIF(D8:D646,"DD60+6")</f>
        <v>1</v>
      </c>
      <c r="D684" s="494"/>
      <c r="E684" s="494"/>
      <c r="F684" s="494"/>
      <c r="G684" s="495"/>
      <c r="H684" s="494"/>
      <c r="I684" s="494"/>
      <c r="J684" s="494"/>
      <c r="K684" s="494"/>
      <c r="L684" s="494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</row>
    <row r="685" spans="1:27" ht="12.75" customHeight="1" x14ac:dyDescent="0.25">
      <c r="A685" s="493"/>
      <c r="B685" s="496" t="s">
        <v>417</v>
      </c>
      <c r="C685" s="467">
        <f>COUNTIF(D8:D646,"DD60+9")</f>
        <v>1</v>
      </c>
      <c r="D685" s="494"/>
      <c r="E685" s="494"/>
      <c r="F685" s="494"/>
      <c r="G685" s="495"/>
      <c r="H685" s="494"/>
      <c r="I685" s="494"/>
      <c r="J685" s="494"/>
      <c r="K685" s="494"/>
      <c r="L685" s="494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</row>
    <row r="686" spans="1:27" ht="12.75" customHeight="1" x14ac:dyDescent="0.25">
      <c r="A686" s="493"/>
      <c r="B686" s="496" t="s">
        <v>349</v>
      </c>
      <c r="C686" s="467">
        <f>COUNTIF(D8:D646,"DD60+18")</f>
        <v>3</v>
      </c>
      <c r="D686" s="739" t="s">
        <v>1253</v>
      </c>
      <c r="E686" s="701"/>
      <c r="F686" s="701"/>
      <c r="G686" s="495"/>
      <c r="H686" s="494"/>
      <c r="I686" s="494"/>
      <c r="J686" s="494"/>
      <c r="K686" s="494"/>
      <c r="L686" s="494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</row>
    <row r="687" spans="1:27" ht="12.75" customHeight="1" x14ac:dyDescent="0.25">
      <c r="A687" s="493"/>
      <c r="B687" s="496" t="s">
        <v>347</v>
      </c>
      <c r="C687" s="467">
        <f>COUNTIF(D8:D646,"DD60+25")</f>
        <v>1</v>
      </c>
      <c r="D687" s="494"/>
      <c r="E687" s="494"/>
      <c r="F687" s="494"/>
      <c r="G687" s="495"/>
      <c r="H687" s="494"/>
      <c r="I687" s="494"/>
      <c r="J687" s="494"/>
      <c r="K687" s="494"/>
      <c r="L687" s="494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</row>
    <row r="688" spans="1:27" ht="12.75" customHeight="1" x14ac:dyDescent="0.25">
      <c r="A688" s="493"/>
      <c r="B688" s="496" t="s">
        <v>426</v>
      </c>
      <c r="C688" s="467">
        <f>COUNTIF(D8:D646,"DD60+35")</f>
        <v>2</v>
      </c>
      <c r="D688" s="739" t="s">
        <v>1254</v>
      </c>
      <c r="E688" s="701"/>
      <c r="F688" s="701"/>
      <c r="G688" s="495"/>
      <c r="H688" s="494"/>
      <c r="I688" s="494"/>
      <c r="J688" s="494"/>
      <c r="K688" s="494"/>
      <c r="L688" s="494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</row>
    <row r="689" spans="1:27" ht="12.75" customHeight="1" x14ac:dyDescent="0.25">
      <c r="A689" s="493"/>
      <c r="B689" s="494"/>
      <c r="C689" s="494"/>
      <c r="D689" s="494"/>
      <c r="E689" s="494"/>
      <c r="F689" s="494"/>
      <c r="G689" s="495"/>
      <c r="H689" s="494"/>
      <c r="I689" s="494"/>
      <c r="J689" s="494"/>
      <c r="K689" s="494"/>
      <c r="L689" s="494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</row>
    <row r="690" spans="1:27" ht="12.75" customHeight="1" x14ac:dyDescent="0.25">
      <c r="A690" s="493"/>
      <c r="B690" s="494" t="s">
        <v>202</v>
      </c>
      <c r="C690" s="494">
        <f>SUM(C650:C689)</f>
        <v>319</v>
      </c>
      <c r="D690" s="494"/>
      <c r="E690" s="494"/>
      <c r="F690" s="494"/>
      <c r="G690" s="495"/>
      <c r="H690" s="494"/>
      <c r="I690" s="494"/>
      <c r="J690" s="494"/>
      <c r="K690" s="494"/>
      <c r="L690" s="494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</row>
    <row r="691" spans="1:27" ht="12.75" customHeight="1" x14ac:dyDescent="0.25">
      <c r="A691" s="493"/>
      <c r="B691" s="494"/>
      <c r="C691" s="494"/>
      <c r="D691" s="494"/>
      <c r="E691" s="494"/>
      <c r="F691" s="494"/>
      <c r="G691" s="495"/>
      <c r="H691" s="494"/>
      <c r="I691" s="494"/>
      <c r="J691" s="494"/>
      <c r="K691" s="494"/>
      <c r="L691" s="494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</row>
    <row r="692" spans="1:27" ht="12.75" customHeight="1" x14ac:dyDescent="0.25">
      <c r="A692" s="493"/>
      <c r="B692" s="494"/>
      <c r="C692" s="494"/>
      <c r="D692" s="494"/>
      <c r="E692" s="494"/>
      <c r="F692" s="494"/>
      <c r="G692" s="495"/>
      <c r="H692" s="494"/>
      <c r="I692" s="494"/>
      <c r="J692" s="494"/>
      <c r="K692" s="494"/>
      <c r="L692" s="494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</row>
    <row r="693" spans="1:27" ht="12.75" customHeight="1" x14ac:dyDescent="0.25">
      <c r="A693" s="493"/>
      <c r="B693" s="494"/>
      <c r="C693" s="494"/>
      <c r="D693" s="494"/>
      <c r="E693" s="494"/>
      <c r="F693" s="494"/>
      <c r="G693" s="495"/>
      <c r="H693" s="494"/>
      <c r="I693" s="494"/>
      <c r="J693" s="494"/>
      <c r="K693" s="494"/>
      <c r="L693" s="494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</row>
    <row r="694" spans="1:27" ht="12.75" customHeight="1" x14ac:dyDescent="0.25">
      <c r="A694" s="493"/>
      <c r="B694" s="494"/>
      <c r="C694" s="494"/>
      <c r="D694" s="494"/>
      <c r="E694" s="494"/>
      <c r="F694" s="494"/>
      <c r="G694" s="495"/>
      <c r="H694" s="494"/>
      <c r="I694" s="494"/>
      <c r="J694" s="494"/>
      <c r="K694" s="494"/>
      <c r="L694" s="494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</row>
    <row r="695" spans="1:27" ht="12.75" customHeight="1" x14ac:dyDescent="0.25">
      <c r="A695" s="493"/>
      <c r="B695" s="494"/>
      <c r="C695" s="494"/>
      <c r="D695" s="494"/>
      <c r="E695" s="494"/>
      <c r="F695" s="494"/>
      <c r="G695" s="495"/>
      <c r="H695" s="494"/>
      <c r="I695" s="494"/>
      <c r="J695" s="494"/>
      <c r="K695" s="494"/>
      <c r="L695" s="494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</row>
    <row r="696" spans="1:27" ht="12.75" customHeight="1" x14ac:dyDescent="0.25">
      <c r="A696" s="493"/>
      <c r="B696" s="494"/>
      <c r="C696" s="494"/>
      <c r="D696" s="494"/>
      <c r="E696" s="494"/>
      <c r="F696" s="494"/>
      <c r="G696" s="495"/>
      <c r="H696" s="494"/>
      <c r="I696" s="494"/>
      <c r="J696" s="494"/>
      <c r="K696" s="494"/>
      <c r="L696" s="494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</row>
    <row r="697" spans="1:27" ht="12.75" customHeight="1" x14ac:dyDescent="0.25">
      <c r="A697" s="493"/>
      <c r="B697" s="494"/>
      <c r="C697" s="494"/>
      <c r="D697" s="494"/>
      <c r="E697" s="494"/>
      <c r="F697" s="494"/>
      <c r="G697" s="495"/>
      <c r="H697" s="494"/>
      <c r="I697" s="494"/>
      <c r="J697" s="494"/>
      <c r="K697" s="494"/>
      <c r="L697" s="494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</row>
    <row r="698" spans="1:27" ht="12.75" customHeight="1" x14ac:dyDescent="0.25">
      <c r="A698" s="493"/>
      <c r="B698" s="494"/>
      <c r="C698" s="494"/>
      <c r="D698" s="494"/>
      <c r="E698" s="494"/>
      <c r="F698" s="494"/>
      <c r="G698" s="495"/>
      <c r="H698" s="494"/>
      <c r="I698" s="494"/>
      <c r="J698" s="494"/>
      <c r="K698" s="494"/>
      <c r="L698" s="494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</row>
    <row r="699" spans="1:27" ht="12.75" customHeight="1" x14ac:dyDescent="0.25">
      <c r="A699" s="493"/>
      <c r="B699" s="494"/>
      <c r="C699" s="494"/>
      <c r="D699" s="494"/>
      <c r="E699" s="494"/>
      <c r="F699" s="494"/>
      <c r="G699" s="495"/>
      <c r="H699" s="494"/>
      <c r="I699" s="494"/>
      <c r="J699" s="494"/>
      <c r="K699" s="494"/>
      <c r="L699" s="494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</row>
    <row r="700" spans="1:27" ht="12.75" customHeight="1" x14ac:dyDescent="0.25">
      <c r="A700" s="493"/>
      <c r="B700" s="494"/>
      <c r="C700" s="494"/>
      <c r="D700" s="494"/>
      <c r="E700" s="494"/>
      <c r="F700" s="494"/>
      <c r="G700" s="495"/>
      <c r="H700" s="494"/>
      <c r="I700" s="494"/>
      <c r="J700" s="494"/>
      <c r="K700" s="494"/>
      <c r="L700" s="494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</row>
    <row r="701" spans="1:27" ht="12.75" customHeight="1" x14ac:dyDescent="0.25">
      <c r="A701" s="493"/>
      <c r="B701" s="494"/>
      <c r="C701" s="494"/>
      <c r="D701" s="494"/>
      <c r="E701" s="494"/>
      <c r="F701" s="494"/>
      <c r="G701" s="495"/>
      <c r="H701" s="494"/>
      <c r="I701" s="494"/>
      <c r="J701" s="494"/>
      <c r="K701" s="494"/>
      <c r="L701" s="494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</row>
    <row r="702" spans="1:27" ht="12.75" customHeight="1" x14ac:dyDescent="0.25">
      <c r="A702" s="493"/>
      <c r="B702" s="494"/>
      <c r="C702" s="494"/>
      <c r="D702" s="494"/>
      <c r="E702" s="494"/>
      <c r="F702" s="494"/>
      <c r="G702" s="495"/>
      <c r="H702" s="494"/>
      <c r="I702" s="494"/>
      <c r="J702" s="494"/>
      <c r="K702" s="494"/>
      <c r="L702" s="494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</row>
    <row r="703" spans="1:27" ht="12.75" customHeight="1" x14ac:dyDescent="0.25">
      <c r="A703" s="493"/>
      <c r="B703" s="494"/>
      <c r="C703" s="494"/>
      <c r="D703" s="494"/>
      <c r="E703" s="494"/>
      <c r="F703" s="494"/>
      <c r="G703" s="495"/>
      <c r="H703" s="494"/>
      <c r="I703" s="494"/>
      <c r="J703" s="494"/>
      <c r="K703" s="494"/>
      <c r="L703" s="494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</row>
    <row r="704" spans="1:27" ht="12.75" customHeight="1" x14ac:dyDescent="0.25">
      <c r="A704" s="493"/>
      <c r="B704" s="494"/>
      <c r="C704" s="494"/>
      <c r="D704" s="494"/>
      <c r="E704" s="494"/>
      <c r="F704" s="494"/>
      <c r="G704" s="495"/>
      <c r="H704" s="494"/>
      <c r="I704" s="494"/>
      <c r="J704" s="494"/>
      <c r="K704" s="494"/>
      <c r="L704" s="494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</row>
    <row r="705" spans="1:27" ht="12.75" customHeight="1" x14ac:dyDescent="0.25">
      <c r="A705" s="493"/>
      <c r="B705" s="494"/>
      <c r="C705" s="494"/>
      <c r="D705" s="494"/>
      <c r="E705" s="494"/>
      <c r="F705" s="494"/>
      <c r="G705" s="495"/>
      <c r="H705" s="494"/>
      <c r="I705" s="494"/>
      <c r="J705" s="494"/>
      <c r="K705" s="494"/>
      <c r="L705" s="494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</row>
    <row r="706" spans="1:27" ht="12.75" customHeight="1" x14ac:dyDescent="0.25">
      <c r="A706" s="493"/>
      <c r="B706" s="494"/>
      <c r="C706" s="494"/>
      <c r="D706" s="494"/>
      <c r="E706" s="494"/>
      <c r="F706" s="494"/>
      <c r="G706" s="495"/>
      <c r="H706" s="494"/>
      <c r="I706" s="494"/>
      <c r="J706" s="494"/>
      <c r="K706" s="494"/>
      <c r="L706" s="494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</row>
    <row r="707" spans="1:27" ht="12.75" customHeight="1" x14ac:dyDescent="0.25">
      <c r="A707" s="493"/>
      <c r="B707" s="494"/>
      <c r="C707" s="494"/>
      <c r="D707" s="494"/>
      <c r="E707" s="494"/>
      <c r="F707" s="494"/>
      <c r="G707" s="495"/>
      <c r="H707" s="494"/>
      <c r="I707" s="494"/>
      <c r="J707" s="494"/>
      <c r="K707" s="494"/>
      <c r="L707" s="494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</row>
    <row r="708" spans="1:27" ht="12.75" customHeight="1" x14ac:dyDescent="0.25">
      <c r="A708" s="493"/>
      <c r="B708" s="494"/>
      <c r="C708" s="494"/>
      <c r="D708" s="494"/>
      <c r="E708" s="494"/>
      <c r="F708" s="494"/>
      <c r="G708" s="495"/>
      <c r="H708" s="494"/>
      <c r="I708" s="494"/>
      <c r="J708" s="494"/>
      <c r="K708" s="494"/>
      <c r="L708" s="494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</row>
    <row r="709" spans="1:27" ht="12.75" customHeight="1" x14ac:dyDescent="0.25">
      <c r="A709" s="493"/>
      <c r="B709" s="494"/>
      <c r="C709" s="494"/>
      <c r="D709" s="494"/>
      <c r="E709" s="494"/>
      <c r="F709" s="494"/>
      <c r="G709" s="495"/>
      <c r="H709" s="494"/>
      <c r="I709" s="494"/>
      <c r="J709" s="494"/>
      <c r="K709" s="494"/>
      <c r="L709" s="494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</row>
    <row r="710" spans="1:27" ht="12.75" customHeight="1" x14ac:dyDescent="0.25">
      <c r="A710" s="493"/>
      <c r="B710" s="494"/>
      <c r="C710" s="494"/>
      <c r="D710" s="494"/>
      <c r="E710" s="494"/>
      <c r="F710" s="494"/>
      <c r="G710" s="495"/>
      <c r="H710" s="494"/>
      <c r="I710" s="494"/>
      <c r="J710" s="494"/>
      <c r="K710" s="494"/>
      <c r="L710" s="494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</row>
    <row r="711" spans="1:27" ht="12.75" customHeight="1" x14ac:dyDescent="0.25">
      <c r="A711" s="493"/>
      <c r="B711" s="494"/>
      <c r="C711" s="494"/>
      <c r="D711" s="494"/>
      <c r="E711" s="494"/>
      <c r="F711" s="494"/>
      <c r="G711" s="495"/>
      <c r="H711" s="494"/>
      <c r="I711" s="494"/>
      <c r="J711" s="494"/>
      <c r="K711" s="494"/>
      <c r="L711" s="494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</row>
    <row r="712" spans="1:27" ht="12.75" customHeight="1" x14ac:dyDescent="0.25">
      <c r="A712" s="493"/>
      <c r="B712" s="494"/>
      <c r="C712" s="494"/>
      <c r="D712" s="494"/>
      <c r="E712" s="494"/>
      <c r="F712" s="494"/>
      <c r="G712" s="495"/>
      <c r="H712" s="494"/>
      <c r="I712" s="494"/>
      <c r="J712" s="494"/>
      <c r="K712" s="494"/>
      <c r="L712" s="494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</row>
    <row r="713" spans="1:27" ht="12.75" customHeight="1" x14ac:dyDescent="0.25">
      <c r="A713" s="493"/>
      <c r="B713" s="494"/>
      <c r="C713" s="494"/>
      <c r="D713" s="494"/>
      <c r="E713" s="494"/>
      <c r="F713" s="494"/>
      <c r="G713" s="495"/>
      <c r="H713" s="494"/>
      <c r="I713" s="494"/>
      <c r="J713" s="494"/>
      <c r="K713" s="494"/>
      <c r="L713" s="494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</row>
    <row r="714" spans="1:27" ht="12.75" customHeight="1" x14ac:dyDescent="0.25">
      <c r="A714" s="493"/>
      <c r="B714" s="494"/>
      <c r="C714" s="494"/>
      <c r="D714" s="494"/>
      <c r="E714" s="494"/>
      <c r="F714" s="494"/>
      <c r="G714" s="495"/>
      <c r="H714" s="494"/>
      <c r="I714" s="494"/>
      <c r="J714" s="494"/>
      <c r="K714" s="494"/>
      <c r="L714" s="494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</row>
    <row r="715" spans="1:27" ht="12.75" customHeight="1" x14ac:dyDescent="0.25">
      <c r="A715" s="493"/>
      <c r="B715" s="494"/>
      <c r="C715" s="494"/>
      <c r="D715" s="494"/>
      <c r="E715" s="494"/>
      <c r="F715" s="494"/>
      <c r="G715" s="495"/>
      <c r="H715" s="494"/>
      <c r="I715" s="494"/>
      <c r="J715" s="494"/>
      <c r="K715" s="494"/>
      <c r="L715" s="494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</row>
    <row r="716" spans="1:27" ht="12.75" customHeight="1" x14ac:dyDescent="0.25">
      <c r="A716" s="493"/>
      <c r="B716" s="494"/>
      <c r="C716" s="494"/>
      <c r="D716" s="494"/>
      <c r="E716" s="494"/>
      <c r="F716" s="494"/>
      <c r="G716" s="495"/>
      <c r="H716" s="494"/>
      <c r="I716" s="494"/>
      <c r="J716" s="494"/>
      <c r="K716" s="494"/>
      <c r="L716" s="494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</row>
    <row r="717" spans="1:27" ht="12.75" customHeight="1" x14ac:dyDescent="0.25">
      <c r="A717" s="493"/>
      <c r="B717" s="494"/>
      <c r="C717" s="494"/>
      <c r="D717" s="494"/>
      <c r="E717" s="494"/>
      <c r="F717" s="494"/>
      <c r="G717" s="495"/>
      <c r="H717" s="494"/>
      <c r="I717" s="494"/>
      <c r="J717" s="494"/>
      <c r="K717" s="494"/>
      <c r="L717" s="494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</row>
    <row r="718" spans="1:27" ht="12.75" customHeight="1" x14ac:dyDescent="0.25">
      <c r="A718" s="493"/>
      <c r="B718" s="494"/>
      <c r="C718" s="494"/>
      <c r="D718" s="494"/>
      <c r="E718" s="494"/>
      <c r="F718" s="494"/>
      <c r="G718" s="495"/>
      <c r="H718" s="494"/>
      <c r="I718" s="494"/>
      <c r="J718" s="494"/>
      <c r="K718" s="494"/>
      <c r="L718" s="494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</row>
    <row r="719" spans="1:27" ht="12.75" customHeight="1" x14ac:dyDescent="0.25">
      <c r="A719" s="493"/>
      <c r="B719" s="494"/>
      <c r="C719" s="494"/>
      <c r="D719" s="494"/>
      <c r="E719" s="494"/>
      <c r="F719" s="494"/>
      <c r="G719" s="495"/>
      <c r="H719" s="494"/>
      <c r="I719" s="494"/>
      <c r="J719" s="494"/>
      <c r="K719" s="494"/>
      <c r="L719" s="494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</row>
    <row r="720" spans="1:27" ht="12.75" customHeight="1" x14ac:dyDescent="0.25">
      <c r="A720" s="493"/>
      <c r="B720" s="494"/>
      <c r="C720" s="494"/>
      <c r="D720" s="494"/>
      <c r="E720" s="494"/>
      <c r="F720" s="494"/>
      <c r="G720" s="495"/>
      <c r="H720" s="494"/>
      <c r="I720" s="494"/>
      <c r="J720" s="494"/>
      <c r="K720" s="494"/>
      <c r="L720" s="494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</row>
    <row r="721" spans="1:27" ht="12.75" customHeight="1" x14ac:dyDescent="0.25">
      <c r="A721" s="493"/>
      <c r="B721" s="494"/>
      <c r="C721" s="494"/>
      <c r="D721" s="494"/>
      <c r="E721" s="494"/>
      <c r="F721" s="494"/>
      <c r="G721" s="495"/>
      <c r="H721" s="494"/>
      <c r="I721" s="494"/>
      <c r="J721" s="494"/>
      <c r="K721" s="494"/>
      <c r="L721" s="494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</row>
    <row r="722" spans="1:27" ht="12.75" customHeight="1" x14ac:dyDescent="0.25">
      <c r="A722" s="493"/>
      <c r="B722" s="494"/>
      <c r="C722" s="494"/>
      <c r="D722" s="494"/>
      <c r="E722" s="494"/>
      <c r="F722" s="494"/>
      <c r="G722" s="495"/>
      <c r="H722" s="494"/>
      <c r="I722" s="494"/>
      <c r="J722" s="494"/>
      <c r="K722" s="494"/>
      <c r="L722" s="494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</row>
    <row r="723" spans="1:27" ht="12.75" customHeight="1" x14ac:dyDescent="0.25">
      <c r="A723" s="493"/>
      <c r="B723" s="494"/>
      <c r="C723" s="494"/>
      <c r="D723" s="494"/>
      <c r="E723" s="494"/>
      <c r="F723" s="494"/>
      <c r="G723" s="495"/>
      <c r="H723" s="494"/>
      <c r="I723" s="494"/>
      <c r="J723" s="494"/>
      <c r="K723" s="494"/>
      <c r="L723" s="494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</row>
    <row r="724" spans="1:27" ht="12.75" customHeight="1" x14ac:dyDescent="0.25">
      <c r="A724" s="493"/>
      <c r="B724" s="494"/>
      <c r="C724" s="494"/>
      <c r="D724" s="494"/>
      <c r="E724" s="494"/>
      <c r="F724" s="494"/>
      <c r="G724" s="495"/>
      <c r="H724" s="494"/>
      <c r="I724" s="494"/>
      <c r="J724" s="494"/>
      <c r="K724" s="494"/>
      <c r="L724" s="494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</row>
    <row r="725" spans="1:27" ht="12.75" customHeight="1" x14ac:dyDescent="0.25">
      <c r="A725" s="493"/>
      <c r="B725" s="494"/>
      <c r="C725" s="494"/>
      <c r="D725" s="494"/>
      <c r="E725" s="494"/>
      <c r="F725" s="494"/>
      <c r="G725" s="495"/>
      <c r="H725" s="494"/>
      <c r="I725" s="494"/>
      <c r="J725" s="494"/>
      <c r="K725" s="494"/>
      <c r="L725" s="494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</row>
    <row r="726" spans="1:27" ht="12.75" customHeight="1" x14ac:dyDescent="0.25">
      <c r="A726" s="493"/>
      <c r="B726" s="494"/>
      <c r="C726" s="494"/>
      <c r="D726" s="494"/>
      <c r="E726" s="494"/>
      <c r="F726" s="494"/>
      <c r="G726" s="495"/>
      <c r="H726" s="494"/>
      <c r="I726" s="494"/>
      <c r="J726" s="494"/>
      <c r="K726" s="494"/>
      <c r="L726" s="494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</row>
    <row r="727" spans="1:27" ht="12.75" customHeight="1" x14ac:dyDescent="0.25">
      <c r="A727" s="493"/>
      <c r="B727" s="494"/>
      <c r="C727" s="494"/>
      <c r="D727" s="494"/>
      <c r="E727" s="494"/>
      <c r="F727" s="494"/>
      <c r="G727" s="495"/>
      <c r="H727" s="494"/>
      <c r="I727" s="494"/>
      <c r="J727" s="494"/>
      <c r="K727" s="494"/>
      <c r="L727" s="494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</row>
    <row r="728" spans="1:27" ht="12.75" customHeight="1" x14ac:dyDescent="0.25">
      <c r="A728" s="493"/>
      <c r="B728" s="494"/>
      <c r="C728" s="494"/>
      <c r="D728" s="494"/>
      <c r="E728" s="494"/>
      <c r="F728" s="494"/>
      <c r="G728" s="495"/>
      <c r="H728" s="494"/>
      <c r="I728" s="494"/>
      <c r="J728" s="494"/>
      <c r="K728" s="494"/>
      <c r="L728" s="494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</row>
    <row r="729" spans="1:27" ht="12.75" customHeight="1" x14ac:dyDescent="0.25">
      <c r="A729" s="493"/>
      <c r="B729" s="494"/>
      <c r="C729" s="494"/>
      <c r="D729" s="494"/>
      <c r="E729" s="494"/>
      <c r="F729" s="494"/>
      <c r="G729" s="495"/>
      <c r="H729" s="494"/>
      <c r="I729" s="494"/>
      <c r="J729" s="494"/>
      <c r="K729" s="494"/>
      <c r="L729" s="494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</row>
    <row r="730" spans="1:27" ht="12.75" customHeight="1" x14ac:dyDescent="0.25">
      <c r="A730" s="493"/>
      <c r="B730" s="494"/>
      <c r="C730" s="494"/>
      <c r="D730" s="494"/>
      <c r="E730" s="494"/>
      <c r="F730" s="494"/>
      <c r="G730" s="495"/>
      <c r="H730" s="494"/>
      <c r="I730" s="494"/>
      <c r="J730" s="494"/>
      <c r="K730" s="494"/>
      <c r="L730" s="494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</row>
    <row r="731" spans="1:27" ht="12.75" customHeight="1" x14ac:dyDescent="0.25">
      <c r="A731" s="493"/>
      <c r="B731" s="494"/>
      <c r="C731" s="494"/>
      <c r="D731" s="494"/>
      <c r="E731" s="494"/>
      <c r="F731" s="494"/>
      <c r="G731" s="495"/>
      <c r="H731" s="494"/>
      <c r="I731" s="494"/>
      <c r="J731" s="494"/>
      <c r="K731" s="494"/>
      <c r="L731" s="494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</row>
    <row r="732" spans="1:27" ht="12.75" customHeight="1" x14ac:dyDescent="0.25">
      <c r="A732" s="493"/>
      <c r="B732" s="494"/>
      <c r="C732" s="494"/>
      <c r="D732" s="494"/>
      <c r="E732" s="494"/>
      <c r="F732" s="494"/>
      <c r="G732" s="495"/>
      <c r="H732" s="494"/>
      <c r="I732" s="494"/>
      <c r="J732" s="494"/>
      <c r="K732" s="494"/>
      <c r="L732" s="494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</row>
    <row r="733" spans="1:27" ht="12.75" customHeight="1" x14ac:dyDescent="0.25">
      <c r="A733" s="493"/>
      <c r="B733" s="494"/>
      <c r="C733" s="494"/>
      <c r="D733" s="494"/>
      <c r="E733" s="494"/>
      <c r="F733" s="494"/>
      <c r="G733" s="495"/>
      <c r="H733" s="494"/>
      <c r="I733" s="494"/>
      <c r="J733" s="494"/>
      <c r="K733" s="494"/>
      <c r="L733" s="494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</row>
    <row r="734" spans="1:27" ht="12.75" customHeight="1" x14ac:dyDescent="0.25">
      <c r="A734" s="493"/>
      <c r="B734" s="494"/>
      <c r="C734" s="494"/>
      <c r="D734" s="494"/>
      <c r="E734" s="494"/>
      <c r="F734" s="494"/>
      <c r="G734" s="495"/>
      <c r="H734" s="494"/>
      <c r="I734" s="494"/>
      <c r="J734" s="494"/>
      <c r="K734" s="494"/>
      <c r="L734" s="494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</row>
    <row r="735" spans="1:27" ht="12.75" customHeight="1" x14ac:dyDescent="0.25">
      <c r="A735" s="493"/>
      <c r="B735" s="494"/>
      <c r="C735" s="494"/>
      <c r="D735" s="494"/>
      <c r="E735" s="494"/>
      <c r="F735" s="494"/>
      <c r="G735" s="495"/>
      <c r="H735" s="494"/>
      <c r="I735" s="494"/>
      <c r="J735" s="494"/>
      <c r="K735" s="494"/>
      <c r="L735" s="494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</row>
    <row r="736" spans="1:27" ht="12.75" customHeight="1" x14ac:dyDescent="0.25">
      <c r="A736" s="493"/>
      <c r="B736" s="494"/>
      <c r="C736" s="494"/>
      <c r="D736" s="494"/>
      <c r="E736" s="494"/>
      <c r="F736" s="494"/>
      <c r="G736" s="495"/>
      <c r="H736" s="494"/>
      <c r="I736" s="494"/>
      <c r="J736" s="494"/>
      <c r="K736" s="494"/>
      <c r="L736" s="494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</row>
    <row r="737" spans="1:27" ht="12.75" customHeight="1" x14ac:dyDescent="0.25">
      <c r="A737" s="493"/>
      <c r="B737" s="494"/>
      <c r="C737" s="494"/>
      <c r="D737" s="494"/>
      <c r="E737" s="494"/>
      <c r="F737" s="494"/>
      <c r="G737" s="495"/>
      <c r="H737" s="494"/>
      <c r="I737" s="494"/>
      <c r="J737" s="494"/>
      <c r="K737" s="494"/>
      <c r="L737" s="494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</row>
    <row r="738" spans="1:27" ht="12.75" customHeight="1" x14ac:dyDescent="0.25">
      <c r="A738" s="493"/>
      <c r="B738" s="494"/>
      <c r="C738" s="494"/>
      <c r="D738" s="494"/>
      <c r="E738" s="494"/>
      <c r="F738" s="494"/>
      <c r="G738" s="495"/>
      <c r="H738" s="494"/>
      <c r="I738" s="494"/>
      <c r="J738" s="494"/>
      <c r="K738" s="494"/>
      <c r="L738" s="494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</row>
    <row r="739" spans="1:27" ht="12.75" customHeight="1" x14ac:dyDescent="0.25">
      <c r="A739" s="493"/>
      <c r="B739" s="494"/>
      <c r="C739" s="494"/>
      <c r="D739" s="494"/>
      <c r="E739" s="494"/>
      <c r="F739" s="494"/>
      <c r="G739" s="495"/>
      <c r="H739" s="494"/>
      <c r="I739" s="494"/>
      <c r="J739" s="494"/>
      <c r="K739" s="494"/>
      <c r="L739" s="494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</row>
    <row r="740" spans="1:27" ht="12.75" customHeight="1" x14ac:dyDescent="0.25">
      <c r="A740" s="493"/>
      <c r="B740" s="494"/>
      <c r="C740" s="494"/>
      <c r="D740" s="494"/>
      <c r="E740" s="494"/>
      <c r="F740" s="494"/>
      <c r="G740" s="495"/>
      <c r="H740" s="494"/>
      <c r="I740" s="494"/>
      <c r="J740" s="494"/>
      <c r="K740" s="494"/>
      <c r="L740" s="494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</row>
    <row r="741" spans="1:27" ht="12.75" customHeight="1" x14ac:dyDescent="0.25">
      <c r="A741" s="493"/>
      <c r="B741" s="494"/>
      <c r="C741" s="494"/>
      <c r="D741" s="494"/>
      <c r="E741" s="494"/>
      <c r="F741" s="494"/>
      <c r="G741" s="495"/>
      <c r="H741" s="494"/>
      <c r="I741" s="494"/>
      <c r="J741" s="494"/>
      <c r="K741" s="494"/>
      <c r="L741" s="494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</row>
    <row r="742" spans="1:27" ht="12.75" customHeight="1" x14ac:dyDescent="0.25">
      <c r="A742" s="493"/>
      <c r="B742" s="494"/>
      <c r="C742" s="494"/>
      <c r="D742" s="494"/>
      <c r="E742" s="494"/>
      <c r="F742" s="494"/>
      <c r="G742" s="495"/>
      <c r="H742" s="494"/>
      <c r="I742" s="494"/>
      <c r="J742" s="494"/>
      <c r="K742" s="494"/>
      <c r="L742" s="494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</row>
    <row r="743" spans="1:27" ht="12.75" customHeight="1" x14ac:dyDescent="0.25">
      <c r="A743" s="493"/>
      <c r="B743" s="494"/>
      <c r="C743" s="494"/>
      <c r="D743" s="494"/>
      <c r="E743" s="494"/>
      <c r="F743" s="494"/>
      <c r="G743" s="495"/>
      <c r="H743" s="494"/>
      <c r="I743" s="494"/>
      <c r="J743" s="494"/>
      <c r="K743" s="494"/>
      <c r="L743" s="494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</row>
    <row r="744" spans="1:27" ht="12.75" customHeight="1" x14ac:dyDescent="0.25">
      <c r="A744" s="493"/>
      <c r="B744" s="494"/>
      <c r="C744" s="494"/>
      <c r="D744" s="494"/>
      <c r="E744" s="494"/>
      <c r="F744" s="494"/>
      <c r="G744" s="495"/>
      <c r="H744" s="494"/>
      <c r="I744" s="494"/>
      <c r="J744" s="494"/>
      <c r="K744" s="494"/>
      <c r="L744" s="494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</row>
    <row r="745" spans="1:27" ht="12.75" customHeight="1" x14ac:dyDescent="0.25">
      <c r="A745" s="493"/>
      <c r="B745" s="494"/>
      <c r="C745" s="494"/>
      <c r="D745" s="494"/>
      <c r="E745" s="494"/>
      <c r="F745" s="494"/>
      <c r="G745" s="495"/>
      <c r="H745" s="494"/>
      <c r="I745" s="494"/>
      <c r="J745" s="494"/>
      <c r="K745" s="494"/>
      <c r="L745" s="494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</row>
    <row r="746" spans="1:27" ht="12.75" customHeight="1" x14ac:dyDescent="0.25">
      <c r="A746" s="493"/>
      <c r="B746" s="494"/>
      <c r="C746" s="494"/>
      <c r="D746" s="494"/>
      <c r="E746" s="494"/>
      <c r="F746" s="494"/>
      <c r="G746" s="495"/>
      <c r="H746" s="494"/>
      <c r="I746" s="494"/>
      <c r="J746" s="494"/>
      <c r="K746" s="494"/>
      <c r="L746" s="494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</row>
    <row r="747" spans="1:27" ht="12.75" customHeight="1" x14ac:dyDescent="0.25">
      <c r="A747" s="493"/>
      <c r="B747" s="494"/>
      <c r="C747" s="494"/>
      <c r="D747" s="494"/>
      <c r="E747" s="494"/>
      <c r="F747" s="494"/>
      <c r="G747" s="495"/>
      <c r="H747" s="494"/>
      <c r="I747" s="494"/>
      <c r="J747" s="494"/>
      <c r="K747" s="494"/>
      <c r="L747" s="494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</row>
    <row r="748" spans="1:27" ht="12.75" customHeight="1" x14ac:dyDescent="0.25">
      <c r="A748" s="493"/>
      <c r="B748" s="494"/>
      <c r="C748" s="494"/>
      <c r="D748" s="494"/>
      <c r="E748" s="494"/>
      <c r="F748" s="494"/>
      <c r="G748" s="495"/>
      <c r="H748" s="494"/>
      <c r="I748" s="494"/>
      <c r="J748" s="494"/>
      <c r="K748" s="494"/>
      <c r="L748" s="494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</row>
    <row r="749" spans="1:27" ht="12.75" customHeight="1" x14ac:dyDescent="0.25">
      <c r="A749" s="493"/>
      <c r="B749" s="494"/>
      <c r="C749" s="494"/>
      <c r="D749" s="494"/>
      <c r="E749" s="494"/>
      <c r="F749" s="494"/>
      <c r="G749" s="495"/>
      <c r="H749" s="494"/>
      <c r="I749" s="494"/>
      <c r="J749" s="494"/>
      <c r="K749" s="494"/>
      <c r="L749" s="494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</row>
    <row r="750" spans="1:27" ht="12.75" customHeight="1" x14ac:dyDescent="0.25">
      <c r="A750" s="493"/>
      <c r="B750" s="494"/>
      <c r="C750" s="494"/>
      <c r="D750" s="494"/>
      <c r="E750" s="494"/>
      <c r="F750" s="494"/>
      <c r="G750" s="495"/>
      <c r="H750" s="494"/>
      <c r="I750" s="494"/>
      <c r="J750" s="494"/>
      <c r="K750" s="494"/>
      <c r="L750" s="494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</row>
    <row r="751" spans="1:27" ht="12.75" customHeight="1" x14ac:dyDescent="0.25">
      <c r="A751" s="493"/>
      <c r="B751" s="494"/>
      <c r="C751" s="494"/>
      <c r="D751" s="494"/>
      <c r="E751" s="494"/>
      <c r="F751" s="494"/>
      <c r="G751" s="495"/>
      <c r="H751" s="494"/>
      <c r="I751" s="494"/>
      <c r="J751" s="494"/>
      <c r="K751" s="494"/>
      <c r="L751" s="494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</row>
    <row r="752" spans="1:27" ht="12.75" customHeight="1" x14ac:dyDescent="0.25">
      <c r="A752" s="493"/>
      <c r="B752" s="494"/>
      <c r="C752" s="494"/>
      <c r="D752" s="494"/>
      <c r="E752" s="494"/>
      <c r="F752" s="494"/>
      <c r="G752" s="495"/>
      <c r="H752" s="494"/>
      <c r="I752" s="494"/>
      <c r="J752" s="494"/>
      <c r="K752" s="494"/>
      <c r="L752" s="494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</row>
    <row r="753" spans="1:27" ht="12.75" customHeight="1" x14ac:dyDescent="0.25">
      <c r="A753" s="493"/>
      <c r="B753" s="494"/>
      <c r="C753" s="494"/>
      <c r="D753" s="494"/>
      <c r="E753" s="494"/>
      <c r="F753" s="494"/>
      <c r="G753" s="495"/>
      <c r="H753" s="494"/>
      <c r="I753" s="494"/>
      <c r="J753" s="494"/>
      <c r="K753" s="494"/>
      <c r="L753" s="494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</row>
    <row r="754" spans="1:27" ht="12.75" customHeight="1" x14ac:dyDescent="0.25">
      <c r="A754" s="493"/>
      <c r="B754" s="494"/>
      <c r="C754" s="494"/>
      <c r="D754" s="494"/>
      <c r="E754" s="494"/>
      <c r="F754" s="494"/>
      <c r="G754" s="495"/>
      <c r="H754" s="494"/>
      <c r="I754" s="494"/>
      <c r="J754" s="494"/>
      <c r="K754" s="494"/>
      <c r="L754" s="494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</row>
    <row r="755" spans="1:27" ht="12.75" customHeight="1" x14ac:dyDescent="0.25">
      <c r="A755" s="493"/>
      <c r="B755" s="494"/>
      <c r="C755" s="494"/>
      <c r="D755" s="494"/>
      <c r="E755" s="494"/>
      <c r="F755" s="494"/>
      <c r="G755" s="495"/>
      <c r="H755" s="494"/>
      <c r="I755" s="494"/>
      <c r="J755" s="494"/>
      <c r="K755" s="494"/>
      <c r="L755" s="494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</row>
    <row r="756" spans="1:27" ht="12.75" customHeight="1" x14ac:dyDescent="0.25">
      <c r="A756" s="493"/>
      <c r="B756" s="494"/>
      <c r="C756" s="494"/>
      <c r="D756" s="494"/>
      <c r="E756" s="494"/>
      <c r="F756" s="494"/>
      <c r="G756" s="495"/>
      <c r="H756" s="494"/>
      <c r="I756" s="494"/>
      <c r="J756" s="494"/>
      <c r="K756" s="494"/>
      <c r="L756" s="494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</row>
    <row r="757" spans="1:27" ht="12.75" customHeight="1" x14ac:dyDescent="0.25">
      <c r="A757" s="493"/>
      <c r="B757" s="494"/>
      <c r="C757" s="494"/>
      <c r="D757" s="494"/>
      <c r="E757" s="494"/>
      <c r="F757" s="494"/>
      <c r="G757" s="495"/>
      <c r="H757" s="494"/>
      <c r="I757" s="494"/>
      <c r="J757" s="494"/>
      <c r="K757" s="494"/>
      <c r="L757" s="494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</row>
    <row r="758" spans="1:27" ht="12.75" customHeight="1" x14ac:dyDescent="0.25">
      <c r="A758" s="493"/>
      <c r="B758" s="494"/>
      <c r="C758" s="494"/>
      <c r="D758" s="494"/>
      <c r="E758" s="494"/>
      <c r="F758" s="494"/>
      <c r="G758" s="495"/>
      <c r="H758" s="494"/>
      <c r="I758" s="494"/>
      <c r="J758" s="494"/>
      <c r="K758" s="494"/>
      <c r="L758" s="494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</row>
    <row r="759" spans="1:27" ht="12.75" customHeight="1" x14ac:dyDescent="0.25">
      <c r="A759" s="493"/>
      <c r="B759" s="494"/>
      <c r="C759" s="494"/>
      <c r="D759" s="494"/>
      <c r="E759" s="494"/>
      <c r="F759" s="494"/>
      <c r="G759" s="495"/>
      <c r="H759" s="494"/>
      <c r="I759" s="494"/>
      <c r="J759" s="494"/>
      <c r="K759" s="494"/>
      <c r="L759" s="494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</row>
    <row r="760" spans="1:27" ht="12.75" customHeight="1" x14ac:dyDescent="0.25">
      <c r="A760" s="493"/>
      <c r="B760" s="494"/>
      <c r="C760" s="494"/>
      <c r="D760" s="494"/>
      <c r="E760" s="494"/>
      <c r="F760" s="494"/>
      <c r="G760" s="495"/>
      <c r="H760" s="494"/>
      <c r="I760" s="494"/>
      <c r="J760" s="494"/>
      <c r="K760" s="494"/>
      <c r="L760" s="494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</row>
    <row r="761" spans="1:27" ht="12.75" customHeight="1" x14ac:dyDescent="0.25">
      <c r="A761" s="493"/>
      <c r="B761" s="494"/>
      <c r="C761" s="494"/>
      <c r="D761" s="494"/>
      <c r="E761" s="494"/>
      <c r="F761" s="494"/>
      <c r="G761" s="495"/>
      <c r="H761" s="494"/>
      <c r="I761" s="494"/>
      <c r="J761" s="494"/>
      <c r="K761" s="494"/>
      <c r="L761" s="494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</row>
    <row r="762" spans="1:27" ht="12.75" customHeight="1" x14ac:dyDescent="0.25">
      <c r="A762" s="493"/>
      <c r="B762" s="494"/>
      <c r="C762" s="494"/>
      <c r="D762" s="494"/>
      <c r="E762" s="494"/>
      <c r="F762" s="494"/>
      <c r="G762" s="495"/>
      <c r="H762" s="494"/>
      <c r="I762" s="494"/>
      <c r="J762" s="494"/>
      <c r="K762" s="494"/>
      <c r="L762" s="494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</row>
    <row r="763" spans="1:27" ht="12.75" customHeight="1" x14ac:dyDescent="0.25">
      <c r="A763" s="493"/>
      <c r="B763" s="494"/>
      <c r="C763" s="494"/>
      <c r="D763" s="494"/>
      <c r="E763" s="494"/>
      <c r="F763" s="494"/>
      <c r="G763" s="495"/>
      <c r="H763" s="494"/>
      <c r="I763" s="494"/>
      <c r="J763" s="494"/>
      <c r="K763" s="494"/>
      <c r="L763" s="494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</row>
    <row r="764" spans="1:27" ht="12.75" customHeight="1" x14ac:dyDescent="0.25">
      <c r="A764" s="493"/>
      <c r="B764" s="494"/>
      <c r="C764" s="494"/>
      <c r="D764" s="494"/>
      <c r="E764" s="494"/>
      <c r="F764" s="494"/>
      <c r="G764" s="495"/>
      <c r="H764" s="494"/>
      <c r="I764" s="494"/>
      <c r="J764" s="494"/>
      <c r="K764" s="494"/>
      <c r="L764" s="494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</row>
    <row r="765" spans="1:27" ht="12.75" customHeight="1" x14ac:dyDescent="0.25">
      <c r="A765" s="493"/>
      <c r="B765" s="494"/>
      <c r="C765" s="494"/>
      <c r="D765" s="494"/>
      <c r="E765" s="494"/>
      <c r="F765" s="494"/>
      <c r="G765" s="495"/>
      <c r="H765" s="494"/>
      <c r="I765" s="494"/>
      <c r="J765" s="494"/>
      <c r="K765" s="494"/>
      <c r="L765" s="494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</row>
    <row r="766" spans="1:27" ht="12.75" customHeight="1" x14ac:dyDescent="0.25">
      <c r="A766" s="493"/>
      <c r="B766" s="494"/>
      <c r="C766" s="494"/>
      <c r="D766" s="494"/>
      <c r="E766" s="494"/>
      <c r="F766" s="494"/>
      <c r="G766" s="495"/>
      <c r="H766" s="494"/>
      <c r="I766" s="494"/>
      <c r="J766" s="494"/>
      <c r="K766" s="494"/>
      <c r="L766" s="494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</row>
    <row r="767" spans="1:27" ht="12.75" customHeight="1" x14ac:dyDescent="0.25">
      <c r="A767" s="493"/>
      <c r="B767" s="494"/>
      <c r="C767" s="494"/>
      <c r="D767" s="494"/>
      <c r="E767" s="494"/>
      <c r="F767" s="494"/>
      <c r="G767" s="495"/>
      <c r="H767" s="494"/>
      <c r="I767" s="494"/>
      <c r="J767" s="494"/>
      <c r="K767" s="494"/>
      <c r="L767" s="494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</row>
    <row r="768" spans="1:27" ht="12.75" customHeight="1" x14ac:dyDescent="0.25">
      <c r="A768" s="493"/>
      <c r="B768" s="494"/>
      <c r="C768" s="494"/>
      <c r="D768" s="494"/>
      <c r="E768" s="494"/>
      <c r="F768" s="494"/>
      <c r="G768" s="495"/>
      <c r="H768" s="494"/>
      <c r="I768" s="494"/>
      <c r="J768" s="494"/>
      <c r="K768" s="494"/>
      <c r="L768" s="494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</row>
    <row r="769" spans="1:27" ht="12.75" customHeight="1" x14ac:dyDescent="0.25">
      <c r="A769" s="493"/>
      <c r="B769" s="494"/>
      <c r="C769" s="494"/>
      <c r="D769" s="494"/>
      <c r="E769" s="494"/>
      <c r="F769" s="494"/>
      <c r="G769" s="495"/>
      <c r="H769" s="494"/>
      <c r="I769" s="494"/>
      <c r="J769" s="494"/>
      <c r="K769" s="494"/>
      <c r="L769" s="494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</row>
    <row r="770" spans="1:27" ht="12.75" customHeight="1" x14ac:dyDescent="0.25">
      <c r="A770" s="493"/>
      <c r="B770" s="494"/>
      <c r="C770" s="494"/>
      <c r="D770" s="494"/>
      <c r="E770" s="494"/>
      <c r="F770" s="494"/>
      <c r="G770" s="495"/>
      <c r="H770" s="494"/>
      <c r="I770" s="494"/>
      <c r="J770" s="494"/>
      <c r="K770" s="494"/>
      <c r="L770" s="494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</row>
    <row r="771" spans="1:27" ht="12.75" customHeight="1" x14ac:dyDescent="0.25">
      <c r="A771" s="493"/>
      <c r="B771" s="494"/>
      <c r="C771" s="494"/>
      <c r="D771" s="494"/>
      <c r="E771" s="494"/>
      <c r="F771" s="494"/>
      <c r="G771" s="495"/>
      <c r="H771" s="494"/>
      <c r="I771" s="494"/>
      <c r="J771" s="494"/>
      <c r="K771" s="494"/>
      <c r="L771" s="494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</row>
    <row r="772" spans="1:27" ht="12.75" customHeight="1" x14ac:dyDescent="0.25">
      <c r="A772" s="493"/>
      <c r="B772" s="494"/>
      <c r="C772" s="494"/>
      <c r="D772" s="494"/>
      <c r="E772" s="494"/>
      <c r="F772" s="494"/>
      <c r="G772" s="495"/>
      <c r="H772" s="494"/>
      <c r="I772" s="494"/>
      <c r="J772" s="494"/>
      <c r="K772" s="494"/>
      <c r="L772" s="494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</row>
    <row r="773" spans="1:27" ht="12.75" customHeight="1" x14ac:dyDescent="0.25">
      <c r="A773" s="493"/>
      <c r="B773" s="494"/>
      <c r="C773" s="494"/>
      <c r="D773" s="494"/>
      <c r="E773" s="494"/>
      <c r="F773" s="494"/>
      <c r="G773" s="495"/>
      <c r="H773" s="494"/>
      <c r="I773" s="494"/>
      <c r="J773" s="494"/>
      <c r="K773" s="494"/>
      <c r="L773" s="494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</row>
    <row r="774" spans="1:27" ht="12.75" customHeight="1" x14ac:dyDescent="0.25">
      <c r="A774" s="493"/>
      <c r="B774" s="494"/>
      <c r="C774" s="494"/>
      <c r="D774" s="494"/>
      <c r="E774" s="494"/>
      <c r="F774" s="494"/>
      <c r="G774" s="495"/>
      <c r="H774" s="494"/>
      <c r="I774" s="494"/>
      <c r="J774" s="494"/>
      <c r="K774" s="494"/>
      <c r="L774" s="494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</row>
    <row r="775" spans="1:27" ht="12.75" customHeight="1" x14ac:dyDescent="0.25">
      <c r="A775" s="493"/>
      <c r="B775" s="494"/>
      <c r="C775" s="494"/>
      <c r="D775" s="494"/>
      <c r="E775" s="494"/>
      <c r="F775" s="494"/>
      <c r="G775" s="495"/>
      <c r="H775" s="494"/>
      <c r="I775" s="494"/>
      <c r="J775" s="494"/>
      <c r="K775" s="494"/>
      <c r="L775" s="494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</row>
    <row r="776" spans="1:27" ht="12.75" customHeight="1" x14ac:dyDescent="0.25">
      <c r="A776" s="493"/>
      <c r="B776" s="494"/>
      <c r="C776" s="494"/>
      <c r="D776" s="494"/>
      <c r="E776" s="494"/>
      <c r="F776" s="494"/>
      <c r="G776" s="495"/>
      <c r="H776" s="494"/>
      <c r="I776" s="494"/>
      <c r="J776" s="494"/>
      <c r="K776" s="494"/>
      <c r="L776" s="494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</row>
    <row r="777" spans="1:27" ht="12.75" customHeight="1" x14ac:dyDescent="0.25">
      <c r="A777" s="493"/>
      <c r="B777" s="494"/>
      <c r="C777" s="494"/>
      <c r="D777" s="494"/>
      <c r="E777" s="494"/>
      <c r="F777" s="494"/>
      <c r="G777" s="495"/>
      <c r="H777" s="494"/>
      <c r="I777" s="494"/>
      <c r="J777" s="494"/>
      <c r="K777" s="494"/>
      <c r="L777" s="494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</row>
    <row r="778" spans="1:27" ht="12.75" customHeight="1" x14ac:dyDescent="0.25">
      <c r="A778" s="493"/>
      <c r="B778" s="494"/>
      <c r="C778" s="494"/>
      <c r="D778" s="494"/>
      <c r="E778" s="494"/>
      <c r="F778" s="494"/>
      <c r="G778" s="495"/>
      <c r="H778" s="494"/>
      <c r="I778" s="494"/>
      <c r="J778" s="494"/>
      <c r="K778" s="494"/>
      <c r="L778" s="494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</row>
    <row r="779" spans="1:27" ht="12.75" customHeight="1" x14ac:dyDescent="0.25">
      <c r="A779" s="493"/>
      <c r="B779" s="494"/>
      <c r="C779" s="494"/>
      <c r="D779" s="494"/>
      <c r="E779" s="494"/>
      <c r="F779" s="494"/>
      <c r="G779" s="495"/>
      <c r="H779" s="494"/>
      <c r="I779" s="494"/>
      <c r="J779" s="494"/>
      <c r="K779" s="494"/>
      <c r="L779" s="494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</row>
    <row r="780" spans="1:27" ht="12.75" customHeight="1" x14ac:dyDescent="0.25">
      <c r="A780" s="493"/>
      <c r="B780" s="494"/>
      <c r="C780" s="494"/>
      <c r="D780" s="494"/>
      <c r="E780" s="494"/>
      <c r="F780" s="494"/>
      <c r="G780" s="495"/>
      <c r="H780" s="494"/>
      <c r="I780" s="494"/>
      <c r="J780" s="494"/>
      <c r="K780" s="494"/>
      <c r="L780" s="494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</row>
    <row r="781" spans="1:27" ht="12.75" customHeight="1" x14ac:dyDescent="0.25">
      <c r="A781" s="493"/>
      <c r="B781" s="494"/>
      <c r="C781" s="494"/>
      <c r="D781" s="494"/>
      <c r="E781" s="494"/>
      <c r="F781" s="494"/>
      <c r="G781" s="495"/>
      <c r="H781" s="494"/>
      <c r="I781" s="494"/>
      <c r="J781" s="494"/>
      <c r="K781" s="494"/>
      <c r="L781" s="494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</row>
    <row r="782" spans="1:27" ht="12.75" customHeight="1" x14ac:dyDescent="0.25">
      <c r="A782" s="493"/>
      <c r="B782" s="494"/>
      <c r="C782" s="494"/>
      <c r="D782" s="494"/>
      <c r="E782" s="494"/>
      <c r="F782" s="494"/>
      <c r="G782" s="495"/>
      <c r="H782" s="494"/>
      <c r="I782" s="494"/>
      <c r="J782" s="494"/>
      <c r="K782" s="494"/>
      <c r="L782" s="494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</row>
    <row r="783" spans="1:27" ht="12.75" customHeight="1" x14ac:dyDescent="0.25">
      <c r="A783" s="493"/>
      <c r="B783" s="494"/>
      <c r="C783" s="494"/>
      <c r="D783" s="494"/>
      <c r="E783" s="494"/>
      <c r="F783" s="494"/>
      <c r="G783" s="495"/>
      <c r="H783" s="494"/>
      <c r="I783" s="494"/>
      <c r="J783" s="494"/>
      <c r="K783" s="494"/>
      <c r="L783" s="494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</row>
    <row r="784" spans="1:27" ht="12.75" customHeight="1" x14ac:dyDescent="0.25">
      <c r="A784" s="493"/>
      <c r="B784" s="494"/>
      <c r="C784" s="494"/>
      <c r="D784" s="494"/>
      <c r="E784" s="494"/>
      <c r="F784" s="494"/>
      <c r="G784" s="495"/>
      <c r="H784" s="494"/>
      <c r="I784" s="494"/>
      <c r="J784" s="494"/>
      <c r="K784" s="494"/>
      <c r="L784" s="494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</row>
    <row r="785" spans="1:27" ht="12.75" customHeight="1" x14ac:dyDescent="0.25">
      <c r="A785" s="493"/>
      <c r="B785" s="494"/>
      <c r="C785" s="494"/>
      <c r="D785" s="494"/>
      <c r="E785" s="494"/>
      <c r="F785" s="494"/>
      <c r="G785" s="495"/>
      <c r="H785" s="494"/>
      <c r="I785" s="494"/>
      <c r="J785" s="494"/>
      <c r="K785" s="494"/>
      <c r="L785" s="494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</row>
    <row r="786" spans="1:27" ht="12.75" customHeight="1" x14ac:dyDescent="0.25">
      <c r="A786" s="493"/>
      <c r="B786" s="494"/>
      <c r="C786" s="494"/>
      <c r="D786" s="494"/>
      <c r="E786" s="494"/>
      <c r="F786" s="494"/>
      <c r="G786" s="495"/>
      <c r="H786" s="494"/>
      <c r="I786" s="494"/>
      <c r="J786" s="494"/>
      <c r="K786" s="494"/>
      <c r="L786" s="494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</row>
    <row r="787" spans="1:27" ht="12.75" customHeight="1" x14ac:dyDescent="0.25">
      <c r="A787" s="493"/>
      <c r="B787" s="494"/>
      <c r="C787" s="494"/>
      <c r="D787" s="494"/>
      <c r="E787" s="494"/>
      <c r="F787" s="494"/>
      <c r="G787" s="495"/>
      <c r="H787" s="494"/>
      <c r="I787" s="494"/>
      <c r="J787" s="494"/>
      <c r="K787" s="494"/>
      <c r="L787" s="494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</row>
    <row r="788" spans="1:27" ht="12.75" customHeight="1" x14ac:dyDescent="0.25">
      <c r="A788" s="493"/>
      <c r="B788" s="494"/>
      <c r="C788" s="494"/>
      <c r="D788" s="494"/>
      <c r="E788" s="494"/>
      <c r="F788" s="494"/>
      <c r="G788" s="495"/>
      <c r="H788" s="494"/>
      <c r="I788" s="494"/>
      <c r="J788" s="494"/>
      <c r="K788" s="494"/>
      <c r="L788" s="494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</row>
    <row r="789" spans="1:27" ht="12.75" customHeight="1" x14ac:dyDescent="0.25">
      <c r="A789" s="493"/>
      <c r="B789" s="494"/>
      <c r="C789" s="494"/>
      <c r="D789" s="494"/>
      <c r="E789" s="494"/>
      <c r="F789" s="494"/>
      <c r="G789" s="495"/>
      <c r="H789" s="494"/>
      <c r="I789" s="494"/>
      <c r="J789" s="494"/>
      <c r="K789" s="494"/>
      <c r="L789" s="494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</row>
    <row r="790" spans="1:27" ht="12.75" customHeight="1" x14ac:dyDescent="0.25">
      <c r="A790" s="493"/>
      <c r="B790" s="494"/>
      <c r="C790" s="494"/>
      <c r="D790" s="494"/>
      <c r="E790" s="494"/>
      <c r="F790" s="494"/>
      <c r="G790" s="495"/>
      <c r="H790" s="494"/>
      <c r="I790" s="494"/>
      <c r="J790" s="494"/>
      <c r="K790" s="494"/>
      <c r="L790" s="494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</row>
    <row r="791" spans="1:27" ht="12.75" customHeight="1" x14ac:dyDescent="0.25">
      <c r="A791" s="493"/>
      <c r="B791" s="494"/>
      <c r="C791" s="494"/>
      <c r="D791" s="494"/>
      <c r="E791" s="494"/>
      <c r="F791" s="494"/>
      <c r="G791" s="495"/>
      <c r="H791" s="494"/>
      <c r="I791" s="494"/>
      <c r="J791" s="494"/>
      <c r="K791" s="494"/>
      <c r="L791" s="494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</row>
    <row r="792" spans="1:27" ht="12.75" customHeight="1" x14ac:dyDescent="0.25">
      <c r="A792" s="493"/>
      <c r="B792" s="494"/>
      <c r="C792" s="494"/>
      <c r="D792" s="494"/>
      <c r="E792" s="494"/>
      <c r="F792" s="494"/>
      <c r="G792" s="495"/>
      <c r="H792" s="494"/>
      <c r="I792" s="494"/>
      <c r="J792" s="494"/>
      <c r="K792" s="494"/>
      <c r="L792" s="494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</row>
    <row r="793" spans="1:27" ht="12.75" customHeight="1" x14ac:dyDescent="0.25">
      <c r="A793" s="493"/>
      <c r="B793" s="494"/>
      <c r="C793" s="494"/>
      <c r="D793" s="494"/>
      <c r="E793" s="494"/>
      <c r="F793" s="494"/>
      <c r="G793" s="495"/>
      <c r="H793" s="494"/>
      <c r="I793" s="494"/>
      <c r="J793" s="494"/>
      <c r="K793" s="494"/>
      <c r="L793" s="494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</row>
    <row r="794" spans="1:27" ht="12.75" customHeight="1" x14ac:dyDescent="0.25">
      <c r="A794" s="493"/>
      <c r="B794" s="494"/>
      <c r="C794" s="494"/>
      <c r="D794" s="494"/>
      <c r="E794" s="494"/>
      <c r="F794" s="494"/>
      <c r="G794" s="495"/>
      <c r="H794" s="494"/>
      <c r="I794" s="494"/>
      <c r="J794" s="494"/>
      <c r="K794" s="494"/>
      <c r="L794" s="494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</row>
    <row r="795" spans="1:27" ht="12.75" customHeight="1" x14ac:dyDescent="0.25">
      <c r="A795" s="493"/>
      <c r="B795" s="494"/>
      <c r="C795" s="494"/>
      <c r="D795" s="494"/>
      <c r="E795" s="494"/>
      <c r="F795" s="494"/>
      <c r="G795" s="495"/>
      <c r="H795" s="494"/>
      <c r="I795" s="494"/>
      <c r="J795" s="494"/>
      <c r="K795" s="494"/>
      <c r="L795" s="494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</row>
    <row r="796" spans="1:27" ht="12.75" customHeight="1" x14ac:dyDescent="0.25">
      <c r="A796" s="493"/>
      <c r="B796" s="494"/>
      <c r="C796" s="494"/>
      <c r="D796" s="494"/>
      <c r="E796" s="494"/>
      <c r="F796" s="494"/>
      <c r="G796" s="495"/>
      <c r="H796" s="494"/>
      <c r="I796" s="494"/>
      <c r="J796" s="494"/>
      <c r="K796" s="494"/>
      <c r="L796" s="494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</row>
    <row r="797" spans="1:27" ht="12.75" customHeight="1" x14ac:dyDescent="0.25">
      <c r="A797" s="493"/>
      <c r="B797" s="494"/>
      <c r="C797" s="494"/>
      <c r="D797" s="494"/>
      <c r="E797" s="494"/>
      <c r="F797" s="494"/>
      <c r="G797" s="495"/>
      <c r="H797" s="494"/>
      <c r="I797" s="494"/>
      <c r="J797" s="494"/>
      <c r="K797" s="494"/>
      <c r="L797" s="494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</row>
    <row r="798" spans="1:27" ht="12.75" customHeight="1" x14ac:dyDescent="0.25">
      <c r="A798" s="493"/>
      <c r="B798" s="494"/>
      <c r="C798" s="494"/>
      <c r="D798" s="494"/>
      <c r="E798" s="494"/>
      <c r="F798" s="494"/>
      <c r="G798" s="495"/>
      <c r="H798" s="494"/>
      <c r="I798" s="494"/>
      <c r="J798" s="494"/>
      <c r="K798" s="494"/>
      <c r="L798" s="494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</row>
    <row r="799" spans="1:27" ht="12.75" customHeight="1" x14ac:dyDescent="0.25">
      <c r="A799" s="493"/>
      <c r="B799" s="494"/>
      <c r="C799" s="494"/>
      <c r="D799" s="494"/>
      <c r="E799" s="494"/>
      <c r="F799" s="494"/>
      <c r="G799" s="495"/>
      <c r="H799" s="494"/>
      <c r="I799" s="494"/>
      <c r="J799" s="494"/>
      <c r="K799" s="494"/>
      <c r="L799" s="494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</row>
    <row r="800" spans="1:27" ht="12.75" customHeight="1" x14ac:dyDescent="0.25">
      <c r="A800" s="493"/>
      <c r="B800" s="494"/>
      <c r="C800" s="494"/>
      <c r="D800" s="494"/>
      <c r="E800" s="494"/>
      <c r="F800" s="494"/>
      <c r="G800" s="495"/>
      <c r="H800" s="494"/>
      <c r="I800" s="494"/>
      <c r="J800" s="494"/>
      <c r="K800" s="494"/>
      <c r="L800" s="494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</row>
    <row r="801" spans="1:27" ht="12.75" customHeight="1" x14ac:dyDescent="0.25">
      <c r="A801" s="493"/>
      <c r="B801" s="494"/>
      <c r="C801" s="494"/>
      <c r="D801" s="494"/>
      <c r="E801" s="494"/>
      <c r="F801" s="494"/>
      <c r="G801" s="495"/>
      <c r="H801" s="494"/>
      <c r="I801" s="494"/>
      <c r="J801" s="494"/>
      <c r="K801" s="494"/>
      <c r="L801" s="494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</row>
    <row r="802" spans="1:27" ht="12.75" customHeight="1" x14ac:dyDescent="0.25">
      <c r="A802" s="493"/>
      <c r="B802" s="494"/>
      <c r="C802" s="494"/>
      <c r="D802" s="494"/>
      <c r="E802" s="494"/>
      <c r="F802" s="494"/>
      <c r="G802" s="495"/>
      <c r="H802" s="494"/>
      <c r="I802" s="494"/>
      <c r="J802" s="494"/>
      <c r="K802" s="494"/>
      <c r="L802" s="494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</row>
    <row r="803" spans="1:27" ht="12.75" customHeight="1" x14ac:dyDescent="0.25">
      <c r="A803" s="493"/>
      <c r="B803" s="494"/>
      <c r="C803" s="494"/>
      <c r="D803" s="494"/>
      <c r="E803" s="494"/>
      <c r="F803" s="494"/>
      <c r="G803" s="495"/>
      <c r="H803" s="494"/>
      <c r="I803" s="494"/>
      <c r="J803" s="494"/>
      <c r="K803" s="494"/>
      <c r="L803" s="494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</row>
    <row r="804" spans="1:27" ht="12.75" customHeight="1" x14ac:dyDescent="0.25">
      <c r="A804" s="493"/>
      <c r="B804" s="494"/>
      <c r="C804" s="494"/>
      <c r="D804" s="494"/>
      <c r="E804" s="494"/>
      <c r="F804" s="494"/>
      <c r="G804" s="495"/>
      <c r="H804" s="494"/>
      <c r="I804" s="494"/>
      <c r="J804" s="494"/>
      <c r="K804" s="494"/>
      <c r="L804" s="494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</row>
    <row r="805" spans="1:27" ht="12.75" customHeight="1" x14ac:dyDescent="0.25">
      <c r="A805" s="493"/>
      <c r="B805" s="494"/>
      <c r="C805" s="494"/>
      <c r="D805" s="494"/>
      <c r="E805" s="494"/>
      <c r="F805" s="494"/>
      <c r="G805" s="495"/>
      <c r="H805" s="494"/>
      <c r="I805" s="494"/>
      <c r="J805" s="494"/>
      <c r="K805" s="494"/>
      <c r="L805" s="494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</row>
    <row r="806" spans="1:27" ht="12.75" customHeight="1" x14ac:dyDescent="0.25">
      <c r="A806" s="493"/>
      <c r="B806" s="494"/>
      <c r="C806" s="494"/>
      <c r="D806" s="494"/>
      <c r="E806" s="494"/>
      <c r="F806" s="494"/>
      <c r="G806" s="495"/>
      <c r="H806" s="494"/>
      <c r="I806" s="494"/>
      <c r="J806" s="494"/>
      <c r="K806" s="494"/>
      <c r="L806" s="494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</row>
    <row r="807" spans="1:27" ht="12.75" customHeight="1" x14ac:dyDescent="0.25">
      <c r="A807" s="493"/>
      <c r="B807" s="494"/>
      <c r="C807" s="494"/>
      <c r="D807" s="494"/>
      <c r="E807" s="494"/>
      <c r="F807" s="494"/>
      <c r="G807" s="495"/>
      <c r="H807" s="494"/>
      <c r="I807" s="494"/>
      <c r="J807" s="494"/>
      <c r="K807" s="494"/>
      <c r="L807" s="494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</row>
    <row r="808" spans="1:27" ht="12.75" customHeight="1" x14ac:dyDescent="0.25">
      <c r="A808" s="493"/>
      <c r="B808" s="494"/>
      <c r="C808" s="494"/>
      <c r="D808" s="494"/>
      <c r="E808" s="494"/>
      <c r="F808" s="494"/>
      <c r="G808" s="495"/>
      <c r="H808" s="494"/>
      <c r="I808" s="494"/>
      <c r="J808" s="494"/>
      <c r="K808" s="494"/>
      <c r="L808" s="494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</row>
    <row r="809" spans="1:27" ht="12.75" customHeight="1" x14ac:dyDescent="0.25">
      <c r="A809" s="493"/>
      <c r="B809" s="494"/>
      <c r="C809" s="494"/>
      <c r="D809" s="494"/>
      <c r="E809" s="494"/>
      <c r="F809" s="494"/>
      <c r="G809" s="495"/>
      <c r="H809" s="494"/>
      <c r="I809" s="494"/>
      <c r="J809" s="494"/>
      <c r="K809" s="494"/>
      <c r="L809" s="494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</row>
    <row r="810" spans="1:27" ht="12.75" customHeight="1" x14ac:dyDescent="0.25">
      <c r="A810" s="493"/>
      <c r="B810" s="494"/>
      <c r="C810" s="494"/>
      <c r="D810" s="494"/>
      <c r="E810" s="494"/>
      <c r="F810" s="494"/>
      <c r="G810" s="495"/>
      <c r="H810" s="494"/>
      <c r="I810" s="494"/>
      <c r="J810" s="494"/>
      <c r="K810" s="494"/>
      <c r="L810" s="494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</row>
    <row r="811" spans="1:27" ht="12.75" customHeight="1" x14ac:dyDescent="0.25">
      <c r="A811" s="493"/>
      <c r="B811" s="494"/>
      <c r="C811" s="494"/>
      <c r="D811" s="494"/>
      <c r="E811" s="494"/>
      <c r="F811" s="494"/>
      <c r="G811" s="495"/>
      <c r="H811" s="494"/>
      <c r="I811" s="494"/>
      <c r="J811" s="494"/>
      <c r="K811" s="494"/>
      <c r="L811" s="494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</row>
    <row r="812" spans="1:27" ht="12.75" customHeight="1" x14ac:dyDescent="0.25">
      <c r="A812" s="493"/>
      <c r="B812" s="494"/>
      <c r="C812" s="494"/>
      <c r="D812" s="494"/>
      <c r="E812" s="494"/>
      <c r="F812" s="494"/>
      <c r="G812" s="495"/>
      <c r="H812" s="494"/>
      <c r="I812" s="494"/>
      <c r="J812" s="494"/>
      <c r="K812" s="494"/>
      <c r="L812" s="494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</row>
    <row r="813" spans="1:27" ht="12.75" customHeight="1" x14ac:dyDescent="0.25">
      <c r="A813" s="493"/>
      <c r="B813" s="494"/>
      <c r="C813" s="494"/>
      <c r="D813" s="494"/>
      <c r="E813" s="494"/>
      <c r="F813" s="494"/>
      <c r="G813" s="495"/>
      <c r="H813" s="494"/>
      <c r="I813" s="494"/>
      <c r="J813" s="494"/>
      <c r="K813" s="494"/>
      <c r="L813" s="494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</row>
    <row r="814" spans="1:27" ht="12.75" customHeight="1" x14ac:dyDescent="0.25">
      <c r="A814" s="493"/>
      <c r="B814" s="494"/>
      <c r="C814" s="494"/>
      <c r="D814" s="494"/>
      <c r="E814" s="494"/>
      <c r="F814" s="494"/>
      <c r="G814" s="495"/>
      <c r="H814" s="494"/>
      <c r="I814" s="494"/>
      <c r="J814" s="494"/>
      <c r="K814" s="494"/>
      <c r="L814" s="494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</row>
    <row r="815" spans="1:27" ht="12.75" customHeight="1" x14ac:dyDescent="0.25">
      <c r="A815" s="493"/>
      <c r="B815" s="494"/>
      <c r="C815" s="494"/>
      <c r="D815" s="494"/>
      <c r="E815" s="494"/>
      <c r="F815" s="494"/>
      <c r="G815" s="495"/>
      <c r="H815" s="494"/>
      <c r="I815" s="494"/>
      <c r="J815" s="494"/>
      <c r="K815" s="494"/>
      <c r="L815" s="494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</row>
    <row r="816" spans="1:27" ht="12.75" customHeight="1" x14ac:dyDescent="0.25">
      <c r="A816" s="493"/>
      <c r="B816" s="494"/>
      <c r="C816" s="494"/>
      <c r="D816" s="494"/>
      <c r="E816" s="494"/>
      <c r="F816" s="494"/>
      <c r="G816" s="495"/>
      <c r="H816" s="494"/>
      <c r="I816" s="494"/>
      <c r="J816" s="494"/>
      <c r="K816" s="494"/>
      <c r="L816" s="494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</row>
    <row r="817" spans="1:27" ht="12.75" customHeight="1" x14ac:dyDescent="0.25">
      <c r="A817" s="493"/>
      <c r="B817" s="494"/>
      <c r="C817" s="494"/>
      <c r="D817" s="494"/>
      <c r="E817" s="494"/>
      <c r="F817" s="494"/>
      <c r="G817" s="495"/>
      <c r="H817" s="494"/>
      <c r="I817" s="494"/>
      <c r="J817" s="494"/>
      <c r="K817" s="494"/>
      <c r="L817" s="494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</row>
    <row r="818" spans="1:27" ht="12.75" customHeight="1" x14ac:dyDescent="0.25">
      <c r="A818" s="493"/>
      <c r="B818" s="494"/>
      <c r="C818" s="494"/>
      <c r="D818" s="494"/>
      <c r="E818" s="494"/>
      <c r="F818" s="494"/>
      <c r="G818" s="495"/>
      <c r="H818" s="494"/>
      <c r="I818" s="494"/>
      <c r="J818" s="494"/>
      <c r="K818" s="494"/>
      <c r="L818" s="494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</row>
    <row r="819" spans="1:27" ht="12.75" customHeight="1" x14ac:dyDescent="0.25">
      <c r="A819" s="493"/>
      <c r="B819" s="494"/>
      <c r="C819" s="494"/>
      <c r="D819" s="494"/>
      <c r="E819" s="494"/>
      <c r="F819" s="494"/>
      <c r="G819" s="495"/>
      <c r="H819" s="494"/>
      <c r="I819" s="494"/>
      <c r="J819" s="494"/>
      <c r="K819" s="494"/>
      <c r="L819" s="494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</row>
    <row r="820" spans="1:27" ht="12.75" customHeight="1" x14ac:dyDescent="0.25">
      <c r="A820" s="493"/>
      <c r="B820" s="494"/>
      <c r="C820" s="494"/>
      <c r="D820" s="494"/>
      <c r="E820" s="494"/>
      <c r="F820" s="494"/>
      <c r="G820" s="495"/>
      <c r="H820" s="494"/>
      <c r="I820" s="494"/>
      <c r="J820" s="494"/>
      <c r="K820" s="494"/>
      <c r="L820" s="494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</row>
    <row r="821" spans="1:27" ht="12.75" customHeight="1" x14ac:dyDescent="0.25">
      <c r="A821" s="493"/>
      <c r="B821" s="494"/>
      <c r="C821" s="494"/>
      <c r="D821" s="494"/>
      <c r="E821" s="494"/>
      <c r="F821" s="494"/>
      <c r="G821" s="495"/>
      <c r="H821" s="494"/>
      <c r="I821" s="494"/>
      <c r="J821" s="494"/>
      <c r="K821" s="494"/>
      <c r="L821" s="494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</row>
    <row r="822" spans="1:27" ht="12.75" customHeight="1" x14ac:dyDescent="0.25">
      <c r="A822" s="493"/>
      <c r="B822" s="494"/>
      <c r="C822" s="494"/>
      <c r="D822" s="494"/>
      <c r="E822" s="494"/>
      <c r="F822" s="494"/>
      <c r="G822" s="495"/>
      <c r="H822" s="494"/>
      <c r="I822" s="494"/>
      <c r="J822" s="494"/>
      <c r="K822" s="494"/>
      <c r="L822" s="494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</row>
    <row r="823" spans="1:27" ht="12.75" customHeight="1" x14ac:dyDescent="0.25">
      <c r="A823" s="493"/>
      <c r="B823" s="494"/>
      <c r="C823" s="494"/>
      <c r="D823" s="494"/>
      <c r="E823" s="494"/>
      <c r="F823" s="494"/>
      <c r="G823" s="495"/>
      <c r="H823" s="494"/>
      <c r="I823" s="494"/>
      <c r="J823" s="494"/>
      <c r="K823" s="494"/>
      <c r="L823" s="494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</row>
    <row r="824" spans="1:27" ht="12.75" customHeight="1" x14ac:dyDescent="0.25">
      <c r="A824" s="493"/>
      <c r="B824" s="494"/>
      <c r="C824" s="494"/>
      <c r="D824" s="494"/>
      <c r="E824" s="494"/>
      <c r="F824" s="494"/>
      <c r="G824" s="495"/>
      <c r="H824" s="494"/>
      <c r="I824" s="494"/>
      <c r="J824" s="494"/>
      <c r="K824" s="494"/>
      <c r="L824" s="494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</row>
    <row r="825" spans="1:27" ht="12.75" customHeight="1" x14ac:dyDescent="0.25">
      <c r="A825" s="493"/>
      <c r="B825" s="494"/>
      <c r="C825" s="494"/>
      <c r="D825" s="494"/>
      <c r="E825" s="494"/>
      <c r="F825" s="494"/>
      <c r="G825" s="495"/>
      <c r="H825" s="494"/>
      <c r="I825" s="494"/>
      <c r="J825" s="494"/>
      <c r="K825" s="494"/>
      <c r="L825" s="494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</row>
    <row r="826" spans="1:27" ht="12.75" customHeight="1" x14ac:dyDescent="0.25">
      <c r="A826" s="493"/>
      <c r="B826" s="494"/>
      <c r="C826" s="494"/>
      <c r="D826" s="494"/>
      <c r="E826" s="494"/>
      <c r="F826" s="494"/>
      <c r="G826" s="495"/>
      <c r="H826" s="494"/>
      <c r="I826" s="494"/>
      <c r="J826" s="494"/>
      <c r="K826" s="494"/>
      <c r="L826" s="494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</row>
    <row r="827" spans="1:27" ht="12.75" customHeight="1" x14ac:dyDescent="0.25">
      <c r="A827" s="493"/>
      <c r="B827" s="494"/>
      <c r="C827" s="494"/>
      <c r="D827" s="494"/>
      <c r="E827" s="494"/>
      <c r="F827" s="494"/>
      <c r="G827" s="495"/>
      <c r="H827" s="494"/>
      <c r="I827" s="494"/>
      <c r="J827" s="494"/>
      <c r="K827" s="494"/>
      <c r="L827" s="494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</row>
    <row r="828" spans="1:27" ht="12.75" customHeight="1" x14ac:dyDescent="0.25">
      <c r="A828" s="493"/>
      <c r="B828" s="494"/>
      <c r="C828" s="494"/>
      <c r="D828" s="494"/>
      <c r="E828" s="494"/>
      <c r="F828" s="494"/>
      <c r="G828" s="495"/>
      <c r="H828" s="494"/>
      <c r="I828" s="494"/>
      <c r="J828" s="494"/>
      <c r="K828" s="494"/>
      <c r="L828" s="494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</row>
    <row r="829" spans="1:27" ht="12.75" customHeight="1" x14ac:dyDescent="0.25">
      <c r="A829" s="493"/>
      <c r="B829" s="494"/>
      <c r="C829" s="494"/>
      <c r="D829" s="494"/>
      <c r="E829" s="494"/>
      <c r="F829" s="494"/>
      <c r="G829" s="495"/>
      <c r="H829" s="494"/>
      <c r="I829" s="494"/>
      <c r="J829" s="494"/>
      <c r="K829" s="494"/>
      <c r="L829" s="494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</row>
    <row r="830" spans="1:27" ht="12.75" customHeight="1" x14ac:dyDescent="0.25">
      <c r="A830" s="493"/>
      <c r="B830" s="494"/>
      <c r="C830" s="494"/>
      <c r="D830" s="494"/>
      <c r="E830" s="494"/>
      <c r="F830" s="494"/>
      <c r="G830" s="495"/>
      <c r="H830" s="494"/>
      <c r="I830" s="494"/>
      <c r="J830" s="494"/>
      <c r="K830" s="494"/>
      <c r="L830" s="494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</row>
    <row r="831" spans="1:27" ht="12.75" customHeight="1" x14ac:dyDescent="0.25">
      <c r="A831" s="493"/>
      <c r="B831" s="494"/>
      <c r="C831" s="494"/>
      <c r="D831" s="494"/>
      <c r="E831" s="494"/>
      <c r="F831" s="494"/>
      <c r="G831" s="495"/>
      <c r="H831" s="494"/>
      <c r="I831" s="494"/>
      <c r="J831" s="494"/>
      <c r="K831" s="494"/>
      <c r="L831" s="494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</row>
    <row r="832" spans="1:27" ht="12.75" customHeight="1" x14ac:dyDescent="0.25">
      <c r="A832" s="493"/>
      <c r="B832" s="494"/>
      <c r="C832" s="494"/>
      <c r="D832" s="494"/>
      <c r="E832" s="494"/>
      <c r="F832" s="494"/>
      <c r="G832" s="495"/>
      <c r="H832" s="494"/>
      <c r="I832" s="494"/>
      <c r="J832" s="494"/>
      <c r="K832" s="494"/>
      <c r="L832" s="494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</row>
    <row r="833" spans="1:27" ht="12.75" customHeight="1" x14ac:dyDescent="0.25">
      <c r="A833" s="493"/>
      <c r="B833" s="494"/>
      <c r="C833" s="494"/>
      <c r="D833" s="494"/>
      <c r="E833" s="494"/>
      <c r="F833" s="494"/>
      <c r="G833" s="495"/>
      <c r="H833" s="494"/>
      <c r="I833" s="494"/>
      <c r="J833" s="494"/>
      <c r="K833" s="494"/>
      <c r="L833" s="494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</row>
    <row r="834" spans="1:27" ht="12.75" customHeight="1" x14ac:dyDescent="0.25">
      <c r="A834" s="493"/>
      <c r="B834" s="494"/>
      <c r="C834" s="494"/>
      <c r="D834" s="494"/>
      <c r="E834" s="494"/>
      <c r="F834" s="494"/>
      <c r="G834" s="495"/>
      <c r="H834" s="494"/>
      <c r="I834" s="494"/>
      <c r="J834" s="494"/>
      <c r="K834" s="494"/>
      <c r="L834" s="494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</row>
    <row r="835" spans="1:27" ht="12.75" customHeight="1" x14ac:dyDescent="0.25">
      <c r="A835" s="493"/>
      <c r="B835" s="494"/>
      <c r="C835" s="494"/>
      <c r="D835" s="494"/>
      <c r="E835" s="494"/>
      <c r="F835" s="494"/>
      <c r="G835" s="495"/>
      <c r="H835" s="494"/>
      <c r="I835" s="494"/>
      <c r="J835" s="494"/>
      <c r="K835" s="494"/>
      <c r="L835" s="494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</row>
    <row r="836" spans="1:27" ht="12.75" customHeight="1" x14ac:dyDescent="0.25">
      <c r="A836" s="493"/>
      <c r="B836" s="494"/>
      <c r="C836" s="494"/>
      <c r="D836" s="494"/>
      <c r="E836" s="494"/>
      <c r="F836" s="494"/>
      <c r="G836" s="495"/>
      <c r="H836" s="494"/>
      <c r="I836" s="494"/>
      <c r="J836" s="494"/>
      <c r="K836" s="494"/>
      <c r="L836" s="494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</row>
    <row r="837" spans="1:27" ht="12.75" customHeight="1" x14ac:dyDescent="0.25">
      <c r="A837" s="493"/>
      <c r="B837" s="494"/>
      <c r="C837" s="494"/>
      <c r="D837" s="494"/>
      <c r="E837" s="494"/>
      <c r="F837" s="494"/>
      <c r="G837" s="495"/>
      <c r="H837" s="494"/>
      <c r="I837" s="494"/>
      <c r="J837" s="494"/>
      <c r="K837" s="494"/>
      <c r="L837" s="494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</row>
    <row r="838" spans="1:27" ht="12.75" customHeight="1" x14ac:dyDescent="0.25">
      <c r="A838" s="493"/>
      <c r="B838" s="494"/>
      <c r="C838" s="494"/>
      <c r="D838" s="494"/>
      <c r="E838" s="494"/>
      <c r="F838" s="494"/>
      <c r="G838" s="495"/>
      <c r="H838" s="494"/>
      <c r="I838" s="494"/>
      <c r="J838" s="494"/>
      <c r="K838" s="494"/>
      <c r="L838" s="494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</row>
    <row r="839" spans="1:27" ht="12.75" customHeight="1" x14ac:dyDescent="0.25">
      <c r="A839" s="493"/>
      <c r="B839" s="494"/>
      <c r="C839" s="494"/>
      <c r="D839" s="494"/>
      <c r="E839" s="494"/>
      <c r="F839" s="494"/>
      <c r="G839" s="495"/>
      <c r="H839" s="494"/>
      <c r="I839" s="494"/>
      <c r="J839" s="494"/>
      <c r="K839" s="494"/>
      <c r="L839" s="494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</row>
    <row r="840" spans="1:27" ht="12.75" customHeight="1" x14ac:dyDescent="0.25">
      <c r="A840" s="493"/>
      <c r="B840" s="494"/>
      <c r="C840" s="494"/>
      <c r="D840" s="494"/>
      <c r="E840" s="494"/>
      <c r="F840" s="494"/>
      <c r="G840" s="495"/>
      <c r="H840" s="494"/>
      <c r="I840" s="494"/>
      <c r="J840" s="494"/>
      <c r="K840" s="494"/>
      <c r="L840" s="494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</row>
    <row r="841" spans="1:27" ht="12.75" customHeight="1" x14ac:dyDescent="0.25">
      <c r="A841" s="493"/>
      <c r="B841" s="494"/>
      <c r="C841" s="494"/>
      <c r="D841" s="494"/>
      <c r="E841" s="494"/>
      <c r="F841" s="494"/>
      <c r="G841" s="495"/>
      <c r="H841" s="494"/>
      <c r="I841" s="494"/>
      <c r="J841" s="494"/>
      <c r="K841" s="494"/>
      <c r="L841" s="494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</row>
    <row r="842" spans="1:27" ht="12.75" customHeight="1" x14ac:dyDescent="0.25">
      <c r="A842" s="493"/>
      <c r="B842" s="494"/>
      <c r="C842" s="494"/>
      <c r="D842" s="494"/>
      <c r="E842" s="494"/>
      <c r="F842" s="494"/>
      <c r="G842" s="495"/>
      <c r="H842" s="494"/>
      <c r="I842" s="494"/>
      <c r="J842" s="494"/>
      <c r="K842" s="494"/>
      <c r="L842" s="494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</row>
    <row r="843" spans="1:27" ht="12.75" customHeight="1" x14ac:dyDescent="0.25">
      <c r="A843" s="493"/>
      <c r="B843" s="494"/>
      <c r="C843" s="494"/>
      <c r="D843" s="494"/>
      <c r="E843" s="494"/>
      <c r="F843" s="494"/>
      <c r="G843" s="495"/>
      <c r="H843" s="494"/>
      <c r="I843" s="494"/>
      <c r="J843" s="494"/>
      <c r="K843" s="494"/>
      <c r="L843" s="494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</row>
    <row r="844" spans="1:27" ht="12.75" customHeight="1" x14ac:dyDescent="0.25">
      <c r="A844" s="493"/>
      <c r="B844" s="494"/>
      <c r="C844" s="494"/>
      <c r="D844" s="494"/>
      <c r="E844" s="494"/>
      <c r="F844" s="494"/>
      <c r="G844" s="495"/>
      <c r="H844" s="494"/>
      <c r="I844" s="494"/>
      <c r="J844" s="494"/>
      <c r="K844" s="494"/>
      <c r="L844" s="494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</row>
    <row r="845" spans="1:27" ht="12.75" customHeight="1" x14ac:dyDescent="0.25">
      <c r="A845" s="493"/>
      <c r="B845" s="494"/>
      <c r="C845" s="494"/>
      <c r="D845" s="494"/>
      <c r="E845" s="494"/>
      <c r="F845" s="494"/>
      <c r="G845" s="495"/>
      <c r="H845" s="494"/>
      <c r="I845" s="494"/>
      <c r="J845" s="494"/>
      <c r="K845" s="494"/>
      <c r="L845" s="494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</row>
    <row r="846" spans="1:27" ht="12.75" customHeight="1" x14ac:dyDescent="0.25">
      <c r="A846" s="493"/>
      <c r="B846" s="494"/>
      <c r="C846" s="494"/>
      <c r="D846" s="494"/>
      <c r="E846" s="494"/>
      <c r="F846" s="494"/>
      <c r="G846" s="495"/>
      <c r="H846" s="494"/>
      <c r="I846" s="494"/>
      <c r="J846" s="494"/>
      <c r="K846" s="494"/>
      <c r="L846" s="494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</row>
    <row r="847" spans="1:27" ht="12.75" customHeight="1" x14ac:dyDescent="0.25">
      <c r="A847" s="493"/>
      <c r="B847" s="494"/>
      <c r="C847" s="494"/>
      <c r="D847" s="494"/>
      <c r="E847" s="494"/>
      <c r="F847" s="494"/>
      <c r="G847" s="495"/>
      <c r="H847" s="494"/>
      <c r="I847" s="494"/>
      <c r="J847" s="494"/>
      <c r="K847" s="494"/>
      <c r="L847" s="494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</row>
    <row r="848" spans="1:27" ht="12.75" customHeight="1" x14ac:dyDescent="0.25">
      <c r="A848" s="493"/>
      <c r="B848" s="494"/>
      <c r="C848" s="494"/>
      <c r="D848" s="494"/>
      <c r="E848" s="494"/>
      <c r="F848" s="494"/>
      <c r="G848" s="495"/>
      <c r="H848" s="494"/>
      <c r="I848" s="494"/>
      <c r="J848" s="494"/>
      <c r="K848" s="494"/>
      <c r="L848" s="494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</row>
    <row r="849" spans="1:27" ht="12.75" customHeight="1" x14ac:dyDescent="0.25">
      <c r="A849" s="493"/>
      <c r="B849" s="494"/>
      <c r="C849" s="494"/>
      <c r="D849" s="494"/>
      <c r="E849" s="494"/>
      <c r="F849" s="494"/>
      <c r="G849" s="495"/>
      <c r="H849" s="494"/>
      <c r="I849" s="494"/>
      <c r="J849" s="494"/>
      <c r="K849" s="494"/>
      <c r="L849" s="494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</row>
    <row r="850" spans="1:27" ht="12.75" customHeight="1" x14ac:dyDescent="0.25">
      <c r="A850" s="493"/>
      <c r="B850" s="494"/>
      <c r="C850" s="494"/>
      <c r="D850" s="494"/>
      <c r="E850" s="494"/>
      <c r="F850" s="494"/>
      <c r="G850" s="495"/>
      <c r="H850" s="494"/>
      <c r="I850" s="494"/>
      <c r="J850" s="494"/>
      <c r="K850" s="494"/>
      <c r="L850" s="494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</row>
    <row r="851" spans="1:27" ht="12.75" customHeight="1" x14ac:dyDescent="0.25">
      <c r="A851" s="493"/>
      <c r="B851" s="494"/>
      <c r="C851" s="494"/>
      <c r="D851" s="494"/>
      <c r="E851" s="494"/>
      <c r="F851" s="494"/>
      <c r="G851" s="495"/>
      <c r="H851" s="494"/>
      <c r="I851" s="494"/>
      <c r="J851" s="494"/>
      <c r="K851" s="494"/>
      <c r="L851" s="494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</row>
    <row r="852" spans="1:27" ht="12.75" customHeight="1" x14ac:dyDescent="0.25">
      <c r="A852" s="493"/>
      <c r="B852" s="494"/>
      <c r="C852" s="494"/>
      <c r="D852" s="494"/>
      <c r="E852" s="494"/>
      <c r="F852" s="494"/>
      <c r="G852" s="495"/>
      <c r="H852" s="494"/>
      <c r="I852" s="494"/>
      <c r="J852" s="494"/>
      <c r="K852" s="494"/>
      <c r="L852" s="494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</row>
    <row r="853" spans="1:27" ht="12.75" customHeight="1" x14ac:dyDescent="0.25">
      <c r="A853" s="493"/>
      <c r="B853" s="494"/>
      <c r="C853" s="494"/>
      <c r="D853" s="494"/>
      <c r="E853" s="494"/>
      <c r="F853" s="494"/>
      <c r="G853" s="495"/>
      <c r="H853" s="494"/>
      <c r="I853" s="494"/>
      <c r="J853" s="494"/>
      <c r="K853" s="494"/>
      <c r="L853" s="494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</row>
    <row r="854" spans="1:27" ht="12.75" customHeight="1" x14ac:dyDescent="0.25">
      <c r="A854" s="493"/>
      <c r="B854" s="494"/>
      <c r="C854" s="494"/>
      <c r="D854" s="494"/>
      <c r="E854" s="494"/>
      <c r="F854" s="494"/>
      <c r="G854" s="495"/>
      <c r="H854" s="494"/>
      <c r="I854" s="494"/>
      <c r="J854" s="494"/>
      <c r="K854" s="494"/>
      <c r="L854" s="494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</row>
    <row r="855" spans="1:27" ht="12.75" customHeight="1" x14ac:dyDescent="0.25">
      <c r="A855" s="493"/>
      <c r="B855" s="494"/>
      <c r="C855" s="494"/>
      <c r="D855" s="494"/>
      <c r="E855" s="494"/>
      <c r="F855" s="494"/>
      <c r="G855" s="495"/>
      <c r="H855" s="494"/>
      <c r="I855" s="494"/>
      <c r="J855" s="494"/>
      <c r="K855" s="494"/>
      <c r="L855" s="494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</row>
    <row r="856" spans="1:27" ht="12.75" customHeight="1" x14ac:dyDescent="0.25">
      <c r="A856" s="493"/>
      <c r="B856" s="494"/>
      <c r="C856" s="494"/>
      <c r="D856" s="494"/>
      <c r="E856" s="494"/>
      <c r="F856" s="494"/>
      <c r="G856" s="495"/>
      <c r="H856" s="494"/>
      <c r="I856" s="494"/>
      <c r="J856" s="494"/>
      <c r="K856" s="494"/>
      <c r="L856" s="494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</row>
    <row r="857" spans="1:27" ht="12.75" customHeight="1" x14ac:dyDescent="0.25">
      <c r="A857" s="493"/>
      <c r="B857" s="494"/>
      <c r="C857" s="494"/>
      <c r="D857" s="494"/>
      <c r="E857" s="494"/>
      <c r="F857" s="494"/>
      <c r="G857" s="495"/>
      <c r="H857" s="494"/>
      <c r="I857" s="494"/>
      <c r="J857" s="494"/>
      <c r="K857" s="494"/>
      <c r="L857" s="494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</row>
    <row r="858" spans="1:27" ht="12.75" customHeight="1" x14ac:dyDescent="0.25">
      <c r="A858" s="493"/>
      <c r="B858" s="494"/>
      <c r="C858" s="494"/>
      <c r="D858" s="494"/>
      <c r="E858" s="494"/>
      <c r="F858" s="494"/>
      <c r="G858" s="495"/>
      <c r="H858" s="494"/>
      <c r="I858" s="494"/>
      <c r="J858" s="494"/>
      <c r="K858" s="494"/>
      <c r="L858" s="494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</row>
    <row r="859" spans="1:27" ht="12.75" customHeight="1" x14ac:dyDescent="0.25">
      <c r="A859" s="493"/>
      <c r="B859" s="494"/>
      <c r="C859" s="494"/>
      <c r="D859" s="494"/>
      <c r="E859" s="494"/>
      <c r="F859" s="494"/>
      <c r="G859" s="495"/>
      <c r="H859" s="494"/>
      <c r="I859" s="494"/>
      <c r="J859" s="494"/>
      <c r="K859" s="494"/>
      <c r="L859" s="494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</row>
    <row r="860" spans="1:27" ht="12.75" customHeight="1" x14ac:dyDescent="0.25">
      <c r="A860" s="493"/>
      <c r="B860" s="494"/>
      <c r="C860" s="494"/>
      <c r="D860" s="494"/>
      <c r="E860" s="494"/>
      <c r="F860" s="494"/>
      <c r="G860" s="495"/>
      <c r="H860" s="494"/>
      <c r="I860" s="494"/>
      <c r="J860" s="494"/>
      <c r="K860" s="494"/>
      <c r="L860" s="494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</row>
    <row r="861" spans="1:27" ht="12.75" customHeight="1" x14ac:dyDescent="0.25">
      <c r="A861" s="493"/>
      <c r="B861" s="494"/>
      <c r="C861" s="494"/>
      <c r="D861" s="494"/>
      <c r="E861" s="494"/>
      <c r="F861" s="494"/>
      <c r="G861" s="495"/>
      <c r="H861" s="494"/>
      <c r="I861" s="494"/>
      <c r="J861" s="494"/>
      <c r="K861" s="494"/>
      <c r="L861" s="494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</row>
    <row r="862" spans="1:27" ht="12.75" customHeight="1" x14ac:dyDescent="0.25">
      <c r="A862" s="493"/>
      <c r="B862" s="494"/>
      <c r="C862" s="494"/>
      <c r="D862" s="494"/>
      <c r="E862" s="494"/>
      <c r="F862" s="494"/>
      <c r="G862" s="495"/>
      <c r="H862" s="494"/>
      <c r="I862" s="494"/>
      <c r="J862" s="494"/>
      <c r="K862" s="494"/>
      <c r="L862" s="494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</row>
    <row r="863" spans="1:27" ht="12.75" customHeight="1" x14ac:dyDescent="0.25">
      <c r="A863" s="493"/>
      <c r="B863" s="494"/>
      <c r="C863" s="494"/>
      <c r="D863" s="494"/>
      <c r="E863" s="494"/>
      <c r="F863" s="494"/>
      <c r="G863" s="495"/>
      <c r="H863" s="494"/>
      <c r="I863" s="494"/>
      <c r="J863" s="494"/>
      <c r="K863" s="494"/>
      <c r="L863" s="494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</row>
    <row r="864" spans="1:27" ht="12.75" customHeight="1" x14ac:dyDescent="0.25">
      <c r="A864" s="493"/>
      <c r="B864" s="494"/>
      <c r="C864" s="494"/>
      <c r="D864" s="494"/>
      <c r="E864" s="494"/>
      <c r="F864" s="494"/>
      <c r="G864" s="495"/>
      <c r="H864" s="494"/>
      <c r="I864" s="494"/>
      <c r="J864" s="494"/>
      <c r="K864" s="494"/>
      <c r="L864" s="494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</row>
    <row r="865" spans="1:27" ht="12.75" customHeight="1" x14ac:dyDescent="0.25">
      <c r="A865" s="493"/>
      <c r="B865" s="494"/>
      <c r="C865" s="494"/>
      <c r="D865" s="494"/>
      <c r="E865" s="494"/>
      <c r="F865" s="494"/>
      <c r="G865" s="495"/>
      <c r="H865" s="494"/>
      <c r="I865" s="494"/>
      <c r="J865" s="494"/>
      <c r="K865" s="494"/>
      <c r="L865" s="494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</row>
    <row r="866" spans="1:27" ht="12.75" customHeight="1" x14ac:dyDescent="0.25">
      <c r="A866" s="493"/>
      <c r="B866" s="494"/>
      <c r="C866" s="494"/>
      <c r="D866" s="494"/>
      <c r="E866" s="494"/>
      <c r="F866" s="494"/>
      <c r="G866" s="495"/>
      <c r="H866" s="494"/>
      <c r="I866" s="494"/>
      <c r="J866" s="494"/>
      <c r="K866" s="494"/>
      <c r="L866" s="494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</row>
    <row r="867" spans="1:27" ht="12.75" customHeight="1" x14ac:dyDescent="0.25">
      <c r="A867" s="493"/>
      <c r="B867" s="494"/>
      <c r="C867" s="494"/>
      <c r="D867" s="494"/>
      <c r="E867" s="494"/>
      <c r="F867" s="494"/>
      <c r="G867" s="495"/>
      <c r="H867" s="494"/>
      <c r="I867" s="494"/>
      <c r="J867" s="494"/>
      <c r="K867" s="494"/>
      <c r="L867" s="494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</row>
    <row r="868" spans="1:27" ht="12.75" customHeight="1" x14ac:dyDescent="0.25">
      <c r="A868" s="493"/>
      <c r="B868" s="494"/>
      <c r="C868" s="494"/>
      <c r="D868" s="494"/>
      <c r="E868" s="494"/>
      <c r="F868" s="494"/>
      <c r="G868" s="495"/>
      <c r="H868" s="494"/>
      <c r="I868" s="494"/>
      <c r="J868" s="494"/>
      <c r="K868" s="494"/>
      <c r="L868" s="494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</row>
    <row r="869" spans="1:27" ht="12.75" customHeight="1" x14ac:dyDescent="0.25">
      <c r="A869" s="493"/>
      <c r="B869" s="494"/>
      <c r="C869" s="494"/>
      <c r="D869" s="494"/>
      <c r="E869" s="494"/>
      <c r="F869" s="494"/>
      <c r="G869" s="495"/>
      <c r="H869" s="494"/>
      <c r="I869" s="494"/>
      <c r="J869" s="494"/>
      <c r="K869" s="494"/>
      <c r="L869" s="494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</row>
    <row r="870" spans="1:27" ht="12.75" customHeight="1" x14ac:dyDescent="0.25">
      <c r="A870" s="493"/>
      <c r="B870" s="494"/>
      <c r="C870" s="494"/>
      <c r="D870" s="494"/>
      <c r="E870" s="494"/>
      <c r="F870" s="494"/>
      <c r="G870" s="495"/>
      <c r="H870" s="494"/>
      <c r="I870" s="494"/>
      <c r="J870" s="494"/>
      <c r="K870" s="494"/>
      <c r="L870" s="494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</row>
    <row r="871" spans="1:27" ht="12.75" customHeight="1" x14ac:dyDescent="0.25">
      <c r="A871" s="493"/>
      <c r="B871" s="494"/>
      <c r="C871" s="494"/>
      <c r="D871" s="494"/>
      <c r="E871" s="494"/>
      <c r="F871" s="494"/>
      <c r="G871" s="495"/>
      <c r="H871" s="494"/>
      <c r="I871" s="494"/>
      <c r="J871" s="494"/>
      <c r="K871" s="494"/>
      <c r="L871" s="494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</row>
    <row r="872" spans="1:27" ht="12.75" customHeight="1" x14ac:dyDescent="0.25">
      <c r="A872" s="493"/>
      <c r="B872" s="494"/>
      <c r="C872" s="494"/>
      <c r="D872" s="494"/>
      <c r="E872" s="494"/>
      <c r="F872" s="494"/>
      <c r="G872" s="495"/>
      <c r="H872" s="494"/>
      <c r="I872" s="494"/>
      <c r="J872" s="494"/>
      <c r="K872" s="494"/>
      <c r="L872" s="494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</row>
    <row r="873" spans="1:27" ht="12.75" customHeight="1" x14ac:dyDescent="0.25">
      <c r="A873" s="493"/>
      <c r="B873" s="494"/>
      <c r="C873" s="494"/>
      <c r="D873" s="494"/>
      <c r="E873" s="494"/>
      <c r="F873" s="494"/>
      <c r="G873" s="495"/>
      <c r="H873" s="494"/>
      <c r="I873" s="494"/>
      <c r="J873" s="494"/>
      <c r="K873" s="494"/>
      <c r="L873" s="494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</row>
    <row r="874" spans="1:27" ht="12.75" customHeight="1" x14ac:dyDescent="0.25">
      <c r="A874" s="493"/>
      <c r="B874" s="494"/>
      <c r="C874" s="494"/>
      <c r="D874" s="494"/>
      <c r="E874" s="494"/>
      <c r="F874" s="494"/>
      <c r="G874" s="495"/>
      <c r="H874" s="494"/>
      <c r="I874" s="494"/>
      <c r="J874" s="494"/>
      <c r="K874" s="494"/>
      <c r="L874" s="494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</row>
    <row r="875" spans="1:27" ht="12.75" customHeight="1" x14ac:dyDescent="0.25">
      <c r="A875" s="493"/>
      <c r="B875" s="494"/>
      <c r="C875" s="494"/>
      <c r="D875" s="494"/>
      <c r="E875" s="494"/>
      <c r="F875" s="494"/>
      <c r="G875" s="495"/>
      <c r="H875" s="494"/>
      <c r="I875" s="494"/>
      <c r="J875" s="494"/>
      <c r="K875" s="494"/>
      <c r="L875" s="494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</row>
    <row r="876" spans="1:27" ht="12.75" customHeight="1" x14ac:dyDescent="0.25">
      <c r="A876" s="493"/>
      <c r="B876" s="494"/>
      <c r="C876" s="494"/>
      <c r="D876" s="494"/>
      <c r="E876" s="494"/>
      <c r="F876" s="494"/>
      <c r="G876" s="495"/>
      <c r="H876" s="494"/>
      <c r="I876" s="494"/>
      <c r="J876" s="494"/>
      <c r="K876" s="494"/>
      <c r="L876" s="494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</row>
    <row r="877" spans="1:27" ht="12.75" customHeight="1" x14ac:dyDescent="0.25">
      <c r="A877" s="493"/>
      <c r="B877" s="494"/>
      <c r="C877" s="494"/>
      <c r="D877" s="494"/>
      <c r="E877" s="494"/>
      <c r="F877" s="494"/>
      <c r="G877" s="495"/>
      <c r="H877" s="494"/>
      <c r="I877" s="494"/>
      <c r="J877" s="494"/>
      <c r="K877" s="494"/>
      <c r="L877" s="494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</row>
    <row r="878" spans="1:27" ht="12.75" customHeight="1" x14ac:dyDescent="0.25">
      <c r="A878" s="493"/>
      <c r="B878" s="494"/>
      <c r="C878" s="494"/>
      <c r="D878" s="494"/>
      <c r="E878" s="494"/>
      <c r="F878" s="494"/>
      <c r="G878" s="495"/>
      <c r="H878" s="494"/>
      <c r="I878" s="494"/>
      <c r="J878" s="494"/>
      <c r="K878" s="494"/>
      <c r="L878" s="494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</row>
    <row r="879" spans="1:27" ht="12.75" customHeight="1" x14ac:dyDescent="0.25">
      <c r="A879" s="493"/>
      <c r="B879" s="494"/>
      <c r="C879" s="494"/>
      <c r="D879" s="494"/>
      <c r="E879" s="494"/>
      <c r="F879" s="494"/>
      <c r="G879" s="495"/>
      <c r="H879" s="494"/>
      <c r="I879" s="494"/>
      <c r="J879" s="494"/>
      <c r="K879" s="494"/>
      <c r="L879" s="494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</row>
    <row r="880" spans="1:27" ht="12.75" customHeight="1" x14ac:dyDescent="0.25">
      <c r="A880" s="493"/>
      <c r="B880" s="494"/>
      <c r="C880" s="494"/>
      <c r="D880" s="494"/>
      <c r="E880" s="494"/>
      <c r="F880" s="494"/>
      <c r="G880" s="495"/>
      <c r="H880" s="494"/>
      <c r="I880" s="494"/>
      <c r="J880" s="494"/>
      <c r="K880" s="494"/>
      <c r="L880" s="494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</row>
    <row r="881" spans="1:27" ht="12.75" customHeight="1" x14ac:dyDescent="0.25">
      <c r="A881" s="493"/>
      <c r="B881" s="494"/>
      <c r="C881" s="494"/>
      <c r="D881" s="494"/>
      <c r="E881" s="494"/>
      <c r="F881" s="494"/>
      <c r="G881" s="495"/>
      <c r="H881" s="494"/>
      <c r="I881" s="494"/>
      <c r="J881" s="494"/>
      <c r="K881" s="494"/>
      <c r="L881" s="494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</row>
    <row r="882" spans="1:27" ht="12.75" customHeight="1" x14ac:dyDescent="0.25">
      <c r="A882" s="493"/>
      <c r="B882" s="494"/>
      <c r="C882" s="494"/>
      <c r="D882" s="494"/>
      <c r="E882" s="494"/>
      <c r="F882" s="494"/>
      <c r="G882" s="495"/>
      <c r="H882" s="494"/>
      <c r="I882" s="494"/>
      <c r="J882" s="494"/>
      <c r="K882" s="494"/>
      <c r="L882" s="494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</row>
    <row r="883" spans="1:27" ht="12.75" customHeight="1" x14ac:dyDescent="0.25">
      <c r="A883" s="493"/>
      <c r="B883" s="494"/>
      <c r="C883" s="494"/>
      <c r="D883" s="494"/>
      <c r="E883" s="494"/>
      <c r="F883" s="494"/>
      <c r="G883" s="495"/>
      <c r="H883" s="494"/>
      <c r="I883" s="494"/>
      <c r="J883" s="494"/>
      <c r="K883" s="494"/>
      <c r="L883" s="494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</row>
    <row r="884" spans="1:27" ht="12.75" customHeight="1" x14ac:dyDescent="0.25">
      <c r="A884" s="493"/>
      <c r="B884" s="494"/>
      <c r="C884" s="494"/>
      <c r="D884" s="494"/>
      <c r="E884" s="494"/>
      <c r="F884" s="494"/>
      <c r="G884" s="495"/>
      <c r="H884" s="494"/>
      <c r="I884" s="494"/>
      <c r="J884" s="494"/>
      <c r="K884" s="494"/>
      <c r="L884" s="494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</row>
    <row r="885" spans="1:27" ht="12.75" customHeight="1" x14ac:dyDescent="0.25">
      <c r="A885" s="493"/>
      <c r="B885" s="494"/>
      <c r="C885" s="494"/>
      <c r="D885" s="494"/>
      <c r="E885" s="494"/>
      <c r="F885" s="494"/>
      <c r="G885" s="495"/>
      <c r="H885" s="494"/>
      <c r="I885" s="494"/>
      <c r="J885" s="494"/>
      <c r="K885" s="494"/>
      <c r="L885" s="494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</row>
    <row r="886" spans="1:27" ht="12.75" customHeight="1" x14ac:dyDescent="0.25">
      <c r="A886" s="493"/>
      <c r="B886" s="494"/>
      <c r="C886" s="494"/>
      <c r="D886" s="494"/>
      <c r="E886" s="494"/>
      <c r="F886" s="494"/>
      <c r="G886" s="495"/>
      <c r="H886" s="494"/>
      <c r="I886" s="494"/>
      <c r="J886" s="494"/>
      <c r="K886" s="494"/>
      <c r="L886" s="494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</row>
    <row r="887" spans="1:27" ht="12.75" customHeight="1" x14ac:dyDescent="0.25">
      <c r="A887" s="493"/>
      <c r="B887" s="494"/>
      <c r="C887" s="494"/>
      <c r="D887" s="494"/>
      <c r="E887" s="494"/>
      <c r="F887" s="494"/>
      <c r="G887" s="495"/>
      <c r="H887" s="494"/>
      <c r="I887" s="494"/>
      <c r="J887" s="494"/>
      <c r="K887" s="494"/>
      <c r="L887" s="494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</row>
    <row r="888" spans="1:27" ht="12.75" customHeight="1" x14ac:dyDescent="0.25">
      <c r="A888" s="493"/>
      <c r="B888" s="494"/>
      <c r="C888" s="494"/>
      <c r="D888" s="494"/>
      <c r="E888" s="494"/>
      <c r="F888" s="494"/>
      <c r="G888" s="495"/>
      <c r="H888" s="494"/>
      <c r="I888" s="494"/>
      <c r="J888" s="494"/>
      <c r="K888" s="494"/>
      <c r="L888" s="494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</row>
    <row r="889" spans="1:27" ht="12.75" customHeight="1" x14ac:dyDescent="0.25">
      <c r="A889" s="493"/>
      <c r="B889" s="494"/>
      <c r="C889" s="494"/>
      <c r="D889" s="494"/>
      <c r="E889" s="494"/>
      <c r="F889" s="494"/>
      <c r="G889" s="495"/>
      <c r="H889" s="494"/>
      <c r="I889" s="494"/>
      <c r="J889" s="494"/>
      <c r="K889" s="494"/>
      <c r="L889" s="494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</row>
    <row r="890" spans="1:27" ht="12.75" customHeight="1" x14ac:dyDescent="0.25">
      <c r="A890" s="493"/>
      <c r="B890" s="494"/>
      <c r="C890" s="494"/>
      <c r="D890" s="494"/>
      <c r="E890" s="494"/>
      <c r="F890" s="494"/>
      <c r="G890" s="495"/>
      <c r="H890" s="494"/>
      <c r="I890" s="494"/>
      <c r="J890" s="494"/>
      <c r="K890" s="494"/>
      <c r="L890" s="494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5D52-3D74-401A-AB91-19A08BBBAC78}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97" t="s">
        <v>1255</v>
      </c>
      <c r="B1" s="497" t="s">
        <v>1256</v>
      </c>
      <c r="C1" s="497" t="s">
        <v>1257</v>
      </c>
      <c r="D1" s="497" t="s">
        <v>1258</v>
      </c>
      <c r="E1" s="497" t="s">
        <v>1259</v>
      </c>
      <c r="F1" s="497" t="s">
        <v>1260</v>
      </c>
      <c r="G1" s="497" t="s">
        <v>1261</v>
      </c>
      <c r="H1" s="497" t="s">
        <v>1262</v>
      </c>
      <c r="I1" s="497" t="s">
        <v>1263</v>
      </c>
      <c r="J1" s="497" t="s">
        <v>1264</v>
      </c>
      <c r="K1" s="497" t="s">
        <v>1265</v>
      </c>
    </row>
    <row r="2" spans="1:11" ht="15.75" customHeight="1" x14ac:dyDescent="0.25">
      <c r="A2" s="498" t="s">
        <v>1266</v>
      </c>
      <c r="B2" s="498" t="s">
        <v>1267</v>
      </c>
      <c r="C2" s="498" t="s">
        <v>1268</v>
      </c>
      <c r="D2" s="499">
        <v>45660</v>
      </c>
      <c r="E2" s="499">
        <v>46359</v>
      </c>
      <c r="F2" s="498" t="s">
        <v>1269</v>
      </c>
      <c r="G2" s="498" t="s">
        <v>1270</v>
      </c>
      <c r="H2" s="498"/>
      <c r="I2" s="498" t="s">
        <v>1271</v>
      </c>
      <c r="J2" s="500" t="s">
        <v>1272</v>
      </c>
      <c r="K2" s="500" t="s">
        <v>1273</v>
      </c>
    </row>
    <row r="3" spans="1:11" x14ac:dyDescent="0.25">
      <c r="A3" s="501"/>
      <c r="B3" s="501"/>
      <c r="C3" s="501"/>
      <c r="D3" s="501"/>
      <c r="E3" s="501"/>
      <c r="F3" s="501"/>
      <c r="G3" s="501"/>
      <c r="H3" s="501"/>
      <c r="I3" s="501"/>
      <c r="J3" s="502" t="s">
        <v>1274</v>
      </c>
      <c r="K3" s="500" t="s">
        <v>1275</v>
      </c>
    </row>
    <row r="4" spans="1:11" x14ac:dyDescent="0.25">
      <c r="A4" s="501"/>
      <c r="B4" s="501"/>
      <c r="C4" s="501"/>
      <c r="D4" s="501"/>
      <c r="E4" s="503"/>
      <c r="F4" s="501"/>
      <c r="G4" s="501"/>
      <c r="H4" s="501"/>
      <c r="I4" s="501"/>
      <c r="J4" s="500" t="s">
        <v>1276</v>
      </c>
      <c r="K4" s="500" t="s">
        <v>1277</v>
      </c>
    </row>
    <row r="5" spans="1:11" x14ac:dyDescent="0.25">
      <c r="A5" s="501"/>
      <c r="B5" s="501"/>
      <c r="C5" s="501"/>
      <c r="D5" s="501"/>
      <c r="E5" s="501"/>
      <c r="F5" s="501"/>
      <c r="G5" s="501"/>
      <c r="H5" s="501"/>
      <c r="I5" s="501"/>
      <c r="J5" s="501"/>
      <c r="K5" s="500" t="s">
        <v>1278</v>
      </c>
    </row>
    <row r="6" spans="1:11" x14ac:dyDescent="0.25">
      <c r="A6" s="501"/>
      <c r="B6" s="501"/>
      <c r="C6" s="501"/>
      <c r="D6" s="501"/>
      <c r="E6" s="501"/>
      <c r="F6" s="501"/>
      <c r="G6" s="501"/>
      <c r="H6" s="501"/>
      <c r="I6" s="501"/>
      <c r="J6" s="501"/>
      <c r="K6" s="500" t="s">
        <v>647</v>
      </c>
    </row>
    <row r="7" spans="1:11" x14ac:dyDescent="0.25">
      <c r="A7" s="501"/>
      <c r="B7" s="503"/>
      <c r="C7" s="501"/>
      <c r="D7" s="501"/>
      <c r="E7" s="504"/>
      <c r="F7" s="501"/>
      <c r="G7" s="501"/>
      <c r="H7" s="501"/>
      <c r="I7" s="501"/>
      <c r="J7" s="501"/>
      <c r="K7" s="500" t="s">
        <v>1279</v>
      </c>
    </row>
    <row r="8" spans="1:11" x14ac:dyDescent="0.25">
      <c r="A8" s="501"/>
      <c r="B8" s="501"/>
      <c r="C8" s="501"/>
      <c r="D8" s="501"/>
      <c r="E8" s="504"/>
      <c r="F8" s="501"/>
      <c r="G8" s="501"/>
      <c r="H8" s="501"/>
      <c r="I8" s="501"/>
      <c r="J8" s="501"/>
      <c r="K8" s="500" t="s">
        <v>1280</v>
      </c>
    </row>
    <row r="9" spans="1:11" x14ac:dyDescent="0.25">
      <c r="A9" s="501"/>
      <c r="B9" s="501"/>
      <c r="C9" s="501"/>
      <c r="D9" s="501"/>
      <c r="E9" s="504"/>
      <c r="F9" s="501"/>
      <c r="G9" s="501"/>
      <c r="H9" s="501"/>
      <c r="I9" s="501"/>
      <c r="J9" s="501"/>
      <c r="K9" s="500" t="s">
        <v>663</v>
      </c>
    </row>
    <row r="10" spans="1:11" x14ac:dyDescent="0.25">
      <c r="A10" s="501"/>
      <c r="B10" s="501"/>
      <c r="C10" s="501"/>
      <c r="D10" s="501"/>
      <c r="E10" s="504"/>
      <c r="F10" s="501"/>
      <c r="G10" s="501"/>
      <c r="H10" s="501"/>
      <c r="I10" s="501"/>
      <c r="J10" s="501"/>
      <c r="K10" s="500" t="s">
        <v>657</v>
      </c>
    </row>
    <row r="11" spans="1:11" x14ac:dyDescent="0.25">
      <c r="A11" s="501"/>
      <c r="B11" s="501"/>
      <c r="C11" s="501"/>
      <c r="D11" s="501"/>
      <c r="E11" s="501"/>
      <c r="F11" s="501"/>
      <c r="G11" s="501"/>
      <c r="H11" s="501"/>
      <c r="I11" s="501"/>
      <c r="J11" s="501"/>
      <c r="K11" s="500" t="s">
        <v>1281</v>
      </c>
    </row>
    <row r="12" spans="1:11" x14ac:dyDescent="0.25">
      <c r="A12" s="501"/>
      <c r="B12" s="501"/>
      <c r="C12" s="501"/>
      <c r="D12" s="501"/>
      <c r="E12" s="501"/>
      <c r="F12" s="501"/>
      <c r="G12" s="501"/>
      <c r="H12" s="501"/>
      <c r="I12" s="501"/>
      <c r="J12" s="501"/>
      <c r="K12" s="500" t="s">
        <v>1282</v>
      </c>
    </row>
    <row r="13" spans="1:11" x14ac:dyDescent="0.2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500" t="s">
        <v>666</v>
      </c>
    </row>
    <row r="14" spans="1:1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500" t="s">
        <v>1283</v>
      </c>
    </row>
    <row r="15" spans="1:11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500" t="s">
        <v>689</v>
      </c>
    </row>
    <row r="16" spans="1:11" x14ac:dyDescent="0.25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500" t="s">
        <v>1284</v>
      </c>
    </row>
    <row r="17" spans="1:11" x14ac:dyDescent="0.25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500" t="s">
        <v>1285</v>
      </c>
    </row>
    <row r="18" spans="1:11" x14ac:dyDescent="0.25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500" t="s">
        <v>717</v>
      </c>
    </row>
    <row r="19" spans="1:11" x14ac:dyDescent="0.25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500" t="s">
        <v>1286</v>
      </c>
    </row>
    <row r="20" spans="1:11" x14ac:dyDescent="0.2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500" t="s">
        <v>749</v>
      </c>
    </row>
    <row r="21" spans="1:11" ht="15.75" customHeight="1" x14ac:dyDescent="0.2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500" t="s">
        <v>718</v>
      </c>
    </row>
    <row r="22" spans="1:11" ht="15.75" customHeight="1" x14ac:dyDescent="0.25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500" t="s">
        <v>721</v>
      </c>
    </row>
    <row r="23" spans="1:11" ht="15.75" customHeight="1" x14ac:dyDescent="0.25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500" t="s">
        <v>1287</v>
      </c>
    </row>
    <row r="24" spans="1:11" ht="15.75" customHeight="1" x14ac:dyDescent="0.2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500" t="s">
        <v>1288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48" t="s">
        <v>1289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05"/>
      <c r="X1" s="505"/>
      <c r="Y1" s="505"/>
      <c r="Z1" s="505"/>
    </row>
    <row r="2" spans="1:26" ht="15" customHeight="1" x14ac:dyDescent="0.3">
      <c r="A2" s="749" t="s">
        <v>1290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05"/>
      <c r="X2" s="505"/>
      <c r="Y2" s="505"/>
      <c r="Z2" s="505"/>
    </row>
    <row r="3" spans="1:26" ht="18" customHeight="1" x14ac:dyDescent="0.25">
      <c r="A3" s="750" t="s">
        <v>1291</v>
      </c>
      <c r="B3" s="718"/>
      <c r="C3" s="718"/>
      <c r="D3" s="718"/>
      <c r="E3" s="718"/>
      <c r="F3" s="718"/>
      <c r="G3" s="718"/>
      <c r="H3" s="718"/>
      <c r="I3" s="718"/>
      <c r="J3" s="718"/>
      <c r="K3" s="751"/>
      <c r="L3" s="506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</row>
    <row r="4" spans="1:26" ht="60" x14ac:dyDescent="0.25">
      <c r="A4" s="81" t="s">
        <v>1292</v>
      </c>
      <c r="B4" s="70" t="s">
        <v>1293</v>
      </c>
      <c r="C4" s="81" t="s">
        <v>622</v>
      </c>
      <c r="D4" s="507" t="s">
        <v>1294</v>
      </c>
      <c r="E4" s="508" t="s">
        <v>1295</v>
      </c>
      <c r="F4" s="507" t="s">
        <v>1296</v>
      </c>
      <c r="G4" s="81" t="s">
        <v>1297</v>
      </c>
      <c r="H4" s="81" t="s">
        <v>1298</v>
      </c>
      <c r="I4" s="81" t="s">
        <v>1299</v>
      </c>
      <c r="J4" s="81" t="s">
        <v>1300</v>
      </c>
      <c r="K4" s="651" t="s">
        <v>1301</v>
      </c>
      <c r="L4" s="615"/>
      <c r="M4" s="651" t="s">
        <v>1302</v>
      </c>
      <c r="N4" s="615"/>
      <c r="O4" s="651" t="s">
        <v>1303</v>
      </c>
      <c r="P4" s="615"/>
      <c r="Q4" s="651" t="s">
        <v>1304</v>
      </c>
      <c r="R4" s="615"/>
      <c r="S4" s="651" t="s">
        <v>1305</v>
      </c>
      <c r="T4" s="615"/>
      <c r="U4" s="651" t="s">
        <v>905</v>
      </c>
      <c r="V4" s="615"/>
      <c r="W4" s="81" t="s">
        <v>1306</v>
      </c>
      <c r="X4" s="505"/>
      <c r="Y4" s="505"/>
      <c r="Z4" s="505"/>
    </row>
    <row r="5" spans="1:26" ht="21.75" customHeight="1" x14ac:dyDescent="0.25">
      <c r="A5" s="81"/>
      <c r="B5" s="70"/>
      <c r="C5" s="81"/>
      <c r="D5" s="507"/>
      <c r="E5" s="508"/>
      <c r="F5" s="507"/>
      <c r="G5" s="81"/>
      <c r="H5" s="81"/>
      <c r="I5" s="81"/>
      <c r="J5" s="81"/>
      <c r="K5" s="509" t="s">
        <v>624</v>
      </c>
      <c r="L5" s="81" t="s">
        <v>1307</v>
      </c>
      <c r="M5" s="509" t="s">
        <v>624</v>
      </c>
      <c r="N5" s="81" t="s">
        <v>1307</v>
      </c>
      <c r="O5" s="509" t="s">
        <v>624</v>
      </c>
      <c r="P5" s="81" t="s">
        <v>1307</v>
      </c>
      <c r="Q5" s="509" t="s">
        <v>624</v>
      </c>
      <c r="R5" s="81" t="s">
        <v>1307</v>
      </c>
      <c r="S5" s="509" t="s">
        <v>624</v>
      </c>
      <c r="T5" s="81" t="s">
        <v>1307</v>
      </c>
      <c r="U5" s="509" t="s">
        <v>624</v>
      </c>
      <c r="V5" s="81" t="s">
        <v>1307</v>
      </c>
      <c r="W5" s="81"/>
      <c r="X5" s="505"/>
      <c r="Y5" s="505"/>
      <c r="Z5" s="505"/>
    </row>
    <row r="6" spans="1:26" ht="15" customHeight="1" x14ac:dyDescent="0.25">
      <c r="A6" s="455">
        <v>1</v>
      </c>
      <c r="B6" s="455" t="s">
        <v>1308</v>
      </c>
      <c r="C6" s="455" t="s">
        <v>227</v>
      </c>
      <c r="D6" s="455" t="s">
        <v>1309</v>
      </c>
      <c r="E6" s="455"/>
      <c r="F6" s="510"/>
      <c r="G6" s="86">
        <v>44348</v>
      </c>
      <c r="H6" s="511"/>
      <c r="I6" s="512"/>
      <c r="J6" s="291"/>
      <c r="K6" s="291"/>
      <c r="L6" s="29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505"/>
      <c r="Y6" s="505"/>
      <c r="Z6" s="505"/>
    </row>
    <row r="7" spans="1:26" x14ac:dyDescent="0.25">
      <c r="A7" s="455"/>
      <c r="B7" s="455"/>
      <c r="C7" s="455"/>
      <c r="D7" s="455"/>
      <c r="E7" s="513">
        <v>383.17599999999999</v>
      </c>
      <c r="F7" s="510">
        <f>E7+F5</f>
        <v>383.17599999999999</v>
      </c>
      <c r="G7" s="514"/>
      <c r="H7" s="511"/>
      <c r="I7" s="512"/>
      <c r="J7" s="291"/>
      <c r="K7" s="291"/>
      <c r="L7" s="29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505"/>
      <c r="Y7" s="505"/>
      <c r="Z7" s="505"/>
    </row>
    <row r="8" spans="1:26" x14ac:dyDescent="0.25">
      <c r="A8" s="455">
        <v>2</v>
      </c>
      <c r="B8" s="455" t="s">
        <v>1310</v>
      </c>
      <c r="C8" s="455" t="s">
        <v>417</v>
      </c>
      <c r="D8" s="455" t="s">
        <v>1311</v>
      </c>
      <c r="E8" s="455"/>
      <c r="F8" s="510"/>
      <c r="G8" s="86">
        <v>44348</v>
      </c>
      <c r="H8" s="511"/>
      <c r="I8" s="512"/>
      <c r="J8" s="291"/>
      <c r="K8" s="291"/>
      <c r="L8" s="29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505"/>
      <c r="Y8" s="505"/>
      <c r="Z8" s="505"/>
    </row>
    <row r="9" spans="1:26" x14ac:dyDescent="0.25">
      <c r="A9" s="455"/>
      <c r="B9" s="455"/>
      <c r="C9" s="455"/>
      <c r="D9" s="455"/>
      <c r="E9" s="513">
        <v>236.88800000000001</v>
      </c>
      <c r="F9" s="510">
        <v>236.88800000000001</v>
      </c>
      <c r="G9" s="514"/>
      <c r="H9" s="511"/>
      <c r="I9" s="512"/>
      <c r="J9" s="291"/>
      <c r="K9" s="291"/>
      <c r="L9" s="29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505"/>
      <c r="Y9" s="505"/>
      <c r="Z9" s="505"/>
    </row>
    <row r="10" spans="1:26" x14ac:dyDescent="0.25">
      <c r="A10" s="455">
        <v>3</v>
      </c>
      <c r="B10" s="455" t="s">
        <v>1312</v>
      </c>
      <c r="C10" s="455" t="s">
        <v>1313</v>
      </c>
      <c r="D10" s="455" t="s">
        <v>1314</v>
      </c>
      <c r="E10" s="455"/>
      <c r="F10" s="510"/>
      <c r="G10" s="86">
        <v>44348</v>
      </c>
      <c r="H10" s="511"/>
      <c r="I10" s="512"/>
      <c r="J10" s="291"/>
      <c r="K10" s="291"/>
      <c r="L10" s="29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505"/>
      <c r="Y10" s="505"/>
      <c r="Z10" s="505"/>
    </row>
    <row r="11" spans="1:26" x14ac:dyDescent="0.25">
      <c r="A11" s="455"/>
      <c r="B11" s="455"/>
      <c r="C11" s="455"/>
      <c r="D11" s="455"/>
      <c r="E11" s="513">
        <v>315.04000000000002</v>
      </c>
      <c r="F11" s="510">
        <v>315.04000000000002</v>
      </c>
      <c r="G11" s="514"/>
      <c r="H11" s="511"/>
      <c r="I11" s="512"/>
      <c r="J11" s="291"/>
      <c r="K11" s="291"/>
      <c r="L11" s="29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505"/>
      <c r="Y11" s="505"/>
      <c r="Z11" s="505"/>
    </row>
    <row r="12" spans="1:26" x14ac:dyDescent="0.25">
      <c r="A12" s="455">
        <v>4</v>
      </c>
      <c r="B12" s="455" t="s">
        <v>1315</v>
      </c>
      <c r="C12" s="455" t="s">
        <v>411</v>
      </c>
      <c r="D12" s="455" t="s">
        <v>1316</v>
      </c>
      <c r="E12" s="455"/>
      <c r="F12" s="510"/>
      <c r="G12" s="86">
        <v>44348</v>
      </c>
      <c r="H12" s="110">
        <v>44510</v>
      </c>
      <c r="I12" s="512"/>
      <c r="J12" s="291"/>
      <c r="K12" s="291"/>
      <c r="L12" s="29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505"/>
      <c r="Y12" s="505"/>
      <c r="Z12" s="505"/>
    </row>
    <row r="13" spans="1:26" x14ac:dyDescent="0.25">
      <c r="A13" s="455"/>
      <c r="B13" s="455"/>
      <c r="C13" s="455"/>
      <c r="D13" s="455"/>
      <c r="E13" s="513">
        <v>477.30700000000002</v>
      </c>
      <c r="F13" s="746">
        <v>1993.693</v>
      </c>
      <c r="G13" s="514"/>
      <c r="H13" s="511"/>
      <c r="I13" s="512"/>
      <c r="J13" s="291"/>
      <c r="K13" s="291"/>
      <c r="L13" s="29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505"/>
      <c r="Y13" s="505"/>
      <c r="Z13" s="505"/>
    </row>
    <row r="14" spans="1:26" x14ac:dyDescent="0.25">
      <c r="A14" s="455">
        <v>5</v>
      </c>
      <c r="B14" s="455" t="s">
        <v>1317</v>
      </c>
      <c r="C14" s="458" t="s">
        <v>231</v>
      </c>
      <c r="D14" s="458" t="s">
        <v>1044</v>
      </c>
      <c r="E14" s="458"/>
      <c r="F14" s="747"/>
      <c r="G14" s="86">
        <v>44348</v>
      </c>
      <c r="H14" s="110">
        <v>44510</v>
      </c>
      <c r="I14" s="515" t="s">
        <v>1318</v>
      </c>
      <c r="J14" s="516"/>
      <c r="K14" s="517">
        <v>44527</v>
      </c>
      <c r="L14" s="517">
        <v>44537</v>
      </c>
      <c r="M14" s="518">
        <v>44573</v>
      </c>
      <c r="N14" s="519">
        <f>M14+7</f>
        <v>44580</v>
      </c>
      <c r="O14" s="517">
        <v>44544</v>
      </c>
      <c r="P14" s="517">
        <v>44544</v>
      </c>
      <c r="Q14" s="520"/>
      <c r="R14" s="520"/>
      <c r="S14" s="520"/>
      <c r="T14" s="520"/>
      <c r="U14" s="520"/>
      <c r="V14" s="520"/>
      <c r="W14" s="520"/>
      <c r="X14" s="505"/>
      <c r="Y14" s="505"/>
      <c r="Z14" s="505"/>
    </row>
    <row r="15" spans="1:26" x14ac:dyDescent="0.25">
      <c r="A15" s="455"/>
      <c r="B15" s="455"/>
      <c r="C15" s="455"/>
      <c r="D15" s="455"/>
      <c r="E15" s="513">
        <v>359.774</v>
      </c>
      <c r="F15" s="747"/>
      <c r="G15" s="514"/>
      <c r="H15" s="511"/>
      <c r="I15" s="512"/>
      <c r="J15" s="291"/>
      <c r="K15" s="291"/>
      <c r="L15" s="291"/>
      <c r="M15" s="520"/>
      <c r="N15" s="520"/>
      <c r="O15" s="7"/>
      <c r="P15" s="7"/>
      <c r="Q15" s="7"/>
      <c r="R15" s="7"/>
      <c r="S15" s="7"/>
      <c r="T15" s="7"/>
      <c r="U15" s="7"/>
      <c r="V15" s="7"/>
      <c r="W15" s="7"/>
      <c r="X15" s="505"/>
      <c r="Y15" s="505"/>
      <c r="Z15" s="505"/>
    </row>
    <row r="16" spans="1:26" x14ac:dyDescent="0.25">
      <c r="A16" s="455">
        <v>6</v>
      </c>
      <c r="B16" s="455" t="s">
        <v>1319</v>
      </c>
      <c r="C16" s="458" t="s">
        <v>231</v>
      </c>
      <c r="D16" s="458" t="s">
        <v>1044</v>
      </c>
      <c r="E16" s="458"/>
      <c r="F16" s="747"/>
      <c r="G16" s="86">
        <v>44348</v>
      </c>
      <c r="H16" s="110">
        <v>44510</v>
      </c>
      <c r="I16" s="515" t="s">
        <v>1320</v>
      </c>
      <c r="J16" s="516"/>
      <c r="K16" s="521">
        <v>44512</v>
      </c>
      <c r="L16" s="521">
        <v>44520</v>
      </c>
      <c r="M16" s="519">
        <f>N14</f>
        <v>44580</v>
      </c>
      <c r="N16" s="519">
        <f>M16+5</f>
        <v>44585</v>
      </c>
      <c r="O16" s="517">
        <v>44544</v>
      </c>
      <c r="P16" s="517">
        <v>44544</v>
      </c>
      <c r="Q16" s="520"/>
      <c r="R16" s="520"/>
      <c r="S16" s="520"/>
      <c r="T16" s="520"/>
      <c r="U16" s="520"/>
      <c r="V16" s="520"/>
      <c r="W16" s="520"/>
      <c r="X16" s="505"/>
      <c r="Y16" s="505"/>
      <c r="Z16" s="505"/>
    </row>
    <row r="17" spans="1:26" x14ac:dyDescent="0.25">
      <c r="A17" s="455"/>
      <c r="B17" s="455"/>
      <c r="C17" s="455"/>
      <c r="D17" s="455"/>
      <c r="E17" s="513">
        <v>412.08100000000002</v>
      </c>
      <c r="F17" s="747"/>
      <c r="G17" s="514"/>
      <c r="H17" s="511"/>
      <c r="I17" s="512"/>
      <c r="J17" s="291"/>
      <c r="K17" s="291"/>
      <c r="L17" s="291"/>
      <c r="M17" s="520"/>
      <c r="N17" s="520"/>
      <c r="O17" s="7"/>
      <c r="P17" s="7"/>
      <c r="Q17" s="7"/>
      <c r="R17" s="7"/>
      <c r="S17" s="7"/>
      <c r="T17" s="7"/>
      <c r="U17" s="7"/>
      <c r="V17" s="7"/>
      <c r="W17" s="7"/>
      <c r="X17" s="505"/>
      <c r="Y17" s="505"/>
      <c r="Z17" s="505"/>
    </row>
    <row r="18" spans="1:26" x14ac:dyDescent="0.25">
      <c r="A18" s="455">
        <v>7</v>
      </c>
      <c r="B18" s="455" t="s">
        <v>1321</v>
      </c>
      <c r="C18" s="458" t="s">
        <v>257</v>
      </c>
      <c r="D18" s="458" t="s">
        <v>1044</v>
      </c>
      <c r="E18" s="458"/>
      <c r="F18" s="747"/>
      <c r="G18" s="86">
        <v>44348</v>
      </c>
      <c r="H18" s="110">
        <v>44510</v>
      </c>
      <c r="I18" s="515" t="s">
        <v>1320</v>
      </c>
      <c r="J18" s="516"/>
      <c r="K18" s="521">
        <v>44501</v>
      </c>
      <c r="L18" s="521">
        <v>44514</v>
      </c>
      <c r="M18" s="519">
        <f>N16</f>
        <v>44585</v>
      </c>
      <c r="N18" s="519">
        <f>M18+7</f>
        <v>44592</v>
      </c>
      <c r="O18" s="517">
        <v>44544</v>
      </c>
      <c r="P18" s="517">
        <v>44544</v>
      </c>
      <c r="Q18" s="520"/>
      <c r="R18" s="520"/>
      <c r="S18" s="520"/>
      <c r="T18" s="520"/>
      <c r="U18" s="520"/>
      <c r="V18" s="520"/>
      <c r="W18" s="520"/>
      <c r="X18" s="505"/>
      <c r="Y18" s="505"/>
      <c r="Z18" s="505"/>
    </row>
    <row r="19" spans="1:26" x14ac:dyDescent="0.25">
      <c r="A19" s="455"/>
      <c r="B19" s="455"/>
      <c r="C19" s="455"/>
      <c r="D19" s="455"/>
      <c r="E19" s="513">
        <v>397.82100000000003</v>
      </c>
      <c r="F19" s="747"/>
      <c r="G19" s="514"/>
      <c r="H19" s="511"/>
      <c r="I19" s="512"/>
      <c r="J19" s="291"/>
      <c r="K19" s="291"/>
      <c r="L19" s="291"/>
      <c r="M19" s="520"/>
      <c r="N19" s="520"/>
      <c r="O19" s="7"/>
      <c r="P19" s="7"/>
      <c r="Q19" s="7"/>
      <c r="R19" s="7"/>
      <c r="S19" s="7"/>
      <c r="T19" s="7"/>
      <c r="U19" s="7"/>
      <c r="V19" s="7"/>
      <c r="W19" s="7"/>
      <c r="X19" s="505"/>
      <c r="Y19" s="505"/>
      <c r="Z19" s="505"/>
    </row>
    <row r="20" spans="1:26" x14ac:dyDescent="0.25">
      <c r="A20" s="455">
        <v>8</v>
      </c>
      <c r="B20" s="455" t="s">
        <v>1322</v>
      </c>
      <c r="C20" s="458" t="s">
        <v>231</v>
      </c>
      <c r="D20" s="458" t="s">
        <v>1044</v>
      </c>
      <c r="E20" s="458"/>
      <c r="F20" s="747"/>
      <c r="G20" s="86">
        <v>44348</v>
      </c>
      <c r="H20" s="110">
        <v>44510</v>
      </c>
      <c r="I20" s="515" t="s">
        <v>1320</v>
      </c>
      <c r="J20" s="516"/>
      <c r="K20" s="521">
        <v>44493</v>
      </c>
      <c r="L20" s="521">
        <f>K20+7</f>
        <v>44500</v>
      </c>
      <c r="M20" s="518">
        <v>44573</v>
      </c>
      <c r="N20" s="519">
        <f>M20+5</f>
        <v>44578</v>
      </c>
      <c r="O20" s="517">
        <v>44544</v>
      </c>
      <c r="P20" s="517">
        <v>44544</v>
      </c>
      <c r="Q20" s="520"/>
      <c r="R20" s="520"/>
      <c r="S20" s="520"/>
      <c r="T20" s="520"/>
      <c r="U20" s="520"/>
      <c r="V20" s="520"/>
      <c r="W20" s="520"/>
      <c r="X20" s="505"/>
      <c r="Y20" s="505"/>
      <c r="Z20" s="505"/>
    </row>
    <row r="21" spans="1:26" ht="15.75" customHeight="1" x14ac:dyDescent="0.25">
      <c r="A21" s="455"/>
      <c r="B21" s="455"/>
      <c r="C21" s="455"/>
      <c r="D21" s="455"/>
      <c r="E21" s="513">
        <v>346.71</v>
      </c>
      <c r="F21" s="681"/>
      <c r="G21" s="514"/>
      <c r="H21" s="511"/>
      <c r="I21" s="512"/>
      <c r="J21" s="291"/>
      <c r="K21" s="291"/>
      <c r="L21" s="291"/>
      <c r="M21" s="520"/>
      <c r="N21" s="520"/>
      <c r="O21" s="7"/>
      <c r="P21" s="7"/>
      <c r="Q21" s="7"/>
      <c r="R21" s="7"/>
      <c r="S21" s="7"/>
      <c r="T21" s="7"/>
      <c r="U21" s="7"/>
      <c r="V21" s="7"/>
      <c r="W21" s="7"/>
      <c r="X21" s="505"/>
      <c r="Y21" s="505"/>
      <c r="Z21" s="505"/>
    </row>
    <row r="22" spans="1:26" ht="15.75" customHeight="1" x14ac:dyDescent="0.25">
      <c r="A22" s="455">
        <v>9</v>
      </c>
      <c r="B22" s="455" t="s">
        <v>1323</v>
      </c>
      <c r="C22" s="458" t="s">
        <v>283</v>
      </c>
      <c r="D22" s="458" t="s">
        <v>1324</v>
      </c>
      <c r="E22" s="458"/>
      <c r="F22" s="522"/>
      <c r="G22" s="86">
        <v>44348</v>
      </c>
      <c r="H22" s="86">
        <v>44423</v>
      </c>
      <c r="I22" s="515" t="s">
        <v>1320</v>
      </c>
      <c r="J22" s="516"/>
      <c r="K22" s="521">
        <v>44484</v>
      </c>
      <c r="L22" s="521">
        <v>44492</v>
      </c>
      <c r="M22" s="519">
        <f>N20</f>
        <v>44578</v>
      </c>
      <c r="N22" s="519">
        <f>M22+8</f>
        <v>44586</v>
      </c>
      <c r="O22" s="517">
        <v>44544</v>
      </c>
      <c r="P22" s="517">
        <v>44544</v>
      </c>
      <c r="Q22" s="520"/>
      <c r="R22" s="520"/>
      <c r="S22" s="520"/>
      <c r="T22" s="520"/>
      <c r="U22" s="520"/>
      <c r="V22" s="520"/>
      <c r="W22" s="520"/>
      <c r="X22" s="505"/>
      <c r="Y22" s="505"/>
      <c r="Z22" s="505"/>
    </row>
    <row r="23" spans="1:26" ht="15.75" customHeight="1" x14ac:dyDescent="0.25">
      <c r="A23" s="455"/>
      <c r="B23" s="455"/>
      <c r="C23" s="455"/>
      <c r="D23" s="455"/>
      <c r="E23" s="513">
        <v>306.44900000000001</v>
      </c>
      <c r="F23" s="746">
        <v>701.88900000000001</v>
      </c>
      <c r="G23" s="514"/>
      <c r="H23" s="511"/>
      <c r="I23" s="512"/>
      <c r="J23" s="291"/>
      <c r="K23" s="291"/>
      <c r="L23" s="29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505"/>
      <c r="Y23" s="505"/>
      <c r="Z23" s="505"/>
    </row>
    <row r="24" spans="1:26" ht="15.75" customHeight="1" x14ac:dyDescent="0.25">
      <c r="A24" s="455">
        <v>10</v>
      </c>
      <c r="B24" s="455" t="s">
        <v>1325</v>
      </c>
      <c r="C24" s="458" t="s">
        <v>257</v>
      </c>
      <c r="D24" s="458" t="s">
        <v>1044</v>
      </c>
      <c r="E24" s="458"/>
      <c r="F24" s="747"/>
      <c r="G24" s="86">
        <v>44348</v>
      </c>
      <c r="H24" s="86">
        <v>44423</v>
      </c>
      <c r="I24" s="515" t="s">
        <v>1320</v>
      </c>
      <c r="J24" s="516"/>
      <c r="K24" s="521">
        <v>44463</v>
      </c>
      <c r="L24" s="521">
        <v>44481</v>
      </c>
      <c r="M24" s="518">
        <f>N22</f>
        <v>44586</v>
      </c>
      <c r="N24" s="518">
        <f>M24+6</f>
        <v>44592</v>
      </c>
      <c r="O24" s="521">
        <v>44492</v>
      </c>
      <c r="P24" s="521">
        <v>44493</v>
      </c>
      <c r="Q24" s="520"/>
      <c r="R24" s="520"/>
      <c r="S24" s="520"/>
      <c r="T24" s="520"/>
      <c r="U24" s="520"/>
      <c r="V24" s="520"/>
      <c r="W24" s="520"/>
      <c r="X24" s="505"/>
      <c r="Y24" s="505"/>
      <c r="Z24" s="505"/>
    </row>
    <row r="25" spans="1:26" ht="15.75" customHeight="1" x14ac:dyDescent="0.25">
      <c r="A25" s="455"/>
      <c r="B25" s="455"/>
      <c r="C25" s="455"/>
      <c r="D25" s="455"/>
      <c r="E25" s="513">
        <v>395.44</v>
      </c>
      <c r="F25" s="681"/>
      <c r="G25" s="514"/>
      <c r="H25" s="511"/>
      <c r="I25" s="512"/>
      <c r="J25" s="291"/>
      <c r="K25" s="291"/>
      <c r="L25" s="29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505"/>
      <c r="Y25" s="505"/>
      <c r="Z25" s="505"/>
    </row>
    <row r="26" spans="1:26" ht="15.75" customHeight="1" x14ac:dyDescent="0.25">
      <c r="A26" s="455">
        <v>11</v>
      </c>
      <c r="B26" s="455" t="s">
        <v>1326</v>
      </c>
      <c r="C26" s="455" t="s">
        <v>227</v>
      </c>
      <c r="D26" s="455" t="s">
        <v>1327</v>
      </c>
      <c r="E26" s="455"/>
      <c r="F26" s="523"/>
      <c r="G26" s="86">
        <v>44348</v>
      </c>
      <c r="H26" s="86">
        <v>44423</v>
      </c>
      <c r="I26" s="512"/>
      <c r="J26" s="291"/>
      <c r="K26" s="291"/>
      <c r="L26" s="29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05"/>
      <c r="Y26" s="505"/>
      <c r="Z26" s="505"/>
    </row>
    <row r="27" spans="1:26" ht="15.75" customHeight="1" x14ac:dyDescent="0.25">
      <c r="A27" s="455"/>
      <c r="B27" s="455"/>
      <c r="C27" s="455"/>
      <c r="D27" s="455"/>
      <c r="E27" s="513">
        <v>249.47900000000001</v>
      </c>
      <c r="F27" s="510">
        <v>249.47900000000001</v>
      </c>
      <c r="G27" s="514"/>
      <c r="H27" s="511"/>
      <c r="I27" s="512"/>
      <c r="J27" s="291"/>
      <c r="K27" s="291"/>
      <c r="L27" s="2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05"/>
      <c r="Y27" s="505"/>
      <c r="Z27" s="505"/>
    </row>
    <row r="28" spans="1:26" ht="15.75" customHeight="1" x14ac:dyDescent="0.25">
      <c r="A28" s="455">
        <v>12</v>
      </c>
      <c r="B28" s="455" t="s">
        <v>1328</v>
      </c>
      <c r="C28" s="455" t="s">
        <v>385</v>
      </c>
      <c r="D28" s="455" t="s">
        <v>1044</v>
      </c>
      <c r="E28" s="455"/>
      <c r="F28" s="523"/>
      <c r="G28" s="86">
        <v>44348</v>
      </c>
      <c r="H28" s="86">
        <v>44423</v>
      </c>
      <c r="I28" s="512"/>
      <c r="J28" s="291"/>
      <c r="K28" s="291"/>
      <c r="L28" s="2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05"/>
      <c r="Y28" s="505"/>
      <c r="Z28" s="505"/>
    </row>
    <row r="29" spans="1:26" ht="15.75" customHeight="1" x14ac:dyDescent="0.25">
      <c r="A29" s="455"/>
      <c r="B29" s="455"/>
      <c r="C29" s="455"/>
      <c r="D29" s="455"/>
      <c r="E29" s="513">
        <v>298.12</v>
      </c>
      <c r="F29" s="746">
        <v>665.76300000000003</v>
      </c>
      <c r="G29" s="514"/>
      <c r="H29" s="511"/>
      <c r="I29" s="512"/>
      <c r="J29" s="291"/>
      <c r="K29" s="291"/>
      <c r="L29" s="2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05"/>
      <c r="Y29" s="505"/>
      <c r="Z29" s="505"/>
    </row>
    <row r="30" spans="1:26" ht="15.75" customHeight="1" x14ac:dyDescent="0.25">
      <c r="A30" s="455">
        <v>13</v>
      </c>
      <c r="B30" s="455" t="s">
        <v>1329</v>
      </c>
      <c r="C30" s="455" t="s">
        <v>231</v>
      </c>
      <c r="D30" s="455" t="s">
        <v>1044</v>
      </c>
      <c r="E30" s="455"/>
      <c r="F30" s="747"/>
      <c r="G30" s="86">
        <v>44348</v>
      </c>
      <c r="H30" s="86">
        <v>44423</v>
      </c>
      <c r="I30" s="512"/>
      <c r="J30" s="291"/>
      <c r="K30" s="291"/>
      <c r="L30" s="2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05"/>
      <c r="Y30" s="505"/>
      <c r="Z30" s="505"/>
    </row>
    <row r="31" spans="1:26" ht="15.75" customHeight="1" x14ac:dyDescent="0.25">
      <c r="A31" s="455"/>
      <c r="B31" s="455"/>
      <c r="C31" s="455"/>
      <c r="D31" s="455"/>
      <c r="E31" s="513">
        <v>367.64299999999997</v>
      </c>
      <c r="F31" s="681"/>
      <c r="G31" s="514"/>
      <c r="H31" s="511"/>
      <c r="I31" s="512"/>
      <c r="J31" s="291"/>
      <c r="K31" s="291"/>
      <c r="L31" s="2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05"/>
      <c r="Y31" s="505"/>
      <c r="Z31" s="505"/>
    </row>
    <row r="32" spans="1:26" ht="15.75" customHeight="1" x14ac:dyDescent="0.25">
      <c r="A32" s="455">
        <v>14</v>
      </c>
      <c r="B32" s="455" t="s">
        <v>1330</v>
      </c>
      <c r="C32" s="455" t="s">
        <v>884</v>
      </c>
      <c r="D32" s="455" t="s">
        <v>1331</v>
      </c>
      <c r="E32" s="455"/>
      <c r="F32" s="510"/>
      <c r="G32" s="86">
        <v>44348</v>
      </c>
      <c r="H32" s="86">
        <v>44423</v>
      </c>
      <c r="I32" s="512"/>
      <c r="J32" s="291"/>
      <c r="K32" s="291"/>
      <c r="L32" s="2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505"/>
      <c r="Y32" s="505"/>
      <c r="Z32" s="505"/>
    </row>
    <row r="33" spans="1:26" ht="15.75" customHeight="1" x14ac:dyDescent="0.25">
      <c r="A33" s="455"/>
      <c r="B33" s="455"/>
      <c r="C33" s="455"/>
      <c r="D33" s="455"/>
      <c r="E33" s="513">
        <v>219.38499999999999</v>
      </c>
      <c r="F33" s="510">
        <v>219.38499999999999</v>
      </c>
      <c r="G33" s="514"/>
      <c r="H33" s="511"/>
      <c r="I33" s="512"/>
      <c r="J33" s="291"/>
      <c r="K33" s="291"/>
      <c r="L33" s="2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505"/>
      <c r="Y33" s="505"/>
      <c r="Z33" s="505"/>
    </row>
    <row r="34" spans="1:26" ht="15.75" customHeight="1" x14ac:dyDescent="0.25">
      <c r="A34" s="455">
        <v>15</v>
      </c>
      <c r="B34" s="455" t="s">
        <v>1332</v>
      </c>
      <c r="C34" s="455" t="s">
        <v>261</v>
      </c>
      <c r="D34" s="455" t="s">
        <v>1333</v>
      </c>
      <c r="E34" s="455"/>
      <c r="F34" s="510"/>
      <c r="G34" s="86">
        <v>44348</v>
      </c>
      <c r="H34" s="86">
        <v>44423</v>
      </c>
      <c r="I34" s="512"/>
      <c r="J34" s="291"/>
      <c r="K34" s="291"/>
      <c r="L34" s="2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505"/>
      <c r="Y34" s="505"/>
      <c r="Z34" s="505"/>
    </row>
    <row r="35" spans="1:26" ht="15.75" customHeight="1" x14ac:dyDescent="0.25">
      <c r="A35" s="455"/>
      <c r="B35" s="455"/>
      <c r="C35" s="455"/>
      <c r="D35" s="455"/>
      <c r="E35" s="513">
        <v>338.68299999999999</v>
      </c>
      <c r="F35" s="746">
        <v>552.67399999999998</v>
      </c>
      <c r="G35" s="514"/>
      <c r="H35" s="511"/>
      <c r="I35" s="512"/>
      <c r="J35" s="291"/>
      <c r="K35" s="291"/>
      <c r="L35" s="2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05"/>
      <c r="Y35" s="505"/>
      <c r="Z35" s="505"/>
    </row>
    <row r="36" spans="1:26" ht="15.75" customHeight="1" x14ac:dyDescent="0.25">
      <c r="A36" s="455">
        <v>16</v>
      </c>
      <c r="B36" s="455" t="s">
        <v>1334</v>
      </c>
      <c r="C36" s="455" t="s">
        <v>245</v>
      </c>
      <c r="D36" s="455" t="s">
        <v>1044</v>
      </c>
      <c r="E36" s="455"/>
      <c r="F36" s="747"/>
      <c r="G36" s="86">
        <v>44348</v>
      </c>
      <c r="H36" s="86">
        <v>44423</v>
      </c>
      <c r="I36" s="512"/>
      <c r="J36" s="291"/>
      <c r="K36" s="291"/>
      <c r="L36" s="2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505"/>
      <c r="Y36" s="505"/>
      <c r="Z36" s="505"/>
    </row>
    <row r="37" spans="1:26" ht="15.75" customHeight="1" x14ac:dyDescent="0.25">
      <c r="A37" s="455"/>
      <c r="B37" s="455"/>
      <c r="C37" s="455"/>
      <c r="D37" s="455"/>
      <c r="E37" s="513">
        <v>213.99100000000001</v>
      </c>
      <c r="F37" s="681"/>
      <c r="G37" s="514"/>
      <c r="H37" s="511"/>
      <c r="I37" s="512"/>
      <c r="J37" s="291"/>
      <c r="K37" s="291"/>
      <c r="L37" s="2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05"/>
      <c r="Y37" s="505"/>
      <c r="Z37" s="505"/>
    </row>
    <row r="38" spans="1:26" ht="15.75" customHeight="1" x14ac:dyDescent="0.25">
      <c r="A38" s="455">
        <v>17</v>
      </c>
      <c r="B38" s="455" t="s">
        <v>1335</v>
      </c>
      <c r="C38" s="455" t="s">
        <v>402</v>
      </c>
      <c r="D38" s="455" t="s">
        <v>1336</v>
      </c>
      <c r="E38" s="455"/>
      <c r="F38" s="510"/>
      <c r="G38" s="86">
        <v>44348</v>
      </c>
      <c r="H38" s="86">
        <v>44423</v>
      </c>
      <c r="I38" s="512"/>
      <c r="J38" s="291"/>
      <c r="K38" s="291"/>
      <c r="L38" s="2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05"/>
      <c r="Y38" s="505"/>
      <c r="Z38" s="505"/>
    </row>
    <row r="39" spans="1:26" ht="15.75" customHeight="1" x14ac:dyDescent="0.25">
      <c r="A39" s="455"/>
      <c r="B39" s="455"/>
      <c r="C39" s="455"/>
      <c r="D39" s="455"/>
      <c r="E39" s="513">
        <v>236.51599999999999</v>
      </c>
      <c r="F39" s="510">
        <v>236.51599999999999</v>
      </c>
      <c r="G39" s="514"/>
      <c r="H39" s="511"/>
      <c r="I39" s="512"/>
      <c r="J39" s="291"/>
      <c r="K39" s="291"/>
      <c r="L39" s="2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05"/>
      <c r="Y39" s="505"/>
      <c r="Z39" s="505"/>
    </row>
    <row r="40" spans="1:26" ht="15.75" customHeight="1" x14ac:dyDescent="0.25">
      <c r="A40" s="455">
        <v>18</v>
      </c>
      <c r="B40" s="455" t="s">
        <v>1337</v>
      </c>
      <c r="C40" s="455" t="s">
        <v>1251</v>
      </c>
      <c r="D40" s="455" t="s">
        <v>1338</v>
      </c>
      <c r="E40" s="455"/>
      <c r="F40" s="510"/>
      <c r="G40" s="86">
        <v>44348</v>
      </c>
      <c r="H40" s="86">
        <v>44423</v>
      </c>
      <c r="I40" s="512"/>
      <c r="J40" s="291"/>
      <c r="K40" s="291"/>
      <c r="L40" s="2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05"/>
      <c r="Y40" s="505"/>
      <c r="Z40" s="505"/>
    </row>
    <row r="41" spans="1:26" ht="15.75" customHeight="1" x14ac:dyDescent="0.25">
      <c r="A41" s="455"/>
      <c r="B41" s="455"/>
      <c r="C41" s="455"/>
      <c r="D41" s="455"/>
      <c r="E41" s="513">
        <v>299.577</v>
      </c>
      <c r="F41" s="746">
        <v>598.62</v>
      </c>
      <c r="G41" s="514"/>
      <c r="H41" s="511"/>
      <c r="I41" s="512"/>
      <c r="J41" s="291"/>
      <c r="K41" s="291"/>
      <c r="L41" s="2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05"/>
      <c r="Y41" s="505"/>
      <c r="Z41" s="505"/>
    </row>
    <row r="42" spans="1:26" ht="16.5" customHeight="1" x14ac:dyDescent="0.25">
      <c r="A42" s="455">
        <v>19</v>
      </c>
      <c r="B42" s="455" t="s">
        <v>1339</v>
      </c>
      <c r="C42" s="458" t="s">
        <v>231</v>
      </c>
      <c r="D42" s="458" t="s">
        <v>1044</v>
      </c>
      <c r="E42" s="458"/>
      <c r="F42" s="747"/>
      <c r="G42" s="86">
        <v>44348</v>
      </c>
      <c r="H42" s="86">
        <v>44423</v>
      </c>
      <c r="I42" s="515" t="s">
        <v>1320</v>
      </c>
      <c r="J42" s="516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505"/>
      <c r="Y42" s="505"/>
      <c r="Z42" s="505"/>
    </row>
    <row r="43" spans="1:26" ht="15.75" customHeight="1" x14ac:dyDescent="0.25">
      <c r="A43" s="455"/>
      <c r="B43" s="455"/>
      <c r="C43" s="455"/>
      <c r="D43" s="455"/>
      <c r="E43" s="513">
        <v>299.04199999999997</v>
      </c>
      <c r="F43" s="681"/>
      <c r="G43" s="514"/>
      <c r="H43" s="511"/>
      <c r="I43" s="512"/>
      <c r="J43" s="291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505"/>
      <c r="Y43" s="505"/>
      <c r="Z43" s="505"/>
    </row>
    <row r="44" spans="1:26" ht="15.75" customHeight="1" x14ac:dyDescent="0.25">
      <c r="A44" s="455">
        <v>20</v>
      </c>
      <c r="B44" s="455" t="s">
        <v>1340</v>
      </c>
      <c r="C44" s="458" t="s">
        <v>227</v>
      </c>
      <c r="D44" s="458" t="s">
        <v>1341</v>
      </c>
      <c r="E44" s="458"/>
      <c r="F44" s="522"/>
      <c r="G44" s="86">
        <v>44348</v>
      </c>
      <c r="H44" s="86">
        <v>44423</v>
      </c>
      <c r="I44" s="515" t="s">
        <v>1320</v>
      </c>
      <c r="J44" s="516"/>
      <c r="K44" s="517">
        <v>44507</v>
      </c>
      <c r="L44" s="517">
        <v>44535</v>
      </c>
      <c r="M44" s="524">
        <v>44572</v>
      </c>
      <c r="N44" s="524">
        <f>M44+11</f>
        <v>44583</v>
      </c>
      <c r="O44" s="521">
        <v>44538</v>
      </c>
      <c r="P44" s="521">
        <v>44538</v>
      </c>
      <c r="Q44" s="110"/>
      <c r="R44" s="110"/>
      <c r="S44" s="110"/>
      <c r="T44" s="110"/>
      <c r="U44" s="110"/>
      <c r="V44" s="110"/>
      <c r="W44" s="110"/>
      <c r="X44" s="505"/>
      <c r="Y44" s="505"/>
      <c r="Z44" s="505"/>
    </row>
    <row r="45" spans="1:26" ht="15.75" customHeight="1" x14ac:dyDescent="0.25">
      <c r="A45" s="455"/>
      <c r="B45" s="455"/>
      <c r="C45" s="455"/>
      <c r="D45" s="455"/>
      <c r="E45" s="513">
        <v>243.59399999999999</v>
      </c>
      <c r="F45" s="510">
        <v>243.59399999999999</v>
      </c>
      <c r="G45" s="514"/>
      <c r="H45" s="511"/>
      <c r="I45" s="512"/>
      <c r="J45" s="291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505"/>
      <c r="Y45" s="505"/>
      <c r="Z45" s="505"/>
    </row>
    <row r="46" spans="1:26" ht="15.75" customHeight="1" x14ac:dyDescent="0.25">
      <c r="A46" s="455">
        <v>21</v>
      </c>
      <c r="B46" s="455" t="s">
        <v>1342</v>
      </c>
      <c r="C46" s="458" t="s">
        <v>227</v>
      </c>
      <c r="D46" s="458" t="s">
        <v>1343</v>
      </c>
      <c r="E46" s="458"/>
      <c r="F46" s="522"/>
      <c r="G46" s="86">
        <v>44348</v>
      </c>
      <c r="H46" s="86">
        <v>44423</v>
      </c>
      <c r="I46" s="515" t="s">
        <v>1320</v>
      </c>
      <c r="J46" s="516"/>
      <c r="K46" s="517">
        <v>44493</v>
      </c>
      <c r="L46" s="517">
        <f>K46+7</f>
        <v>44500</v>
      </c>
      <c r="M46" s="524">
        <f>N44</f>
        <v>44583</v>
      </c>
      <c r="N46" s="524">
        <f>M46+9</f>
        <v>44592</v>
      </c>
      <c r="O46" s="110"/>
      <c r="P46" s="110"/>
      <c r="Q46" s="110"/>
      <c r="R46" s="110"/>
      <c r="S46" s="110"/>
      <c r="T46" s="110"/>
      <c r="U46" s="110"/>
      <c r="V46" s="110"/>
      <c r="W46" s="110"/>
      <c r="X46" s="505"/>
      <c r="Y46" s="505"/>
      <c r="Z46" s="505"/>
    </row>
    <row r="47" spans="1:26" ht="15.75" customHeight="1" x14ac:dyDescent="0.25">
      <c r="A47" s="455"/>
      <c r="B47" s="455"/>
      <c r="C47" s="455"/>
      <c r="D47" s="455"/>
      <c r="E47" s="513">
        <v>358.75</v>
      </c>
      <c r="F47" s="746">
        <f>SUM(E47:E51)</f>
        <v>1022.7139999999999</v>
      </c>
      <c r="G47" s="514"/>
      <c r="H47" s="511"/>
      <c r="I47" s="512"/>
      <c r="J47" s="291"/>
      <c r="K47" s="86"/>
      <c r="L47" s="86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505"/>
      <c r="Y47" s="505"/>
      <c r="Z47" s="505"/>
    </row>
    <row r="48" spans="1:26" ht="15.75" customHeight="1" x14ac:dyDescent="0.25">
      <c r="A48" s="455">
        <v>22</v>
      </c>
      <c r="B48" s="455" t="s">
        <v>1344</v>
      </c>
      <c r="C48" s="458" t="s">
        <v>240</v>
      </c>
      <c r="D48" s="458" t="s">
        <v>1044</v>
      </c>
      <c r="E48" s="458"/>
      <c r="F48" s="747"/>
      <c r="G48" s="86">
        <v>44348</v>
      </c>
      <c r="H48" s="86">
        <v>44449</v>
      </c>
      <c r="I48" s="515" t="s">
        <v>1318</v>
      </c>
      <c r="J48" s="516"/>
      <c r="K48" s="517">
        <v>44485</v>
      </c>
      <c r="L48" s="517">
        <f>K48+7</f>
        <v>44492</v>
      </c>
      <c r="M48" s="518">
        <v>44573</v>
      </c>
      <c r="N48" s="518">
        <f>M48+7</f>
        <v>44580</v>
      </c>
      <c r="O48" s="521">
        <v>44525</v>
      </c>
      <c r="P48" s="521">
        <v>44525</v>
      </c>
      <c r="Q48" s="110"/>
      <c r="R48" s="110"/>
      <c r="S48" s="110"/>
      <c r="T48" s="110"/>
      <c r="U48" s="110"/>
      <c r="V48" s="110"/>
      <c r="W48" s="110"/>
      <c r="X48" s="505"/>
      <c r="Y48" s="505"/>
      <c r="Z48" s="505"/>
    </row>
    <row r="49" spans="1:26" ht="15.75" customHeight="1" x14ac:dyDescent="0.25">
      <c r="A49" s="455"/>
      <c r="B49" s="455"/>
      <c r="C49" s="455"/>
      <c r="D49" s="455"/>
      <c r="E49" s="513">
        <v>290.22199999999998</v>
      </c>
      <c r="F49" s="747"/>
      <c r="G49" s="514"/>
      <c r="H49" s="511"/>
      <c r="I49" s="512"/>
      <c r="J49" s="291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505"/>
      <c r="Y49" s="505"/>
      <c r="Z49" s="505"/>
    </row>
    <row r="50" spans="1:26" ht="15.75" customHeight="1" x14ac:dyDescent="0.25">
      <c r="A50" s="455">
        <v>23</v>
      </c>
      <c r="B50" s="455" t="s">
        <v>1345</v>
      </c>
      <c r="C50" s="458" t="s">
        <v>240</v>
      </c>
      <c r="D50" s="458" t="s">
        <v>1044</v>
      </c>
      <c r="E50" s="458"/>
      <c r="F50" s="747"/>
      <c r="G50" s="86">
        <v>44348</v>
      </c>
      <c r="H50" s="86">
        <v>44449</v>
      </c>
      <c r="I50" s="515" t="s">
        <v>1318</v>
      </c>
      <c r="J50" s="516"/>
      <c r="K50" s="517">
        <v>44473</v>
      </c>
      <c r="L50" s="517">
        <v>44482</v>
      </c>
      <c r="M50" s="518">
        <f>N48</f>
        <v>44580</v>
      </c>
      <c r="N50" s="518">
        <f>M50+5</f>
        <v>44585</v>
      </c>
      <c r="O50" s="110"/>
      <c r="P50" s="110"/>
      <c r="Q50" s="110"/>
      <c r="R50" s="110"/>
      <c r="S50" s="110"/>
      <c r="T50" s="110"/>
      <c r="U50" s="110"/>
      <c r="V50" s="110"/>
      <c r="W50" s="110"/>
      <c r="X50" s="505"/>
      <c r="Y50" s="505"/>
      <c r="Z50" s="505"/>
    </row>
    <row r="51" spans="1:26" ht="15.75" customHeight="1" x14ac:dyDescent="0.25">
      <c r="A51" s="455"/>
      <c r="B51" s="455"/>
      <c r="C51" s="455"/>
      <c r="D51" s="455"/>
      <c r="E51" s="513">
        <v>373.74200000000002</v>
      </c>
      <c r="F51" s="681"/>
      <c r="G51" s="514"/>
      <c r="H51" s="511"/>
      <c r="I51" s="512"/>
      <c r="J51" s="291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505"/>
      <c r="Y51" s="505"/>
      <c r="Z51" s="505"/>
    </row>
    <row r="52" spans="1:26" ht="15.75" customHeight="1" x14ac:dyDescent="0.25">
      <c r="A52" s="455">
        <v>24</v>
      </c>
      <c r="B52" s="455" t="s">
        <v>1346</v>
      </c>
      <c r="C52" s="455" t="s">
        <v>263</v>
      </c>
      <c r="D52" s="455" t="s">
        <v>1347</v>
      </c>
      <c r="E52" s="455"/>
      <c r="F52" s="510"/>
      <c r="G52" s="86">
        <v>44348</v>
      </c>
      <c r="H52" s="86">
        <v>44449</v>
      </c>
      <c r="I52" s="512"/>
      <c r="J52" s="291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505"/>
      <c r="Y52" s="505"/>
      <c r="Z52" s="505"/>
    </row>
    <row r="53" spans="1:26" ht="15.75" customHeight="1" x14ac:dyDescent="0.25">
      <c r="A53" s="455"/>
      <c r="B53" s="455"/>
      <c r="C53" s="455"/>
      <c r="D53" s="455"/>
      <c r="E53" s="513">
        <v>213.29499999999999</v>
      </c>
      <c r="F53" s="510">
        <v>213</v>
      </c>
      <c r="G53" s="514"/>
      <c r="H53" s="511"/>
      <c r="I53" s="512"/>
      <c r="J53" s="291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505"/>
      <c r="Y53" s="505"/>
      <c r="Z53" s="505"/>
    </row>
    <row r="54" spans="1:26" ht="15.75" customHeight="1" x14ac:dyDescent="0.25">
      <c r="A54" s="455">
        <v>25</v>
      </c>
      <c r="B54" s="455" t="s">
        <v>1348</v>
      </c>
      <c r="C54" s="455" t="s">
        <v>1349</v>
      </c>
      <c r="D54" s="455" t="s">
        <v>1350</v>
      </c>
      <c r="E54" s="455"/>
      <c r="F54" s="510"/>
      <c r="G54" s="86">
        <v>44348</v>
      </c>
      <c r="H54" s="86">
        <v>44449</v>
      </c>
      <c r="I54" s="512"/>
      <c r="J54" s="291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505"/>
      <c r="Y54" s="505"/>
      <c r="Z54" s="505"/>
    </row>
    <row r="55" spans="1:26" ht="15.75" customHeight="1" x14ac:dyDescent="0.25">
      <c r="A55" s="455"/>
      <c r="B55" s="455"/>
      <c r="C55" s="455"/>
      <c r="D55" s="455"/>
      <c r="E55" s="513">
        <v>439.66399999999999</v>
      </c>
      <c r="F55" s="746">
        <v>800.72299999999996</v>
      </c>
      <c r="G55" s="514"/>
      <c r="H55" s="511"/>
      <c r="I55" s="512"/>
      <c r="J55" s="291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505"/>
      <c r="Y55" s="505"/>
      <c r="Z55" s="505"/>
    </row>
    <row r="56" spans="1:26" ht="15.75" customHeight="1" x14ac:dyDescent="0.25">
      <c r="A56" s="455">
        <v>26</v>
      </c>
      <c r="B56" s="455" t="s">
        <v>1351</v>
      </c>
      <c r="C56" s="458" t="s">
        <v>240</v>
      </c>
      <c r="D56" s="458" t="s">
        <v>1044</v>
      </c>
      <c r="E56" s="458"/>
      <c r="F56" s="747"/>
      <c r="G56" s="86">
        <v>44348</v>
      </c>
      <c r="H56" s="86">
        <v>44449</v>
      </c>
      <c r="I56" s="515" t="s">
        <v>1320</v>
      </c>
      <c r="J56" s="516"/>
      <c r="K56" s="517">
        <v>44473</v>
      </c>
      <c r="L56" s="517">
        <f>K56+6</f>
        <v>44479</v>
      </c>
      <c r="M56" s="518">
        <f>N50</f>
        <v>44585</v>
      </c>
      <c r="N56" s="518">
        <f>M56+7</f>
        <v>44592</v>
      </c>
      <c r="O56" s="521">
        <v>44492</v>
      </c>
      <c r="P56" s="521">
        <v>44493</v>
      </c>
      <c r="Q56" s="110"/>
      <c r="R56" s="110"/>
      <c r="S56" s="110"/>
      <c r="T56" s="110"/>
      <c r="U56" s="110"/>
      <c r="V56" s="110"/>
      <c r="W56" s="110"/>
      <c r="X56" s="505"/>
      <c r="Y56" s="505"/>
      <c r="Z56" s="505"/>
    </row>
    <row r="57" spans="1:26" ht="15.75" customHeight="1" x14ac:dyDescent="0.25">
      <c r="A57" s="455"/>
      <c r="B57" s="455"/>
      <c r="C57" s="455"/>
      <c r="D57" s="455"/>
      <c r="E57" s="513">
        <v>361.05900000000003</v>
      </c>
      <c r="F57" s="681"/>
      <c r="G57" s="514"/>
      <c r="H57" s="511"/>
      <c r="I57" s="512"/>
      <c r="J57" s="291"/>
      <c r="K57" s="86"/>
      <c r="L57" s="8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505"/>
      <c r="Y57" s="505"/>
      <c r="Z57" s="505"/>
    </row>
    <row r="58" spans="1:26" ht="15.75" customHeight="1" x14ac:dyDescent="0.25">
      <c r="A58" s="455">
        <v>27</v>
      </c>
      <c r="B58" s="455" t="s">
        <v>1352</v>
      </c>
      <c r="C58" s="458" t="s">
        <v>275</v>
      </c>
      <c r="D58" s="458" t="s">
        <v>1353</v>
      </c>
      <c r="E58" s="458"/>
      <c r="F58" s="522"/>
      <c r="G58" s="86">
        <v>44348</v>
      </c>
      <c r="H58" s="86">
        <v>44449</v>
      </c>
      <c r="I58" s="515" t="s">
        <v>1320</v>
      </c>
      <c r="J58" s="516"/>
      <c r="K58" s="517">
        <v>44485</v>
      </c>
      <c r="L58" s="517">
        <f>K58+7</f>
        <v>44492</v>
      </c>
      <c r="M58" s="518">
        <v>44573</v>
      </c>
      <c r="N58" s="518">
        <f>M58+7</f>
        <v>44580</v>
      </c>
      <c r="O58" s="521">
        <v>44518</v>
      </c>
      <c r="P58" s="521">
        <v>44519</v>
      </c>
      <c r="Q58" s="110"/>
      <c r="R58" s="110"/>
      <c r="S58" s="110"/>
      <c r="T58" s="110"/>
      <c r="U58" s="110"/>
      <c r="V58" s="110"/>
      <c r="W58" s="110"/>
      <c r="X58" s="505"/>
      <c r="Y58" s="505"/>
      <c r="Z58" s="505"/>
    </row>
    <row r="59" spans="1:26" ht="15.75" customHeight="1" x14ac:dyDescent="0.25">
      <c r="A59" s="455"/>
      <c r="B59" s="455"/>
      <c r="C59" s="455"/>
      <c r="D59" s="455"/>
      <c r="E59" s="513">
        <v>372.57799999999997</v>
      </c>
      <c r="F59" s="746">
        <v>2306.6849999999999</v>
      </c>
      <c r="G59" s="514"/>
      <c r="H59" s="511"/>
      <c r="I59" s="512"/>
      <c r="J59" s="291"/>
      <c r="K59" s="86"/>
      <c r="L59" s="8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505"/>
      <c r="Y59" s="505"/>
      <c r="Z59" s="505"/>
    </row>
    <row r="60" spans="1:26" ht="15.75" customHeight="1" x14ac:dyDescent="0.25">
      <c r="A60" s="455">
        <v>28</v>
      </c>
      <c r="B60" s="455" t="s">
        <v>1354</v>
      </c>
      <c r="C60" s="458" t="s">
        <v>231</v>
      </c>
      <c r="D60" s="458" t="s">
        <v>1044</v>
      </c>
      <c r="E60" s="458"/>
      <c r="F60" s="747"/>
      <c r="G60" s="86">
        <v>44348</v>
      </c>
      <c r="H60" s="86">
        <v>44449</v>
      </c>
      <c r="I60" s="515" t="s">
        <v>1320</v>
      </c>
      <c r="J60" s="516"/>
      <c r="K60" s="517">
        <v>44492</v>
      </c>
      <c r="L60" s="517">
        <f>K60+8</f>
        <v>44500</v>
      </c>
      <c r="M60" s="518">
        <f>N58</f>
        <v>44580</v>
      </c>
      <c r="N60" s="518">
        <f>M60+5</f>
        <v>44585</v>
      </c>
      <c r="O60" s="521">
        <v>44525</v>
      </c>
      <c r="P60" s="521">
        <v>44525</v>
      </c>
      <c r="Q60" s="110"/>
      <c r="R60" s="110"/>
      <c r="S60" s="110"/>
      <c r="T60" s="110"/>
      <c r="U60" s="110"/>
      <c r="V60" s="110"/>
      <c r="W60" s="110"/>
      <c r="X60" s="505"/>
      <c r="Y60" s="505"/>
      <c r="Z60" s="505"/>
    </row>
    <row r="61" spans="1:26" ht="15.75" customHeight="1" x14ac:dyDescent="0.25">
      <c r="A61" s="455"/>
      <c r="B61" s="455"/>
      <c r="C61" s="455"/>
      <c r="D61" s="455"/>
      <c r="E61" s="513">
        <v>379.93400000000003</v>
      </c>
      <c r="F61" s="747"/>
      <c r="G61" s="514"/>
      <c r="H61" s="511"/>
      <c r="I61" s="512"/>
      <c r="J61" s="291"/>
      <c r="K61" s="86"/>
      <c r="L61" s="8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505"/>
      <c r="Y61" s="505"/>
      <c r="Z61" s="505"/>
    </row>
    <row r="62" spans="1:26" ht="15.75" customHeight="1" x14ac:dyDescent="0.25">
      <c r="A62" s="455">
        <v>29</v>
      </c>
      <c r="B62" s="455" t="s">
        <v>1355</v>
      </c>
      <c r="C62" s="458" t="s">
        <v>231</v>
      </c>
      <c r="D62" s="458" t="s">
        <v>1044</v>
      </c>
      <c r="E62" s="458"/>
      <c r="F62" s="747"/>
      <c r="G62" s="86">
        <v>44348</v>
      </c>
      <c r="H62" s="86">
        <v>44449</v>
      </c>
      <c r="I62" s="515" t="s">
        <v>1320</v>
      </c>
      <c r="J62" s="516"/>
      <c r="K62" s="517">
        <v>44507</v>
      </c>
      <c r="L62" s="517">
        <v>44528</v>
      </c>
      <c r="M62" s="518">
        <v>44585</v>
      </c>
      <c r="N62" s="518">
        <v>44592</v>
      </c>
      <c r="O62" s="110"/>
      <c r="P62" s="110"/>
      <c r="Q62" s="110"/>
      <c r="R62" s="110"/>
      <c r="S62" s="110"/>
      <c r="T62" s="110"/>
      <c r="U62" s="110"/>
      <c r="V62" s="110"/>
      <c r="W62" s="110"/>
      <c r="X62" s="505"/>
      <c r="Y62" s="505"/>
      <c r="Z62" s="505"/>
    </row>
    <row r="63" spans="1:26" ht="15.75" customHeight="1" x14ac:dyDescent="0.25">
      <c r="A63" s="455"/>
      <c r="B63" s="455"/>
      <c r="C63" s="455"/>
      <c r="D63" s="455"/>
      <c r="E63" s="513">
        <v>378.46</v>
      </c>
      <c r="F63" s="747"/>
      <c r="G63" s="514"/>
      <c r="H63" s="511"/>
      <c r="I63" s="512"/>
      <c r="J63" s="291"/>
      <c r="K63" s="86"/>
      <c r="L63" s="8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505"/>
      <c r="Y63" s="505"/>
      <c r="Z63" s="505"/>
    </row>
    <row r="64" spans="1:26" ht="15.75" customHeight="1" x14ac:dyDescent="0.25">
      <c r="A64" s="455">
        <v>30</v>
      </c>
      <c r="B64" s="455" t="s">
        <v>1356</v>
      </c>
      <c r="C64" s="458" t="s">
        <v>231</v>
      </c>
      <c r="D64" s="458" t="s">
        <v>1044</v>
      </c>
      <c r="E64" s="458"/>
      <c r="F64" s="747"/>
      <c r="G64" s="86">
        <v>44348</v>
      </c>
      <c r="H64" s="86">
        <v>44449</v>
      </c>
      <c r="I64" s="515" t="s">
        <v>1320</v>
      </c>
      <c r="J64" s="516"/>
      <c r="K64" s="517">
        <v>44507</v>
      </c>
      <c r="L64" s="517">
        <v>44523</v>
      </c>
      <c r="M64" s="518">
        <v>44573</v>
      </c>
      <c r="N64" s="518">
        <f>M64+7</f>
        <v>44580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505"/>
      <c r="Y64" s="505"/>
      <c r="Z64" s="505"/>
    </row>
    <row r="65" spans="1:26" ht="15.75" customHeight="1" x14ac:dyDescent="0.25">
      <c r="A65" s="455"/>
      <c r="B65" s="455"/>
      <c r="C65" s="455"/>
      <c r="D65" s="455"/>
      <c r="E65" s="513">
        <v>359.685</v>
      </c>
      <c r="F65" s="747"/>
      <c r="G65" s="514"/>
      <c r="H65" s="511"/>
      <c r="I65" s="512"/>
      <c r="J65" s="291"/>
      <c r="K65" s="86"/>
      <c r="L65" s="8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505"/>
      <c r="Y65" s="505"/>
      <c r="Z65" s="505"/>
    </row>
    <row r="66" spans="1:26" ht="15.75" customHeight="1" x14ac:dyDescent="0.25">
      <c r="A66" s="455">
        <v>31</v>
      </c>
      <c r="B66" s="455" t="s">
        <v>1357</v>
      </c>
      <c r="C66" s="458" t="s">
        <v>240</v>
      </c>
      <c r="D66" s="458" t="s">
        <v>1044</v>
      </c>
      <c r="E66" s="458"/>
      <c r="F66" s="747"/>
      <c r="G66" s="86">
        <v>44348</v>
      </c>
      <c r="H66" s="86">
        <v>44449</v>
      </c>
      <c r="I66" s="515" t="s">
        <v>1320</v>
      </c>
      <c r="J66" s="516"/>
      <c r="K66" s="517">
        <v>44492</v>
      </c>
      <c r="L66" s="517">
        <f>K66+8</f>
        <v>44500</v>
      </c>
      <c r="M66" s="518">
        <f>N64</f>
        <v>44580</v>
      </c>
      <c r="N66" s="518">
        <f>M66+5</f>
        <v>44585</v>
      </c>
      <c r="O66" s="521">
        <v>44520</v>
      </c>
      <c r="P66" s="521">
        <v>44521</v>
      </c>
      <c r="Q66" s="110"/>
      <c r="R66" s="110"/>
      <c r="S66" s="110"/>
      <c r="T66" s="110"/>
      <c r="U66" s="110"/>
      <c r="V66" s="110"/>
      <c r="W66" s="110"/>
      <c r="X66" s="505"/>
      <c r="Y66" s="505"/>
      <c r="Z66" s="505"/>
    </row>
    <row r="67" spans="1:26" ht="15.75" customHeight="1" x14ac:dyDescent="0.25">
      <c r="A67" s="455"/>
      <c r="B67" s="455"/>
      <c r="C67" s="455"/>
      <c r="D67" s="455"/>
      <c r="E67" s="513">
        <v>383.53300000000002</v>
      </c>
      <c r="F67" s="747"/>
      <c r="G67" s="514"/>
      <c r="H67" s="511"/>
      <c r="I67" s="512"/>
      <c r="J67" s="291"/>
      <c r="K67" s="86"/>
      <c r="L67" s="8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505"/>
      <c r="Y67" s="505"/>
      <c r="Z67" s="505"/>
    </row>
    <row r="68" spans="1:26" ht="15.75" customHeight="1" x14ac:dyDescent="0.25">
      <c r="A68" s="455">
        <v>32</v>
      </c>
      <c r="B68" s="455" t="s">
        <v>1358</v>
      </c>
      <c r="C68" s="458" t="s">
        <v>257</v>
      </c>
      <c r="D68" s="458" t="s">
        <v>1044</v>
      </c>
      <c r="E68" s="458"/>
      <c r="F68" s="747"/>
      <c r="G68" s="86">
        <v>44348</v>
      </c>
      <c r="H68" s="86">
        <v>44449</v>
      </c>
      <c r="I68" s="515" t="s">
        <v>1320</v>
      </c>
      <c r="J68" s="516"/>
      <c r="K68" s="517">
        <v>44493</v>
      </c>
      <c r="L68" s="517">
        <v>44510</v>
      </c>
      <c r="M68" s="517">
        <v>44547</v>
      </c>
      <c r="N68" s="517">
        <v>44556</v>
      </c>
      <c r="O68" s="521">
        <v>44525</v>
      </c>
      <c r="P68" s="521">
        <v>44525</v>
      </c>
      <c r="Q68" s="110"/>
      <c r="R68" s="110"/>
      <c r="S68" s="110"/>
      <c r="T68" s="110"/>
      <c r="U68" s="110"/>
      <c r="V68" s="110"/>
      <c r="W68" s="110"/>
      <c r="X68" s="505"/>
      <c r="Y68" s="505"/>
      <c r="Z68" s="505"/>
    </row>
    <row r="69" spans="1:26" ht="15.75" customHeight="1" x14ac:dyDescent="0.25">
      <c r="A69" s="455"/>
      <c r="B69" s="455"/>
      <c r="C69" s="455"/>
      <c r="D69" s="455"/>
      <c r="E69" s="513">
        <v>432.495</v>
      </c>
      <c r="F69" s="681"/>
      <c r="G69" s="514"/>
      <c r="H69" s="511"/>
      <c r="I69" s="512"/>
      <c r="J69" s="291"/>
      <c r="K69" s="86"/>
      <c r="L69" s="8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505"/>
      <c r="Y69" s="505"/>
      <c r="Z69" s="505"/>
    </row>
    <row r="70" spans="1:26" ht="15.75" customHeight="1" x14ac:dyDescent="0.25">
      <c r="A70" s="455">
        <v>33</v>
      </c>
      <c r="B70" s="455" t="s">
        <v>1359</v>
      </c>
      <c r="C70" s="455" t="s">
        <v>227</v>
      </c>
      <c r="D70" s="455" t="s">
        <v>1360</v>
      </c>
      <c r="E70" s="455"/>
      <c r="F70" s="510"/>
      <c r="G70" s="86">
        <v>44348</v>
      </c>
      <c r="H70" s="86">
        <v>44449</v>
      </c>
      <c r="I70" s="512" t="s">
        <v>1320</v>
      </c>
      <c r="J70" s="291"/>
      <c r="K70" s="517">
        <v>44517</v>
      </c>
      <c r="L70" s="517">
        <v>44538</v>
      </c>
      <c r="M70" s="517">
        <v>44556</v>
      </c>
      <c r="N70" s="517">
        <v>44561</v>
      </c>
      <c r="O70" s="521">
        <v>44539</v>
      </c>
      <c r="P70" s="521">
        <v>44539</v>
      </c>
      <c r="Q70" s="110"/>
      <c r="R70" s="110"/>
      <c r="S70" s="110"/>
      <c r="T70" s="110"/>
      <c r="U70" s="110"/>
      <c r="V70" s="110"/>
      <c r="W70" s="110"/>
      <c r="X70" s="505"/>
      <c r="Y70" s="505"/>
      <c r="Z70" s="505"/>
    </row>
    <row r="71" spans="1:26" ht="15.75" customHeight="1" x14ac:dyDescent="0.25">
      <c r="A71" s="455"/>
      <c r="B71" s="455"/>
      <c r="C71" s="455"/>
      <c r="D71" s="455"/>
      <c r="E71" s="513">
        <v>246.376</v>
      </c>
      <c r="F71" s="510">
        <v>246.376</v>
      </c>
      <c r="G71" s="514"/>
      <c r="H71" s="511"/>
      <c r="I71" s="512"/>
      <c r="J71" s="291"/>
      <c r="K71" s="86"/>
      <c r="L71" s="8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505"/>
      <c r="Y71" s="505"/>
      <c r="Z71" s="505"/>
    </row>
    <row r="72" spans="1:26" ht="15.75" customHeight="1" x14ac:dyDescent="0.25">
      <c r="A72" s="455">
        <v>34</v>
      </c>
      <c r="B72" s="455" t="s">
        <v>1361</v>
      </c>
      <c r="C72" s="455" t="s">
        <v>385</v>
      </c>
      <c r="D72" s="455" t="s">
        <v>1362</v>
      </c>
      <c r="E72" s="455"/>
      <c r="F72" s="510"/>
      <c r="G72" s="86">
        <v>44348</v>
      </c>
      <c r="H72" s="86">
        <v>44449</v>
      </c>
      <c r="I72" s="512" t="s">
        <v>1320</v>
      </c>
      <c r="J72" s="291"/>
      <c r="K72" s="517">
        <v>44531</v>
      </c>
      <c r="L72" s="517">
        <v>44556</v>
      </c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505"/>
      <c r="Y72" s="505"/>
      <c r="Z72" s="505"/>
    </row>
    <row r="73" spans="1:26" ht="15.75" customHeight="1" x14ac:dyDescent="0.25">
      <c r="A73" s="455"/>
      <c r="B73" s="455"/>
      <c r="C73" s="455"/>
      <c r="D73" s="455"/>
      <c r="E73" s="513">
        <v>368.87299999999999</v>
      </c>
      <c r="F73" s="746">
        <v>752.36</v>
      </c>
      <c r="G73" s="514"/>
      <c r="H73" s="511"/>
      <c r="I73" s="512"/>
      <c r="J73" s="291"/>
      <c r="K73" s="86"/>
      <c r="L73" s="8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505"/>
      <c r="Y73" s="505"/>
      <c r="Z73" s="505"/>
    </row>
    <row r="74" spans="1:26" ht="15.75" customHeight="1" x14ac:dyDescent="0.25">
      <c r="A74" s="455">
        <v>35</v>
      </c>
      <c r="B74" s="455" t="s">
        <v>1363</v>
      </c>
      <c r="C74" s="458" t="s">
        <v>231</v>
      </c>
      <c r="D74" s="458" t="s">
        <v>1044</v>
      </c>
      <c r="E74" s="458"/>
      <c r="F74" s="747"/>
      <c r="G74" s="86">
        <v>44348</v>
      </c>
      <c r="H74" s="86">
        <v>44449</v>
      </c>
      <c r="I74" s="515" t="s">
        <v>1320</v>
      </c>
      <c r="J74" s="516"/>
      <c r="K74" s="517">
        <v>44464</v>
      </c>
      <c r="L74" s="517">
        <f>K74+9</f>
        <v>44473</v>
      </c>
      <c r="M74" s="518">
        <v>44585</v>
      </c>
      <c r="N74" s="518">
        <v>44592</v>
      </c>
      <c r="O74" s="521">
        <v>44475</v>
      </c>
      <c r="P74" s="521">
        <v>44476</v>
      </c>
      <c r="Q74" s="110"/>
      <c r="R74" s="110"/>
      <c r="S74" s="110"/>
      <c r="T74" s="110"/>
      <c r="U74" s="110"/>
      <c r="V74" s="110"/>
      <c r="W74" s="110"/>
      <c r="X74" s="505"/>
      <c r="Y74" s="505"/>
      <c r="Z74" s="505"/>
    </row>
    <row r="75" spans="1:26" ht="15.75" customHeight="1" x14ac:dyDescent="0.25">
      <c r="A75" s="455"/>
      <c r="B75" s="455"/>
      <c r="C75" s="455"/>
      <c r="D75" s="455"/>
      <c r="E75" s="513">
        <v>383.48700000000002</v>
      </c>
      <c r="F75" s="681"/>
      <c r="G75" s="514"/>
      <c r="H75" s="511"/>
      <c r="I75" s="512"/>
      <c r="J75" s="291"/>
      <c r="K75" s="86"/>
      <c r="L75" s="8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505"/>
      <c r="Y75" s="505"/>
      <c r="Z75" s="505"/>
    </row>
    <row r="76" spans="1:26" ht="15.75" customHeight="1" x14ac:dyDescent="0.25">
      <c r="A76" s="455">
        <v>36</v>
      </c>
      <c r="B76" s="455" t="s">
        <v>1364</v>
      </c>
      <c r="C76" s="458" t="s">
        <v>283</v>
      </c>
      <c r="D76" s="458" t="s">
        <v>1044</v>
      </c>
      <c r="E76" s="458"/>
      <c r="F76" s="522"/>
      <c r="G76" s="86">
        <v>44348</v>
      </c>
      <c r="H76" s="86">
        <v>44449</v>
      </c>
      <c r="I76" s="515" t="s">
        <v>1320</v>
      </c>
      <c r="J76" s="516"/>
      <c r="K76" s="517">
        <v>44474</v>
      </c>
      <c r="L76" s="517">
        <f>K76+5</f>
        <v>44479</v>
      </c>
      <c r="M76" s="524">
        <f>M64</f>
        <v>44573</v>
      </c>
      <c r="N76" s="524">
        <f>M76+8</f>
        <v>44581</v>
      </c>
      <c r="O76" s="521">
        <v>44492</v>
      </c>
      <c r="P76" s="521">
        <v>44493</v>
      </c>
      <c r="Q76" s="110"/>
      <c r="R76" s="110"/>
      <c r="S76" s="110"/>
      <c r="T76" s="110"/>
      <c r="U76" s="110"/>
      <c r="V76" s="110"/>
      <c r="W76" s="110"/>
      <c r="X76" s="505"/>
      <c r="Y76" s="505"/>
      <c r="Z76" s="505"/>
    </row>
    <row r="77" spans="1:26" ht="15.75" customHeight="1" x14ac:dyDescent="0.25">
      <c r="A77" s="455"/>
      <c r="B77" s="455"/>
      <c r="C77" s="455"/>
      <c r="D77" s="455"/>
      <c r="E77" s="513">
        <v>310.71600000000001</v>
      </c>
      <c r="F77" s="510">
        <v>310.71600000000001</v>
      </c>
      <c r="G77" s="514"/>
      <c r="H77" s="511"/>
      <c r="I77" s="512"/>
      <c r="J77" s="291"/>
      <c r="K77" s="86"/>
      <c r="L77" s="8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505"/>
      <c r="Y77" s="505"/>
      <c r="Z77" s="505"/>
    </row>
    <row r="78" spans="1:26" ht="15.75" customHeight="1" x14ac:dyDescent="0.25">
      <c r="A78" s="455">
        <v>37</v>
      </c>
      <c r="B78" s="455" t="s">
        <v>1365</v>
      </c>
      <c r="C78" s="455" t="s">
        <v>275</v>
      </c>
      <c r="D78" s="455" t="s">
        <v>1366</v>
      </c>
      <c r="E78" s="455"/>
      <c r="F78" s="510"/>
      <c r="G78" s="86">
        <v>44348</v>
      </c>
      <c r="H78" s="86">
        <v>44449</v>
      </c>
      <c r="I78" s="512"/>
      <c r="J78" s="291"/>
      <c r="K78" s="86"/>
      <c r="L78" s="8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505"/>
      <c r="Y78" s="505"/>
      <c r="Z78" s="505"/>
    </row>
    <row r="79" spans="1:26" ht="15.75" customHeight="1" x14ac:dyDescent="0.25">
      <c r="A79" s="455"/>
      <c r="B79" s="455"/>
      <c r="C79" s="455"/>
      <c r="D79" s="455"/>
      <c r="E79" s="513">
        <v>555.76300000000003</v>
      </c>
      <c r="F79" s="510">
        <v>555.76300000000003</v>
      </c>
      <c r="G79" s="514"/>
      <c r="H79" s="511"/>
      <c r="I79" s="512"/>
      <c r="J79" s="291"/>
      <c r="K79" s="86"/>
      <c r="L79" s="8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505"/>
      <c r="Y79" s="505"/>
      <c r="Z79" s="505"/>
    </row>
    <row r="80" spans="1:26" ht="15.75" customHeight="1" x14ac:dyDescent="0.25">
      <c r="A80" s="455">
        <v>38</v>
      </c>
      <c r="B80" s="455" t="s">
        <v>1367</v>
      </c>
      <c r="C80" s="455" t="s">
        <v>275</v>
      </c>
      <c r="D80" s="455" t="s">
        <v>1368</v>
      </c>
      <c r="E80" s="455"/>
      <c r="F80" s="510"/>
      <c r="G80" s="86">
        <v>44348</v>
      </c>
      <c r="H80" s="86">
        <v>44449</v>
      </c>
      <c r="I80" s="512" t="s">
        <v>1320</v>
      </c>
      <c r="J80" s="291"/>
      <c r="K80" s="86"/>
      <c r="L80" s="8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505"/>
      <c r="Y80" s="505"/>
      <c r="Z80" s="505"/>
    </row>
    <row r="81" spans="1:26" ht="15.75" customHeight="1" x14ac:dyDescent="0.25">
      <c r="A81" s="455"/>
      <c r="B81" s="455"/>
      <c r="C81" s="455"/>
      <c r="D81" s="455"/>
      <c r="E81" s="513">
        <v>387.51799999999997</v>
      </c>
      <c r="F81" s="510">
        <v>387.51799999999997</v>
      </c>
      <c r="G81" s="514"/>
      <c r="H81" s="511"/>
      <c r="I81" s="512"/>
      <c r="J81" s="291"/>
      <c r="K81" s="86"/>
      <c r="L81" s="8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505"/>
      <c r="Y81" s="505"/>
      <c r="Z81" s="505"/>
    </row>
    <row r="82" spans="1:26" ht="15.75" customHeight="1" x14ac:dyDescent="0.25">
      <c r="A82" s="455">
        <v>39</v>
      </c>
      <c r="B82" s="455" t="s">
        <v>1369</v>
      </c>
      <c r="C82" s="458" t="s">
        <v>596</v>
      </c>
      <c r="D82" s="458" t="s">
        <v>1370</v>
      </c>
      <c r="E82" s="458"/>
      <c r="F82" s="522"/>
      <c r="G82" s="86">
        <v>44348</v>
      </c>
      <c r="H82" s="86">
        <v>44449</v>
      </c>
      <c r="I82" s="515" t="s">
        <v>1320</v>
      </c>
      <c r="J82" s="516"/>
      <c r="K82" s="517">
        <v>44455</v>
      </c>
      <c r="L82" s="517">
        <f>K82+6</f>
        <v>44461</v>
      </c>
      <c r="M82" s="521">
        <v>44496</v>
      </c>
      <c r="N82" s="521">
        <v>44500</v>
      </c>
      <c r="O82" s="521">
        <v>44466</v>
      </c>
      <c r="P82" s="521">
        <v>44466</v>
      </c>
      <c r="Q82" s="110"/>
      <c r="R82" s="110"/>
      <c r="S82" s="110"/>
      <c r="T82" s="110"/>
      <c r="U82" s="110"/>
      <c r="V82" s="110"/>
      <c r="W82" s="110"/>
      <c r="X82" s="505"/>
      <c r="Y82" s="505"/>
      <c r="Z82" s="505"/>
    </row>
    <row r="83" spans="1:26" ht="15.75" customHeight="1" x14ac:dyDescent="0.25">
      <c r="A83" s="455"/>
      <c r="B83" s="455"/>
      <c r="C83" s="455"/>
      <c r="D83" s="455"/>
      <c r="E83" s="513">
        <v>364.589</v>
      </c>
      <c r="F83" s="510">
        <v>364.589</v>
      </c>
      <c r="G83" s="514"/>
      <c r="H83" s="511"/>
      <c r="I83" s="512"/>
      <c r="J83" s="291"/>
      <c r="K83" s="86"/>
      <c r="L83" s="8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505"/>
      <c r="Y83" s="505"/>
      <c r="Z83" s="505"/>
    </row>
    <row r="84" spans="1:26" ht="15.75" customHeight="1" x14ac:dyDescent="0.25">
      <c r="A84" s="455">
        <v>40</v>
      </c>
      <c r="B84" s="455" t="s">
        <v>1371</v>
      </c>
      <c r="C84" s="458" t="s">
        <v>330</v>
      </c>
      <c r="D84" s="458" t="s">
        <v>1372</v>
      </c>
      <c r="E84" s="458"/>
      <c r="F84" s="522"/>
      <c r="G84" s="86">
        <v>44348</v>
      </c>
      <c r="H84" s="86">
        <v>44397</v>
      </c>
      <c r="I84" s="515" t="s">
        <v>1320</v>
      </c>
      <c r="J84" s="516"/>
      <c r="K84" s="517">
        <v>44434</v>
      </c>
      <c r="L84" s="517">
        <v>44454</v>
      </c>
      <c r="M84" s="525">
        <v>44536</v>
      </c>
      <c r="N84" s="525">
        <v>44543</v>
      </c>
      <c r="O84" s="521">
        <v>44458</v>
      </c>
      <c r="P84" s="521">
        <v>44459</v>
      </c>
      <c r="Q84" s="110"/>
      <c r="R84" s="110"/>
      <c r="S84" s="521">
        <v>44540</v>
      </c>
      <c r="T84" s="521">
        <v>44558</v>
      </c>
      <c r="U84" s="110"/>
      <c r="V84" s="110"/>
      <c r="W84" s="110"/>
      <c r="X84" s="505"/>
      <c r="Y84" s="505"/>
      <c r="Z84" s="505"/>
    </row>
    <row r="85" spans="1:26" ht="15.75" customHeight="1" x14ac:dyDescent="0.25">
      <c r="A85" s="455"/>
      <c r="B85" s="455"/>
      <c r="C85" s="455"/>
      <c r="D85" s="455"/>
      <c r="E85" s="513">
        <v>382.62799999999999</v>
      </c>
      <c r="F85" s="746">
        <v>1483.914</v>
      </c>
      <c r="G85" s="514"/>
      <c r="H85" s="511"/>
      <c r="I85" s="512"/>
      <c r="J85" s="291"/>
      <c r="K85" s="86"/>
      <c r="L85" s="8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505"/>
      <c r="Y85" s="505"/>
      <c r="Z85" s="505"/>
    </row>
    <row r="86" spans="1:26" ht="15.75" customHeight="1" x14ac:dyDescent="0.25">
      <c r="A86" s="455">
        <v>41</v>
      </c>
      <c r="B86" s="455" t="s">
        <v>1373</v>
      </c>
      <c r="C86" s="458" t="s">
        <v>231</v>
      </c>
      <c r="D86" s="458" t="s">
        <v>1044</v>
      </c>
      <c r="E86" s="458"/>
      <c r="F86" s="747"/>
      <c r="G86" s="86">
        <v>44348</v>
      </c>
      <c r="H86" s="86">
        <v>44397</v>
      </c>
      <c r="I86" s="515" t="s">
        <v>1318</v>
      </c>
      <c r="J86" s="516"/>
      <c r="K86" s="517">
        <v>44419</v>
      </c>
      <c r="L86" s="517">
        <f>K86+10</f>
        <v>44429</v>
      </c>
      <c r="M86" s="521">
        <v>44472</v>
      </c>
      <c r="N86" s="521">
        <v>44480</v>
      </c>
      <c r="O86" s="521">
        <v>44458</v>
      </c>
      <c r="P86" s="521">
        <v>44459</v>
      </c>
      <c r="Q86" s="110"/>
      <c r="R86" s="110"/>
      <c r="S86" s="521">
        <v>44540</v>
      </c>
      <c r="T86" s="521">
        <v>44558</v>
      </c>
      <c r="U86" s="110"/>
      <c r="V86" s="110"/>
      <c r="W86" s="110"/>
      <c r="X86" s="505"/>
      <c r="Y86" s="505"/>
      <c r="Z86" s="505"/>
    </row>
    <row r="87" spans="1:26" ht="15.75" customHeight="1" x14ac:dyDescent="0.25">
      <c r="A87" s="455"/>
      <c r="B87" s="455"/>
      <c r="C87" s="455"/>
      <c r="D87" s="455"/>
      <c r="E87" s="513">
        <v>349.29</v>
      </c>
      <c r="F87" s="747"/>
      <c r="G87" s="514"/>
      <c r="H87" s="511"/>
      <c r="I87" s="512"/>
      <c r="J87" s="291"/>
      <c r="K87" s="86"/>
      <c r="L87" s="8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05"/>
      <c r="Y87" s="505"/>
      <c r="Z87" s="505"/>
    </row>
    <row r="88" spans="1:26" ht="15.75" customHeight="1" x14ac:dyDescent="0.25">
      <c r="A88" s="455">
        <v>42</v>
      </c>
      <c r="B88" s="455" t="s">
        <v>1374</v>
      </c>
      <c r="C88" s="458" t="s">
        <v>231</v>
      </c>
      <c r="D88" s="458" t="s">
        <v>1044</v>
      </c>
      <c r="E88" s="458"/>
      <c r="F88" s="747"/>
      <c r="G88" s="86">
        <v>44348</v>
      </c>
      <c r="H88" s="86">
        <v>44397</v>
      </c>
      <c r="I88" s="515" t="s">
        <v>1318</v>
      </c>
      <c r="J88" s="516"/>
      <c r="K88" s="517">
        <v>44428</v>
      </c>
      <c r="L88" s="517">
        <f>K88+6</f>
        <v>44434</v>
      </c>
      <c r="M88" s="521">
        <v>44464</v>
      </c>
      <c r="N88" s="521">
        <v>44469</v>
      </c>
      <c r="O88" s="521">
        <v>44525</v>
      </c>
      <c r="P88" s="521">
        <v>44525</v>
      </c>
      <c r="Q88" s="110"/>
      <c r="R88" s="110"/>
      <c r="S88" s="521">
        <v>44540</v>
      </c>
      <c r="T88" s="521">
        <v>44558</v>
      </c>
      <c r="U88" s="110"/>
      <c r="V88" s="110"/>
      <c r="W88" s="110"/>
      <c r="X88" s="505"/>
      <c r="Y88" s="505"/>
      <c r="Z88" s="505"/>
    </row>
    <row r="89" spans="1:26" ht="15.75" customHeight="1" x14ac:dyDescent="0.25">
      <c r="A89" s="455"/>
      <c r="B89" s="455"/>
      <c r="C89" s="455"/>
      <c r="D89" s="455"/>
      <c r="E89" s="513">
        <v>379.07900000000001</v>
      </c>
      <c r="F89" s="747"/>
      <c r="G89" s="514"/>
      <c r="H89" s="511"/>
      <c r="I89" s="512"/>
      <c r="J89" s="291"/>
      <c r="K89" s="86"/>
      <c r="L89" s="8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505"/>
      <c r="Y89" s="505"/>
      <c r="Z89" s="505"/>
    </row>
    <row r="90" spans="1:26" ht="15.75" customHeight="1" x14ac:dyDescent="0.25">
      <c r="A90" s="455">
        <v>43</v>
      </c>
      <c r="B90" s="455" t="s">
        <v>1375</v>
      </c>
      <c r="C90" s="458" t="s">
        <v>231</v>
      </c>
      <c r="D90" s="458" t="s">
        <v>1044</v>
      </c>
      <c r="E90" s="458"/>
      <c r="F90" s="747"/>
      <c r="G90" s="86">
        <v>44348</v>
      </c>
      <c r="H90" s="86">
        <v>44397</v>
      </c>
      <c r="I90" s="515" t="s">
        <v>1318</v>
      </c>
      <c r="J90" s="516"/>
      <c r="K90" s="517">
        <v>44425</v>
      </c>
      <c r="L90" s="517">
        <f>K90+13</f>
        <v>44438</v>
      </c>
      <c r="M90" s="521">
        <v>44454</v>
      </c>
      <c r="N90" s="521">
        <v>44463</v>
      </c>
      <c r="O90" s="521">
        <v>44479</v>
      </c>
      <c r="P90" s="521">
        <v>44479</v>
      </c>
      <c r="Q90" s="110"/>
      <c r="R90" s="110"/>
      <c r="S90" s="521">
        <v>44540</v>
      </c>
      <c r="T90" s="521">
        <v>44558</v>
      </c>
      <c r="U90" s="110"/>
      <c r="V90" s="110"/>
      <c r="W90" s="110"/>
      <c r="X90" s="505"/>
      <c r="Y90" s="505"/>
      <c r="Z90" s="505"/>
    </row>
    <row r="91" spans="1:26" ht="15.75" customHeight="1" x14ac:dyDescent="0.25">
      <c r="A91" s="455"/>
      <c r="B91" s="455"/>
      <c r="C91" s="455"/>
      <c r="D91" s="455"/>
      <c r="E91" s="513">
        <v>372.91699999999997</v>
      </c>
      <c r="F91" s="681"/>
      <c r="G91" s="514"/>
      <c r="H91" s="511"/>
      <c r="I91" s="512"/>
      <c r="J91" s="291"/>
      <c r="K91" s="86"/>
      <c r="L91" s="8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505"/>
      <c r="Y91" s="505"/>
      <c r="Z91" s="505"/>
    </row>
    <row r="92" spans="1:26" ht="15.75" customHeight="1" x14ac:dyDescent="0.25">
      <c r="A92" s="455">
        <v>44</v>
      </c>
      <c r="B92" s="455" t="s">
        <v>1376</v>
      </c>
      <c r="C92" s="458" t="s">
        <v>330</v>
      </c>
      <c r="D92" s="458" t="s">
        <v>1377</v>
      </c>
      <c r="E92" s="458"/>
      <c r="F92" s="522"/>
      <c r="G92" s="86">
        <v>44348</v>
      </c>
      <c r="H92" s="86">
        <v>44397</v>
      </c>
      <c r="I92" s="515" t="s">
        <v>1320</v>
      </c>
      <c r="J92" s="516"/>
      <c r="K92" s="517">
        <v>44450</v>
      </c>
      <c r="L92" s="517">
        <v>44472</v>
      </c>
      <c r="M92" s="521">
        <v>44516</v>
      </c>
      <c r="N92" s="521">
        <v>44526</v>
      </c>
      <c r="O92" s="521">
        <v>44492</v>
      </c>
      <c r="P92" s="521">
        <v>44493</v>
      </c>
      <c r="Q92" s="110"/>
      <c r="R92" s="110"/>
      <c r="S92" s="521">
        <v>44535</v>
      </c>
      <c r="T92" s="521">
        <v>44549</v>
      </c>
      <c r="U92" s="110"/>
      <c r="V92" s="110"/>
      <c r="W92" s="110"/>
      <c r="X92" s="505"/>
      <c r="Y92" s="505"/>
      <c r="Z92" s="505"/>
    </row>
    <row r="93" spans="1:26" ht="15.75" customHeight="1" x14ac:dyDescent="0.25">
      <c r="A93" s="455"/>
      <c r="B93" s="455"/>
      <c r="C93" s="455"/>
      <c r="D93" s="455"/>
      <c r="E93" s="513">
        <v>373.37700000000001</v>
      </c>
      <c r="F93" s="746">
        <v>1935.0840000000001</v>
      </c>
      <c r="G93" s="514"/>
      <c r="H93" s="511"/>
      <c r="I93" s="512"/>
      <c r="J93" s="291"/>
      <c r="K93" s="86"/>
      <c r="L93" s="8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505"/>
      <c r="Y93" s="505"/>
      <c r="Z93" s="505"/>
    </row>
    <row r="94" spans="1:26" ht="15.75" customHeight="1" x14ac:dyDescent="0.25">
      <c r="A94" s="455">
        <v>45</v>
      </c>
      <c r="B94" s="455" t="s">
        <v>1378</v>
      </c>
      <c r="C94" s="458" t="s">
        <v>231</v>
      </c>
      <c r="D94" s="458" t="s">
        <v>1044</v>
      </c>
      <c r="E94" s="458"/>
      <c r="F94" s="747"/>
      <c r="G94" s="86">
        <v>44348</v>
      </c>
      <c r="H94" s="86">
        <v>44428</v>
      </c>
      <c r="I94" s="515" t="s">
        <v>1318</v>
      </c>
      <c r="J94" s="516"/>
      <c r="K94" s="517">
        <v>44439</v>
      </c>
      <c r="L94" s="517">
        <v>44449</v>
      </c>
      <c r="M94" s="521">
        <v>44475</v>
      </c>
      <c r="N94" s="521">
        <v>44481</v>
      </c>
      <c r="O94" s="521">
        <v>44479</v>
      </c>
      <c r="P94" s="521">
        <v>44479</v>
      </c>
      <c r="Q94" s="110"/>
      <c r="R94" s="110"/>
      <c r="S94" s="521">
        <v>44535</v>
      </c>
      <c r="T94" s="521">
        <v>44549</v>
      </c>
      <c r="U94" s="110"/>
      <c r="V94" s="110"/>
      <c r="W94" s="110"/>
      <c r="X94" s="505"/>
      <c r="Y94" s="505"/>
      <c r="Z94" s="505"/>
    </row>
    <row r="95" spans="1:26" ht="15.75" customHeight="1" x14ac:dyDescent="0.25">
      <c r="A95" s="455"/>
      <c r="B95" s="455"/>
      <c r="C95" s="455"/>
      <c r="D95" s="455"/>
      <c r="E95" s="513">
        <v>387.20499999999998</v>
      </c>
      <c r="F95" s="747"/>
      <c r="G95" s="514"/>
      <c r="H95" s="511"/>
      <c r="I95" s="512"/>
      <c r="J95" s="291"/>
      <c r="K95" s="86"/>
      <c r="L95" s="8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505"/>
      <c r="Y95" s="505"/>
      <c r="Z95" s="505"/>
    </row>
    <row r="96" spans="1:26" ht="15.75" customHeight="1" x14ac:dyDescent="0.25">
      <c r="A96" s="455">
        <v>46</v>
      </c>
      <c r="B96" s="455" t="s">
        <v>1379</v>
      </c>
      <c r="C96" s="458" t="s">
        <v>231</v>
      </c>
      <c r="D96" s="458" t="s">
        <v>1044</v>
      </c>
      <c r="E96" s="458"/>
      <c r="F96" s="747"/>
      <c r="G96" s="86">
        <v>44348</v>
      </c>
      <c r="H96" s="86">
        <v>44428</v>
      </c>
      <c r="I96" s="515" t="s">
        <v>1318</v>
      </c>
      <c r="J96" s="516"/>
      <c r="K96" s="517">
        <v>44422</v>
      </c>
      <c r="L96" s="517">
        <v>44429</v>
      </c>
      <c r="M96" s="521">
        <v>44482</v>
      </c>
      <c r="N96" s="521">
        <v>44492</v>
      </c>
      <c r="O96" s="521">
        <v>44458</v>
      </c>
      <c r="P96" s="521">
        <v>44459</v>
      </c>
      <c r="Q96" s="110"/>
      <c r="R96" s="110"/>
      <c r="S96" s="521">
        <v>44535</v>
      </c>
      <c r="T96" s="521">
        <v>44549</v>
      </c>
      <c r="U96" s="110"/>
      <c r="V96" s="110"/>
      <c r="W96" s="110"/>
      <c r="X96" s="505"/>
      <c r="Y96" s="505"/>
      <c r="Z96" s="505"/>
    </row>
    <row r="97" spans="1:26" ht="15.75" customHeight="1" x14ac:dyDescent="0.25">
      <c r="A97" s="455"/>
      <c r="B97" s="455"/>
      <c r="C97" s="455"/>
      <c r="D97" s="455"/>
      <c r="E97" s="513">
        <v>385.358</v>
      </c>
      <c r="F97" s="747"/>
      <c r="G97" s="514"/>
      <c r="H97" s="511"/>
      <c r="I97" s="512"/>
      <c r="J97" s="291"/>
      <c r="K97" s="86"/>
      <c r="L97" s="8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505"/>
      <c r="Y97" s="505"/>
      <c r="Z97" s="505"/>
    </row>
    <row r="98" spans="1:26" ht="15.75" customHeight="1" x14ac:dyDescent="0.25">
      <c r="A98" s="455">
        <v>47</v>
      </c>
      <c r="B98" s="455" t="s">
        <v>1380</v>
      </c>
      <c r="C98" s="458" t="s">
        <v>283</v>
      </c>
      <c r="D98" s="458" t="s">
        <v>1044</v>
      </c>
      <c r="E98" s="458"/>
      <c r="F98" s="747"/>
      <c r="G98" s="86">
        <v>44348</v>
      </c>
      <c r="H98" s="86">
        <v>44428</v>
      </c>
      <c r="I98" s="515" t="s">
        <v>1318</v>
      </c>
      <c r="J98" s="516"/>
      <c r="K98" s="517">
        <v>44439</v>
      </c>
      <c r="L98" s="517">
        <v>44451</v>
      </c>
      <c r="M98" s="521">
        <v>44481</v>
      </c>
      <c r="N98" s="521">
        <v>44488</v>
      </c>
      <c r="O98" s="521">
        <v>44458</v>
      </c>
      <c r="P98" s="521">
        <v>44459</v>
      </c>
      <c r="Q98" s="110"/>
      <c r="R98" s="110"/>
      <c r="S98" s="521">
        <v>44535</v>
      </c>
      <c r="T98" s="521">
        <v>44549</v>
      </c>
      <c r="U98" s="110"/>
      <c r="V98" s="110"/>
      <c r="W98" s="110"/>
      <c r="X98" s="505"/>
      <c r="Y98" s="505"/>
      <c r="Z98" s="505"/>
    </row>
    <row r="99" spans="1:26" ht="15.75" customHeight="1" x14ac:dyDescent="0.25">
      <c r="A99" s="455"/>
      <c r="B99" s="455"/>
      <c r="C99" s="455"/>
      <c r="D99" s="455"/>
      <c r="E99" s="513">
        <v>403.57900000000001</v>
      </c>
      <c r="F99" s="747"/>
      <c r="G99" s="514"/>
      <c r="H99" s="511"/>
      <c r="I99" s="512"/>
      <c r="J99" s="291"/>
      <c r="K99" s="86"/>
      <c r="L99" s="8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505"/>
      <c r="Y99" s="505"/>
      <c r="Z99" s="505"/>
    </row>
    <row r="100" spans="1:26" ht="15.75" customHeight="1" x14ac:dyDescent="0.25">
      <c r="A100" s="455">
        <v>48</v>
      </c>
      <c r="B100" s="455" t="s">
        <v>1381</v>
      </c>
      <c r="C100" s="458" t="s">
        <v>257</v>
      </c>
      <c r="D100" s="458" t="s">
        <v>1044</v>
      </c>
      <c r="E100" s="458"/>
      <c r="F100" s="747"/>
      <c r="G100" s="86">
        <v>44348</v>
      </c>
      <c r="H100" s="86">
        <v>44428</v>
      </c>
      <c r="I100" s="515" t="s">
        <v>1318</v>
      </c>
      <c r="J100" s="516"/>
      <c r="K100" s="517">
        <v>44439</v>
      </c>
      <c r="L100" s="517">
        <f>K100+8</f>
        <v>44447</v>
      </c>
      <c r="M100" s="521">
        <v>44490</v>
      </c>
      <c r="N100" s="521">
        <v>44495</v>
      </c>
      <c r="O100" s="521">
        <v>44458</v>
      </c>
      <c r="P100" s="521">
        <v>44459</v>
      </c>
      <c r="Q100" s="110"/>
      <c r="R100" s="110"/>
      <c r="S100" s="521">
        <v>44559</v>
      </c>
      <c r="T100" s="521">
        <v>44561</v>
      </c>
      <c r="U100" s="110"/>
      <c r="V100" s="110"/>
      <c r="W100" s="110"/>
      <c r="X100" s="505"/>
      <c r="Y100" s="505"/>
      <c r="Z100" s="505"/>
    </row>
    <row r="101" spans="1:26" ht="15.75" customHeight="1" x14ac:dyDescent="0.25">
      <c r="A101" s="455"/>
      <c r="B101" s="455"/>
      <c r="C101" s="455"/>
      <c r="D101" s="455"/>
      <c r="E101" s="513">
        <v>385.565</v>
      </c>
      <c r="F101" s="681"/>
      <c r="G101" s="514"/>
      <c r="H101" s="511"/>
      <c r="I101" s="512"/>
      <c r="J101" s="291"/>
      <c r="K101" s="86"/>
      <c r="L101" s="8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505"/>
      <c r="Y101" s="505"/>
      <c r="Z101" s="505"/>
    </row>
    <row r="102" spans="1:26" ht="15.75" customHeight="1" x14ac:dyDescent="0.25">
      <c r="A102" s="455">
        <v>49</v>
      </c>
      <c r="B102" s="455" t="s">
        <v>1382</v>
      </c>
      <c r="C102" s="458" t="s">
        <v>851</v>
      </c>
      <c r="D102" s="458" t="s">
        <v>1383</v>
      </c>
      <c r="E102" s="458"/>
      <c r="F102" s="522"/>
      <c r="G102" s="86">
        <v>44348</v>
      </c>
      <c r="H102" s="86">
        <v>44428</v>
      </c>
      <c r="I102" s="515" t="s">
        <v>1320</v>
      </c>
      <c r="J102" s="516"/>
      <c r="K102" s="517">
        <v>44453</v>
      </c>
      <c r="L102" s="517">
        <f>K102+16</f>
        <v>44469</v>
      </c>
      <c r="M102" s="521">
        <v>44505</v>
      </c>
      <c r="N102" s="521">
        <v>44519</v>
      </c>
      <c r="O102" s="521">
        <v>44518</v>
      </c>
      <c r="P102" s="521">
        <v>44519</v>
      </c>
      <c r="Q102" s="110"/>
      <c r="R102" s="110"/>
      <c r="S102" s="524">
        <v>44562</v>
      </c>
      <c r="T102" s="524">
        <f>S102+11</f>
        <v>44573</v>
      </c>
      <c r="U102" s="110"/>
      <c r="V102" s="110"/>
      <c r="W102" s="110"/>
      <c r="X102" s="505"/>
      <c r="Y102" s="505"/>
      <c r="Z102" s="505"/>
    </row>
    <row r="103" spans="1:26" ht="15.75" customHeight="1" x14ac:dyDescent="0.25">
      <c r="A103" s="455"/>
      <c r="B103" s="455"/>
      <c r="C103" s="455"/>
      <c r="D103" s="455"/>
      <c r="E103" s="513">
        <v>393.36200000000002</v>
      </c>
      <c r="F103" s="746">
        <v>785.12800000000004</v>
      </c>
      <c r="G103" s="514"/>
      <c r="H103" s="511"/>
      <c r="I103" s="512"/>
      <c r="J103" s="291"/>
      <c r="K103" s="86"/>
      <c r="L103" s="8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505"/>
      <c r="Y103" s="505"/>
      <c r="Z103" s="505"/>
    </row>
    <row r="104" spans="1:26" ht="15.75" customHeight="1" x14ac:dyDescent="0.25">
      <c r="A104" s="455">
        <v>50</v>
      </c>
      <c r="B104" s="455" t="s">
        <v>1384</v>
      </c>
      <c r="C104" s="458" t="s">
        <v>257</v>
      </c>
      <c r="D104" s="458" t="s">
        <v>1044</v>
      </c>
      <c r="E104" s="458"/>
      <c r="F104" s="747"/>
      <c r="G104" s="86">
        <v>44348</v>
      </c>
      <c r="H104" s="86">
        <v>44428</v>
      </c>
      <c r="I104" s="515" t="s">
        <v>1318</v>
      </c>
      <c r="J104" s="516"/>
      <c r="K104" s="517">
        <v>44433</v>
      </c>
      <c r="L104" s="517">
        <f>K104+5</f>
        <v>44438</v>
      </c>
      <c r="M104" s="521">
        <v>44491</v>
      </c>
      <c r="N104" s="521">
        <v>44496</v>
      </c>
      <c r="O104" s="521">
        <v>44458</v>
      </c>
      <c r="P104" s="521">
        <v>44459</v>
      </c>
      <c r="Q104" s="110"/>
      <c r="R104" s="110"/>
      <c r="S104" s="524">
        <v>44562</v>
      </c>
      <c r="T104" s="524">
        <f>S104+11</f>
        <v>44573</v>
      </c>
      <c r="U104" s="110"/>
      <c r="V104" s="110"/>
      <c r="W104" s="110"/>
      <c r="X104" s="505"/>
      <c r="Y104" s="505"/>
      <c r="Z104" s="505"/>
    </row>
    <row r="105" spans="1:26" ht="15.75" customHeight="1" x14ac:dyDescent="0.25">
      <c r="A105" s="455"/>
      <c r="B105" s="455"/>
      <c r="C105" s="455"/>
      <c r="D105" s="455"/>
      <c r="E105" s="513">
        <v>391.76600000000002</v>
      </c>
      <c r="F105" s="681"/>
      <c r="G105" s="514"/>
      <c r="H105" s="511"/>
      <c r="I105" s="512"/>
      <c r="J105" s="291"/>
      <c r="K105" s="86"/>
      <c r="L105" s="8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505"/>
      <c r="Y105" s="505"/>
      <c r="Z105" s="505"/>
    </row>
    <row r="106" spans="1:26" ht="14.25" customHeight="1" x14ac:dyDescent="0.25">
      <c r="A106" s="455">
        <v>51</v>
      </c>
      <c r="B106" s="455" t="s">
        <v>1385</v>
      </c>
      <c r="C106" s="458" t="s">
        <v>234</v>
      </c>
      <c r="D106" s="458" t="s">
        <v>1386</v>
      </c>
      <c r="E106" s="458"/>
      <c r="F106" s="522"/>
      <c r="G106" s="86">
        <v>44322</v>
      </c>
      <c r="H106" s="86">
        <v>44397</v>
      </c>
      <c r="I106" s="515" t="s">
        <v>1320</v>
      </c>
      <c r="J106" s="516"/>
      <c r="K106" s="517">
        <v>44448</v>
      </c>
      <c r="L106" s="517">
        <f>K106+20</f>
        <v>44468</v>
      </c>
      <c r="M106" s="521">
        <v>44494</v>
      </c>
      <c r="N106" s="521">
        <v>44500</v>
      </c>
      <c r="O106" s="521">
        <v>44496</v>
      </c>
      <c r="P106" s="521">
        <v>44496</v>
      </c>
      <c r="Q106" s="110"/>
      <c r="R106" s="110"/>
      <c r="S106" s="524">
        <v>44562</v>
      </c>
      <c r="T106" s="524">
        <f>S106+11</f>
        <v>44573</v>
      </c>
      <c r="U106" s="110"/>
      <c r="V106" s="110"/>
      <c r="W106" s="110"/>
      <c r="X106" s="505"/>
      <c r="Y106" s="505"/>
      <c r="Z106" s="505"/>
    </row>
    <row r="107" spans="1:26" ht="15.75" customHeight="1" x14ac:dyDescent="0.25">
      <c r="A107" s="455"/>
      <c r="B107" s="455"/>
      <c r="C107" s="455"/>
      <c r="D107" s="455"/>
      <c r="E107" s="513">
        <v>423.21600000000001</v>
      </c>
      <c r="F107" s="746">
        <v>3779.241</v>
      </c>
      <c r="G107" s="514"/>
      <c r="H107" s="511"/>
      <c r="I107" s="512"/>
      <c r="J107" s="291"/>
      <c r="K107" s="86"/>
      <c r="L107" s="8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505"/>
      <c r="Y107" s="505"/>
      <c r="Z107" s="505"/>
    </row>
    <row r="108" spans="1:26" ht="15.75" customHeight="1" x14ac:dyDescent="0.25">
      <c r="A108" s="455">
        <v>52</v>
      </c>
      <c r="B108" s="455" t="s">
        <v>1387</v>
      </c>
      <c r="C108" s="458" t="s">
        <v>245</v>
      </c>
      <c r="D108" s="458" t="s">
        <v>1044</v>
      </c>
      <c r="E108" s="458"/>
      <c r="F108" s="747"/>
      <c r="G108" s="86">
        <v>44322</v>
      </c>
      <c r="H108" s="86">
        <v>44397</v>
      </c>
      <c r="I108" s="515" t="s">
        <v>1318</v>
      </c>
      <c r="J108" s="516"/>
      <c r="K108" s="517">
        <v>44391</v>
      </c>
      <c r="L108" s="517">
        <v>44413</v>
      </c>
      <c r="M108" s="521">
        <v>44476</v>
      </c>
      <c r="N108" s="521">
        <v>44482</v>
      </c>
      <c r="O108" s="521">
        <v>44436</v>
      </c>
      <c r="P108" s="521">
        <v>44436</v>
      </c>
      <c r="Q108" s="110"/>
      <c r="R108" s="110"/>
      <c r="S108" s="524">
        <f>T106</f>
        <v>44573</v>
      </c>
      <c r="T108" s="524">
        <f>S108+11</f>
        <v>44584</v>
      </c>
      <c r="U108" s="110"/>
      <c r="V108" s="110"/>
      <c r="W108" s="110"/>
      <c r="X108" s="505"/>
      <c r="Y108" s="505"/>
      <c r="Z108" s="505"/>
    </row>
    <row r="109" spans="1:26" ht="15.75" customHeight="1" x14ac:dyDescent="0.25">
      <c r="A109" s="455"/>
      <c r="B109" s="455"/>
      <c r="C109" s="455"/>
      <c r="D109" s="455"/>
      <c r="E109" s="513">
        <v>415.09699999999998</v>
      </c>
      <c r="F109" s="747"/>
      <c r="G109" s="514"/>
      <c r="H109" s="511"/>
      <c r="I109" s="512"/>
      <c r="J109" s="291"/>
      <c r="K109" s="86"/>
      <c r="L109" s="8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505"/>
      <c r="Y109" s="505"/>
      <c r="Z109" s="505"/>
    </row>
    <row r="110" spans="1:26" ht="15.75" customHeight="1" x14ac:dyDescent="0.25">
      <c r="A110" s="455">
        <v>53</v>
      </c>
      <c r="B110" s="455" t="s">
        <v>1388</v>
      </c>
      <c r="C110" s="458" t="s">
        <v>231</v>
      </c>
      <c r="D110" s="458" t="s">
        <v>1044</v>
      </c>
      <c r="E110" s="458"/>
      <c r="F110" s="747"/>
      <c r="G110" s="86">
        <v>44322</v>
      </c>
      <c r="H110" s="86">
        <v>44397</v>
      </c>
      <c r="I110" s="515" t="s">
        <v>1318</v>
      </c>
      <c r="J110" s="516"/>
      <c r="K110" s="517">
        <v>44407</v>
      </c>
      <c r="L110" s="517">
        <v>44424</v>
      </c>
      <c r="M110" s="521">
        <v>44445</v>
      </c>
      <c r="N110" s="521">
        <v>44457</v>
      </c>
      <c r="O110" s="521">
        <v>44424</v>
      </c>
      <c r="P110" s="521">
        <v>44424</v>
      </c>
      <c r="Q110" s="110"/>
      <c r="R110" s="110"/>
      <c r="S110" s="524">
        <v>44573</v>
      </c>
      <c r="T110" s="524">
        <v>44584</v>
      </c>
      <c r="U110" s="110"/>
      <c r="V110" s="110"/>
      <c r="W110" s="110"/>
      <c r="X110" s="505"/>
      <c r="Y110" s="505"/>
      <c r="Z110" s="505"/>
    </row>
    <row r="111" spans="1:26" ht="15.75" customHeight="1" x14ac:dyDescent="0.25">
      <c r="A111" s="455"/>
      <c r="B111" s="455"/>
      <c r="C111" s="455"/>
      <c r="D111" s="455"/>
      <c r="E111" s="513">
        <v>424.61799999999999</v>
      </c>
      <c r="F111" s="747"/>
      <c r="G111" s="514"/>
      <c r="H111" s="511"/>
      <c r="I111" s="512"/>
      <c r="J111" s="291"/>
      <c r="K111" s="86"/>
      <c r="L111" s="8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505"/>
      <c r="Y111" s="505"/>
      <c r="Z111" s="505"/>
    </row>
    <row r="112" spans="1:26" ht="15.75" customHeight="1" x14ac:dyDescent="0.25">
      <c r="A112" s="455">
        <v>54</v>
      </c>
      <c r="B112" s="455" t="s">
        <v>1389</v>
      </c>
      <c r="C112" s="458" t="s">
        <v>245</v>
      </c>
      <c r="D112" s="458" t="s">
        <v>1044</v>
      </c>
      <c r="E112" s="458"/>
      <c r="F112" s="747"/>
      <c r="G112" s="86">
        <v>44322</v>
      </c>
      <c r="H112" s="86">
        <v>44397</v>
      </c>
      <c r="I112" s="515" t="s">
        <v>1318</v>
      </c>
      <c r="J112" s="516"/>
      <c r="K112" s="517">
        <v>44412</v>
      </c>
      <c r="L112" s="517">
        <v>44421</v>
      </c>
      <c r="M112" s="521">
        <v>44470</v>
      </c>
      <c r="N112" s="521">
        <v>44476</v>
      </c>
      <c r="O112" s="521">
        <v>44425</v>
      </c>
      <c r="P112" s="521">
        <v>44425</v>
      </c>
      <c r="Q112" s="110"/>
      <c r="R112" s="110"/>
      <c r="S112" s="524">
        <v>44573</v>
      </c>
      <c r="T112" s="524">
        <v>44584</v>
      </c>
      <c r="U112" s="110"/>
      <c r="V112" s="110"/>
      <c r="W112" s="110"/>
      <c r="X112" s="505"/>
      <c r="Y112" s="505"/>
      <c r="Z112" s="505"/>
    </row>
    <row r="113" spans="1:26" ht="15.75" customHeight="1" x14ac:dyDescent="0.25">
      <c r="A113" s="455"/>
      <c r="B113" s="455"/>
      <c r="C113" s="455"/>
      <c r="D113" s="455"/>
      <c r="E113" s="513">
        <v>413.10599999999999</v>
      </c>
      <c r="F113" s="747"/>
      <c r="G113" s="514"/>
      <c r="H113" s="511"/>
      <c r="I113" s="512"/>
      <c r="J113" s="291"/>
      <c r="K113" s="86"/>
      <c r="L113" s="8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505"/>
      <c r="Y113" s="505"/>
      <c r="Z113" s="505"/>
    </row>
    <row r="114" spans="1:26" ht="15.75" customHeight="1" x14ac:dyDescent="0.25">
      <c r="A114" s="455">
        <v>55</v>
      </c>
      <c r="B114" s="455" t="s">
        <v>1390</v>
      </c>
      <c r="C114" s="458" t="s">
        <v>231</v>
      </c>
      <c r="D114" s="458" t="s">
        <v>1044</v>
      </c>
      <c r="E114" s="458"/>
      <c r="F114" s="747"/>
      <c r="G114" s="86">
        <v>44322</v>
      </c>
      <c r="H114" s="86">
        <v>44397</v>
      </c>
      <c r="I114" s="515" t="s">
        <v>1318</v>
      </c>
      <c r="J114" s="516"/>
      <c r="K114" s="517">
        <v>44392</v>
      </c>
      <c r="L114" s="517">
        <v>44413</v>
      </c>
      <c r="M114" s="521">
        <v>44459</v>
      </c>
      <c r="N114" s="521">
        <v>44468</v>
      </c>
      <c r="O114" s="521">
        <v>44458</v>
      </c>
      <c r="P114" s="521">
        <v>44459</v>
      </c>
      <c r="Q114" s="110"/>
      <c r="R114" s="110"/>
      <c r="S114" s="524">
        <v>44573</v>
      </c>
      <c r="T114" s="524">
        <v>44584</v>
      </c>
      <c r="U114" s="110"/>
      <c r="V114" s="110"/>
      <c r="W114" s="110"/>
      <c r="X114" s="505"/>
      <c r="Y114" s="505"/>
      <c r="Z114" s="505"/>
    </row>
    <row r="115" spans="1:26" ht="15.75" customHeight="1" x14ac:dyDescent="0.25">
      <c r="A115" s="455"/>
      <c r="B115" s="455"/>
      <c r="C115" s="455"/>
      <c r="D115" s="455"/>
      <c r="E115" s="513">
        <v>424.94600000000003</v>
      </c>
      <c r="F115" s="747"/>
      <c r="G115" s="514"/>
      <c r="H115" s="511"/>
      <c r="I115" s="512"/>
      <c r="J115" s="291"/>
      <c r="K115" s="291"/>
      <c r="L115" s="29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505"/>
      <c r="Y115" s="505"/>
      <c r="Z115" s="505"/>
    </row>
    <row r="116" spans="1:26" ht="15.75" customHeight="1" x14ac:dyDescent="0.25">
      <c r="A116" s="455">
        <v>56</v>
      </c>
      <c r="B116" s="455" t="s">
        <v>1391</v>
      </c>
      <c r="C116" s="458" t="s">
        <v>257</v>
      </c>
      <c r="D116" s="458" t="s">
        <v>1044</v>
      </c>
      <c r="E116" s="458"/>
      <c r="F116" s="747"/>
      <c r="G116" s="86">
        <v>44322</v>
      </c>
      <c r="H116" s="86">
        <v>44397</v>
      </c>
      <c r="I116" s="515" t="s">
        <v>1318</v>
      </c>
      <c r="J116" s="516"/>
      <c r="K116" s="517">
        <v>44393</v>
      </c>
      <c r="L116" s="517">
        <v>44421</v>
      </c>
      <c r="M116" s="517">
        <v>44540</v>
      </c>
      <c r="N116" s="517">
        <v>44546</v>
      </c>
      <c r="O116" s="521">
        <v>44427</v>
      </c>
      <c r="P116" s="521">
        <v>44427</v>
      </c>
      <c r="Q116" s="110"/>
      <c r="R116" s="110"/>
      <c r="S116" s="110"/>
      <c r="T116" s="110"/>
      <c r="U116" s="110"/>
      <c r="V116" s="110"/>
      <c r="W116" s="110"/>
      <c r="X116" s="505"/>
      <c r="Y116" s="505"/>
      <c r="Z116" s="505"/>
    </row>
    <row r="117" spans="1:26" ht="15.75" customHeight="1" x14ac:dyDescent="0.25">
      <c r="A117" s="455"/>
      <c r="B117" s="455"/>
      <c r="C117" s="455"/>
      <c r="D117" s="455"/>
      <c r="E117" s="513">
        <v>414.17700000000002</v>
      </c>
      <c r="F117" s="747"/>
      <c r="G117" s="514"/>
      <c r="H117" s="511"/>
      <c r="I117" s="512"/>
      <c r="J117" s="291"/>
      <c r="K117" s="86"/>
      <c r="L117" s="86"/>
      <c r="M117" s="110"/>
      <c r="N117" s="110"/>
      <c r="O117" s="110"/>
      <c r="P117" s="110"/>
      <c r="Q117" s="110"/>
      <c r="R117" s="110"/>
      <c r="S117" s="524">
        <v>44573</v>
      </c>
      <c r="T117" s="524">
        <v>44584</v>
      </c>
      <c r="U117" s="110"/>
      <c r="V117" s="110"/>
      <c r="W117" s="110"/>
      <c r="X117" s="505"/>
      <c r="Y117" s="505"/>
      <c r="Z117" s="505"/>
    </row>
    <row r="118" spans="1:26" ht="15.75" customHeight="1" x14ac:dyDescent="0.25">
      <c r="A118" s="455">
        <v>57</v>
      </c>
      <c r="B118" s="455" t="s">
        <v>1392</v>
      </c>
      <c r="C118" s="458" t="s">
        <v>231</v>
      </c>
      <c r="D118" s="458" t="s">
        <v>1044</v>
      </c>
      <c r="E118" s="458"/>
      <c r="F118" s="747"/>
      <c r="G118" s="86">
        <v>44322</v>
      </c>
      <c r="H118" s="86">
        <v>44397</v>
      </c>
      <c r="I118" s="515" t="s">
        <v>1320</v>
      </c>
      <c r="J118" s="516"/>
      <c r="K118" s="517">
        <v>44421</v>
      </c>
      <c r="L118" s="517">
        <v>44427</v>
      </c>
      <c r="M118" s="521">
        <v>44489</v>
      </c>
      <c r="N118" s="521">
        <v>44500</v>
      </c>
      <c r="O118" s="521">
        <v>44427</v>
      </c>
      <c r="P118" s="521">
        <v>44427</v>
      </c>
      <c r="Q118" s="110"/>
      <c r="R118" s="110"/>
      <c r="S118" s="110"/>
      <c r="T118" s="110"/>
      <c r="U118" s="110"/>
      <c r="V118" s="110"/>
      <c r="W118" s="110"/>
      <c r="X118" s="505"/>
      <c r="Y118" s="505"/>
      <c r="Z118" s="505"/>
    </row>
    <row r="119" spans="1:26" ht="15.75" customHeight="1" x14ac:dyDescent="0.25">
      <c r="A119" s="455"/>
      <c r="B119" s="455"/>
      <c r="C119" s="455"/>
      <c r="D119" s="455"/>
      <c r="E119" s="513">
        <v>425.21899999999999</v>
      </c>
      <c r="F119" s="747"/>
      <c r="G119" s="514"/>
      <c r="H119" s="511"/>
      <c r="I119" s="512"/>
      <c r="J119" s="291"/>
      <c r="K119" s="86"/>
      <c r="L119" s="8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505"/>
      <c r="Y119" s="505"/>
      <c r="Z119" s="505"/>
    </row>
    <row r="120" spans="1:26" ht="15.75" customHeight="1" x14ac:dyDescent="0.25">
      <c r="A120" s="455">
        <v>58</v>
      </c>
      <c r="B120" s="455" t="s">
        <v>1393</v>
      </c>
      <c r="C120" s="458" t="s">
        <v>257</v>
      </c>
      <c r="D120" s="458" t="s">
        <v>1044</v>
      </c>
      <c r="E120" s="458"/>
      <c r="F120" s="747"/>
      <c r="G120" s="86">
        <v>44322</v>
      </c>
      <c r="H120" s="86">
        <v>44397</v>
      </c>
      <c r="I120" s="515" t="s">
        <v>1394</v>
      </c>
      <c r="J120" s="516"/>
      <c r="K120" s="517">
        <v>44484</v>
      </c>
      <c r="L120" s="517">
        <v>44500</v>
      </c>
      <c r="M120" s="517">
        <v>44530</v>
      </c>
      <c r="N120" s="525">
        <v>44537</v>
      </c>
      <c r="O120" s="521">
        <v>44520</v>
      </c>
      <c r="P120" s="521">
        <v>44521</v>
      </c>
      <c r="Q120" s="110"/>
      <c r="R120" s="110"/>
      <c r="S120" s="524">
        <v>44573</v>
      </c>
      <c r="T120" s="524">
        <v>44584</v>
      </c>
      <c r="U120" s="110"/>
      <c r="V120" s="110"/>
      <c r="W120" s="110"/>
      <c r="X120" s="505"/>
      <c r="Y120" s="505"/>
      <c r="Z120" s="505"/>
    </row>
    <row r="121" spans="1:26" ht="15.75" customHeight="1" x14ac:dyDescent="0.25">
      <c r="A121" s="455"/>
      <c r="B121" s="455"/>
      <c r="C121" s="455"/>
      <c r="D121" s="455"/>
      <c r="E121" s="513">
        <v>413.69499999999999</v>
      </c>
      <c r="F121" s="747"/>
      <c r="G121" s="514"/>
      <c r="H121" s="511"/>
      <c r="I121" s="512"/>
      <c r="J121" s="291"/>
      <c r="K121" s="86"/>
      <c r="L121" s="8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505"/>
      <c r="Y121" s="505"/>
      <c r="Z121" s="505"/>
    </row>
    <row r="122" spans="1:26" ht="15.75" customHeight="1" x14ac:dyDescent="0.25">
      <c r="A122" s="455">
        <v>59</v>
      </c>
      <c r="B122" s="455" t="s">
        <v>1395</v>
      </c>
      <c r="C122" s="458" t="s">
        <v>231</v>
      </c>
      <c r="D122" s="458" t="s">
        <v>1044</v>
      </c>
      <c r="E122" s="458"/>
      <c r="F122" s="747"/>
      <c r="G122" s="86">
        <v>44322</v>
      </c>
      <c r="H122" s="86">
        <v>44397</v>
      </c>
      <c r="I122" s="515" t="s">
        <v>1320</v>
      </c>
      <c r="J122" s="516"/>
      <c r="K122" s="517">
        <v>44458</v>
      </c>
      <c r="L122" s="517">
        <v>44468</v>
      </c>
      <c r="M122" s="521">
        <v>44521</v>
      </c>
      <c r="N122" s="521">
        <v>44529</v>
      </c>
      <c r="O122" s="521">
        <v>44475</v>
      </c>
      <c r="P122" s="521">
        <v>44476</v>
      </c>
      <c r="Q122" s="110"/>
      <c r="R122" s="110"/>
      <c r="S122" s="524">
        <v>44573</v>
      </c>
      <c r="T122" s="524">
        <v>44584</v>
      </c>
      <c r="U122" s="110"/>
      <c r="V122" s="110"/>
      <c r="W122" s="110"/>
      <c r="X122" s="505"/>
      <c r="Y122" s="505"/>
      <c r="Z122" s="505"/>
    </row>
    <row r="123" spans="1:26" ht="15.75" customHeight="1" x14ac:dyDescent="0.25">
      <c r="A123" s="455"/>
      <c r="B123" s="455"/>
      <c r="C123" s="455"/>
      <c r="D123" s="455"/>
      <c r="E123" s="513">
        <v>425.16699999999997</v>
      </c>
      <c r="F123" s="681"/>
      <c r="G123" s="514"/>
      <c r="H123" s="511"/>
      <c r="I123" s="512"/>
      <c r="J123" s="291"/>
      <c r="K123" s="86"/>
      <c r="L123" s="8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505"/>
      <c r="Y123" s="505"/>
      <c r="Z123" s="505"/>
    </row>
    <row r="124" spans="1:26" ht="15.75" customHeight="1" x14ac:dyDescent="0.25">
      <c r="A124" s="455">
        <v>60</v>
      </c>
      <c r="B124" s="455" t="s">
        <v>1396</v>
      </c>
      <c r="C124" s="458" t="s">
        <v>411</v>
      </c>
      <c r="D124" s="458" t="s">
        <v>1397</v>
      </c>
      <c r="E124" s="458"/>
      <c r="F124" s="522"/>
      <c r="G124" s="86">
        <v>44322</v>
      </c>
      <c r="H124" s="86">
        <v>44533</v>
      </c>
      <c r="I124" s="515" t="s">
        <v>1320</v>
      </c>
      <c r="J124" s="180"/>
      <c r="K124" s="517">
        <v>44531</v>
      </c>
      <c r="L124" s="517">
        <v>44543</v>
      </c>
      <c r="M124" s="517">
        <v>44555</v>
      </c>
      <c r="N124" s="517">
        <v>44561</v>
      </c>
      <c r="O124" s="110"/>
      <c r="P124" s="110"/>
      <c r="Q124" s="110"/>
      <c r="R124" s="110"/>
      <c r="S124" s="524">
        <v>44584</v>
      </c>
      <c r="T124" s="524">
        <f>S124+8</f>
        <v>44592</v>
      </c>
      <c r="U124" s="110"/>
      <c r="V124" s="110"/>
      <c r="W124" s="110"/>
      <c r="X124" s="505"/>
      <c r="Y124" s="505"/>
      <c r="Z124" s="505"/>
    </row>
    <row r="125" spans="1:26" ht="15.75" customHeight="1" x14ac:dyDescent="0.25">
      <c r="A125" s="455"/>
      <c r="B125" s="455"/>
      <c r="C125" s="455"/>
      <c r="D125" s="455"/>
      <c r="E125" s="513">
        <v>290</v>
      </c>
      <c r="F125" s="746">
        <f>SUM(E125:E133)</f>
        <v>1933.7450000000001</v>
      </c>
      <c r="G125" s="514"/>
      <c r="H125" s="511"/>
      <c r="I125" s="512"/>
      <c r="J125" s="291"/>
      <c r="K125" s="86"/>
      <c r="L125" s="86"/>
      <c r="M125" s="262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505"/>
      <c r="Y125" s="505"/>
      <c r="Z125" s="505"/>
    </row>
    <row r="126" spans="1:26" ht="15.75" customHeight="1" x14ac:dyDescent="0.25">
      <c r="A126" s="455">
        <v>61</v>
      </c>
      <c r="B126" s="455" t="s">
        <v>1398</v>
      </c>
      <c r="C126" s="455" t="s">
        <v>234</v>
      </c>
      <c r="D126" s="455" t="s">
        <v>1399</v>
      </c>
      <c r="E126" s="455"/>
      <c r="F126" s="747"/>
      <c r="G126" s="86">
        <v>44322</v>
      </c>
      <c r="H126" s="86">
        <v>44533</v>
      </c>
      <c r="I126" s="512" t="s">
        <v>1320</v>
      </c>
      <c r="J126" s="291"/>
      <c r="K126" s="517">
        <v>44542</v>
      </c>
      <c r="L126" s="517">
        <v>44561</v>
      </c>
      <c r="M126" s="524">
        <v>44581</v>
      </c>
      <c r="N126" s="524">
        <f>M126+11</f>
        <v>44592</v>
      </c>
      <c r="O126" s="110"/>
      <c r="P126" s="110"/>
      <c r="Q126" s="110"/>
      <c r="R126" s="110"/>
      <c r="S126" s="524">
        <v>44584</v>
      </c>
      <c r="T126" s="524">
        <f>S126+8</f>
        <v>44592</v>
      </c>
      <c r="U126" s="110"/>
      <c r="V126" s="110"/>
      <c r="W126" s="110"/>
      <c r="X126" s="505"/>
      <c r="Y126" s="505"/>
      <c r="Z126" s="505"/>
    </row>
    <row r="127" spans="1:26" ht="15.75" customHeight="1" x14ac:dyDescent="0.25">
      <c r="A127" s="455"/>
      <c r="B127" s="455"/>
      <c r="C127" s="455"/>
      <c r="D127" s="455"/>
      <c r="E127" s="513">
        <v>429.52</v>
      </c>
      <c r="F127" s="747"/>
      <c r="G127" s="514"/>
      <c r="H127" s="511"/>
      <c r="I127" s="512"/>
      <c r="J127" s="291"/>
      <c r="K127" s="86"/>
      <c r="L127" s="8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505"/>
      <c r="Y127" s="505"/>
      <c r="Z127" s="505"/>
    </row>
    <row r="128" spans="1:26" ht="15.75" customHeight="1" x14ac:dyDescent="0.25">
      <c r="A128" s="455">
        <v>62</v>
      </c>
      <c r="B128" s="455" t="s">
        <v>1400</v>
      </c>
      <c r="C128" s="455" t="s">
        <v>245</v>
      </c>
      <c r="D128" s="455" t="s">
        <v>1044</v>
      </c>
      <c r="E128" s="455"/>
      <c r="F128" s="747"/>
      <c r="G128" s="86">
        <v>44322</v>
      </c>
      <c r="H128" s="86">
        <v>44533</v>
      </c>
      <c r="I128" s="512" t="s">
        <v>1318</v>
      </c>
      <c r="J128" s="291"/>
      <c r="K128" s="517">
        <v>44545</v>
      </c>
      <c r="L128" s="517">
        <v>44560</v>
      </c>
      <c r="M128" s="524">
        <f>N128-8</f>
        <v>44573</v>
      </c>
      <c r="N128" s="524">
        <f>M126</f>
        <v>44581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505"/>
      <c r="Y128" s="505"/>
      <c r="Z128" s="505"/>
    </row>
    <row r="129" spans="1:26" ht="15.75" customHeight="1" x14ac:dyDescent="0.25">
      <c r="A129" s="455"/>
      <c r="B129" s="455"/>
      <c r="C129" s="455"/>
      <c r="D129" s="455"/>
      <c r="E129" s="513">
        <v>409.48500000000001</v>
      </c>
      <c r="F129" s="747"/>
      <c r="G129" s="514"/>
      <c r="H129" s="511"/>
      <c r="I129" s="512"/>
      <c r="J129" s="291"/>
      <c r="K129" s="86"/>
      <c r="L129" s="8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505"/>
      <c r="Y129" s="505"/>
      <c r="Z129" s="505"/>
    </row>
    <row r="130" spans="1:26" ht="15.75" customHeight="1" x14ac:dyDescent="0.25">
      <c r="A130" s="455">
        <v>63</v>
      </c>
      <c r="B130" s="455" t="s">
        <v>1401</v>
      </c>
      <c r="C130" s="455" t="s">
        <v>385</v>
      </c>
      <c r="D130" s="455" t="s">
        <v>1402</v>
      </c>
      <c r="E130" s="455"/>
      <c r="F130" s="747"/>
      <c r="G130" s="86">
        <v>44322</v>
      </c>
      <c r="H130" s="86">
        <v>44533</v>
      </c>
      <c r="I130" s="512" t="s">
        <v>1320</v>
      </c>
      <c r="J130" s="291"/>
      <c r="K130" s="517">
        <v>44542</v>
      </c>
      <c r="L130" s="517">
        <v>44560</v>
      </c>
      <c r="M130" s="524">
        <v>44581</v>
      </c>
      <c r="N130" s="524">
        <f>M130+11</f>
        <v>44592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505"/>
      <c r="Y130" s="505"/>
      <c r="Z130" s="505"/>
    </row>
    <row r="131" spans="1:26" ht="15.75" customHeight="1" x14ac:dyDescent="0.25">
      <c r="A131" s="455"/>
      <c r="B131" s="455"/>
      <c r="C131" s="455"/>
      <c r="D131" s="455"/>
      <c r="E131" s="513">
        <v>377.60500000000002</v>
      </c>
      <c r="F131" s="747"/>
      <c r="G131" s="514"/>
      <c r="H131" s="511"/>
      <c r="I131" s="512"/>
      <c r="J131" s="291"/>
      <c r="K131" s="86"/>
      <c r="L131" s="8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505"/>
      <c r="Y131" s="505"/>
      <c r="Z131" s="505"/>
    </row>
    <row r="132" spans="1:26" ht="15.75" customHeight="1" x14ac:dyDescent="0.25">
      <c r="A132" s="455">
        <v>64</v>
      </c>
      <c r="B132" s="455" t="s">
        <v>1403</v>
      </c>
      <c r="C132" s="455" t="s">
        <v>257</v>
      </c>
      <c r="D132" s="455" t="s">
        <v>1044</v>
      </c>
      <c r="E132" s="455"/>
      <c r="F132" s="747"/>
      <c r="G132" s="86">
        <v>44322</v>
      </c>
      <c r="H132" s="86">
        <v>44533</v>
      </c>
      <c r="I132" s="512" t="s">
        <v>1320</v>
      </c>
      <c r="J132" s="291"/>
      <c r="K132" s="517">
        <v>44531</v>
      </c>
      <c r="L132" s="517">
        <v>44540</v>
      </c>
      <c r="M132" s="517">
        <v>44547</v>
      </c>
      <c r="N132" s="517">
        <v>44556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505"/>
      <c r="Y132" s="505"/>
      <c r="Z132" s="505"/>
    </row>
    <row r="133" spans="1:26" ht="15.75" customHeight="1" x14ac:dyDescent="0.25">
      <c r="A133" s="455"/>
      <c r="B133" s="455"/>
      <c r="C133" s="455"/>
      <c r="D133" s="455"/>
      <c r="E133" s="513">
        <v>427.13499999999999</v>
      </c>
      <c r="F133" s="681"/>
      <c r="G133" s="514"/>
      <c r="H133" s="511"/>
      <c r="I133" s="512"/>
      <c r="J133" s="291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505"/>
      <c r="Y133" s="505"/>
      <c r="Z133" s="505"/>
    </row>
    <row r="134" spans="1:26" ht="15.75" customHeight="1" x14ac:dyDescent="0.25">
      <c r="A134" s="455">
        <v>65</v>
      </c>
      <c r="B134" s="455" t="s">
        <v>1404</v>
      </c>
      <c r="C134" s="455" t="s">
        <v>253</v>
      </c>
      <c r="D134" s="455" t="s">
        <v>1405</v>
      </c>
      <c r="E134" s="455"/>
      <c r="F134" s="510"/>
      <c r="G134" s="86">
        <v>44322</v>
      </c>
      <c r="H134" s="86">
        <v>44533</v>
      </c>
      <c r="I134" s="512"/>
      <c r="J134" s="291"/>
      <c r="K134" s="524">
        <v>44562</v>
      </c>
      <c r="L134" s="524">
        <f>K134+16</f>
        <v>44578</v>
      </c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505"/>
      <c r="Y134" s="505"/>
      <c r="Z134" s="505"/>
    </row>
    <row r="135" spans="1:26" ht="15.75" customHeight="1" x14ac:dyDescent="0.25">
      <c r="A135" s="455"/>
      <c r="B135" s="455"/>
      <c r="C135" s="455"/>
      <c r="D135" s="455"/>
      <c r="E135" s="513">
        <v>377.065</v>
      </c>
      <c r="F135" s="746">
        <f>SUM(E135:E141)</f>
        <v>1402.828</v>
      </c>
      <c r="G135" s="514"/>
      <c r="H135" s="511"/>
      <c r="I135" s="512"/>
      <c r="J135" s="291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505"/>
      <c r="Y135" s="505"/>
      <c r="Z135" s="505"/>
    </row>
    <row r="136" spans="1:26" ht="15.75" customHeight="1" x14ac:dyDescent="0.25">
      <c r="A136" s="455">
        <v>66</v>
      </c>
      <c r="B136" s="455" t="s">
        <v>1406</v>
      </c>
      <c r="C136" s="455" t="s">
        <v>231</v>
      </c>
      <c r="D136" s="455" t="s">
        <v>1044</v>
      </c>
      <c r="E136" s="455"/>
      <c r="F136" s="747"/>
      <c r="G136" s="86">
        <v>44322</v>
      </c>
      <c r="H136" s="86">
        <v>44533</v>
      </c>
      <c r="I136" s="512" t="s">
        <v>1320</v>
      </c>
      <c r="J136" s="291"/>
      <c r="K136" s="517">
        <v>44547</v>
      </c>
      <c r="L136" s="517">
        <v>44560</v>
      </c>
      <c r="M136" s="524">
        <v>44573</v>
      </c>
      <c r="N136" s="524">
        <v>44580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505"/>
      <c r="Y136" s="505"/>
      <c r="Z136" s="505"/>
    </row>
    <row r="137" spans="1:26" ht="15.75" customHeight="1" x14ac:dyDescent="0.25">
      <c r="A137" s="455"/>
      <c r="B137" s="455"/>
      <c r="C137" s="455"/>
      <c r="D137" s="455"/>
      <c r="E137" s="513">
        <v>341.99799999999999</v>
      </c>
      <c r="F137" s="747"/>
      <c r="G137" s="514"/>
      <c r="H137" s="511"/>
      <c r="I137" s="512"/>
      <c r="J137" s="291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505"/>
      <c r="Y137" s="505"/>
      <c r="Z137" s="505"/>
    </row>
    <row r="138" spans="1:26" ht="15.75" customHeight="1" x14ac:dyDescent="0.25">
      <c r="A138" s="455">
        <v>67</v>
      </c>
      <c r="B138" s="455" t="s">
        <v>1407</v>
      </c>
      <c r="C138" s="455" t="s">
        <v>240</v>
      </c>
      <c r="D138" s="455" t="s">
        <v>1044</v>
      </c>
      <c r="E138" s="455"/>
      <c r="F138" s="747"/>
      <c r="G138" s="86">
        <v>44322</v>
      </c>
      <c r="H138" s="86">
        <v>44533</v>
      </c>
      <c r="I138" s="512"/>
      <c r="J138" s="291"/>
      <c r="K138" s="518">
        <f>L134</f>
        <v>44578</v>
      </c>
      <c r="L138" s="518">
        <f>K138+8</f>
        <v>44586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505"/>
      <c r="Y138" s="505"/>
      <c r="Z138" s="505"/>
    </row>
    <row r="139" spans="1:26" ht="15.75" customHeight="1" x14ac:dyDescent="0.25">
      <c r="A139" s="455"/>
      <c r="B139" s="455"/>
      <c r="C139" s="455"/>
      <c r="D139" s="455"/>
      <c r="E139" s="513">
        <v>342.16199999999998</v>
      </c>
      <c r="F139" s="747"/>
      <c r="G139" s="514"/>
      <c r="H139" s="511"/>
      <c r="I139" s="512"/>
      <c r="J139" s="291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505"/>
      <c r="Y139" s="505"/>
      <c r="Z139" s="505"/>
    </row>
    <row r="140" spans="1:26" ht="15.75" customHeight="1" x14ac:dyDescent="0.25">
      <c r="A140" s="455">
        <v>68</v>
      </c>
      <c r="B140" s="455" t="s">
        <v>1408</v>
      </c>
      <c r="C140" s="455" t="s">
        <v>240</v>
      </c>
      <c r="D140" s="455" t="s">
        <v>1044</v>
      </c>
      <c r="E140" s="455"/>
      <c r="F140" s="747"/>
      <c r="G140" s="86">
        <v>44322</v>
      </c>
      <c r="H140" s="86">
        <v>44533</v>
      </c>
      <c r="I140" s="512"/>
      <c r="J140" s="291"/>
      <c r="K140" s="524">
        <f>L138</f>
        <v>44586</v>
      </c>
      <c r="L140" s="524">
        <f>K140+6</f>
        <v>44592</v>
      </c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505"/>
      <c r="Y140" s="505"/>
      <c r="Z140" s="505"/>
    </row>
    <row r="141" spans="1:26" ht="15.75" customHeight="1" x14ac:dyDescent="0.25">
      <c r="A141" s="455"/>
      <c r="B141" s="455"/>
      <c r="C141" s="455"/>
      <c r="D141" s="455"/>
      <c r="E141" s="513">
        <v>341.60300000000001</v>
      </c>
      <c r="F141" s="681"/>
      <c r="G141" s="514"/>
      <c r="H141" s="511"/>
      <c r="I141" s="512"/>
      <c r="J141" s="291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505"/>
      <c r="Y141" s="505"/>
      <c r="Z141" s="505"/>
    </row>
    <row r="142" spans="1:26" ht="15.75" customHeight="1" x14ac:dyDescent="0.25">
      <c r="A142" s="455">
        <v>69</v>
      </c>
      <c r="B142" s="455" t="s">
        <v>1409</v>
      </c>
      <c r="C142" s="455" t="s">
        <v>330</v>
      </c>
      <c r="D142" s="455" t="s">
        <v>1410</v>
      </c>
      <c r="E142" s="455"/>
      <c r="F142" s="526"/>
      <c r="G142" s="86">
        <v>44322</v>
      </c>
      <c r="H142" s="86">
        <v>44533</v>
      </c>
      <c r="I142" s="512"/>
      <c r="J142" s="291"/>
      <c r="K142" s="524">
        <v>44562</v>
      </c>
      <c r="L142" s="524">
        <f>K142+16</f>
        <v>44578</v>
      </c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505"/>
      <c r="Y142" s="505"/>
      <c r="Z142" s="505"/>
    </row>
    <row r="143" spans="1:26" ht="15.75" customHeight="1" x14ac:dyDescent="0.25">
      <c r="A143" s="455"/>
      <c r="B143" s="455"/>
      <c r="C143" s="455"/>
      <c r="D143" s="455"/>
      <c r="E143" s="513">
        <v>380.565</v>
      </c>
      <c r="F143" s="510">
        <v>381</v>
      </c>
      <c r="G143" s="514"/>
      <c r="H143" s="511"/>
      <c r="I143" s="512"/>
      <c r="J143" s="291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505"/>
      <c r="Y143" s="505"/>
      <c r="Z143" s="505"/>
    </row>
    <row r="144" spans="1:26" ht="15.75" customHeight="1" x14ac:dyDescent="0.25">
      <c r="A144" s="455">
        <v>70</v>
      </c>
      <c r="B144" s="455" t="s">
        <v>1411</v>
      </c>
      <c r="C144" s="455" t="s">
        <v>347</v>
      </c>
      <c r="D144" s="455" t="s">
        <v>1412</v>
      </c>
      <c r="E144" s="455"/>
      <c r="F144" s="510"/>
      <c r="G144" s="86">
        <v>44322</v>
      </c>
      <c r="H144" s="86">
        <v>44533</v>
      </c>
      <c r="I144" s="512"/>
      <c r="J144" s="291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505"/>
      <c r="Y144" s="505"/>
      <c r="Z144" s="505"/>
    </row>
    <row r="145" spans="1:26" ht="15.75" customHeight="1" x14ac:dyDescent="0.25">
      <c r="A145" s="455"/>
      <c r="B145" s="455"/>
      <c r="C145" s="455"/>
      <c r="D145" s="455"/>
      <c r="E145" s="513">
        <v>206.30600000000001</v>
      </c>
      <c r="F145" s="510">
        <v>206.30600000000001</v>
      </c>
      <c r="G145" s="514"/>
      <c r="H145" s="511"/>
      <c r="I145" s="512"/>
      <c r="J145" s="291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505"/>
      <c r="Y145" s="505"/>
      <c r="Z145" s="505"/>
    </row>
    <row r="146" spans="1:26" ht="15.75" customHeight="1" x14ac:dyDescent="0.25">
      <c r="A146" s="455">
        <v>71</v>
      </c>
      <c r="B146" s="455" t="s">
        <v>1413</v>
      </c>
      <c r="C146" s="455" t="s">
        <v>349</v>
      </c>
      <c r="D146" s="455" t="s">
        <v>1414</v>
      </c>
      <c r="E146" s="455"/>
      <c r="F146" s="510"/>
      <c r="G146" s="86">
        <v>44322</v>
      </c>
      <c r="H146" s="110">
        <v>44510</v>
      </c>
      <c r="I146" s="512"/>
      <c r="J146" s="291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505"/>
      <c r="Y146" s="505"/>
      <c r="Z146" s="505"/>
    </row>
    <row r="147" spans="1:26" ht="15.75" customHeight="1" x14ac:dyDescent="0.25">
      <c r="A147" s="455"/>
      <c r="B147" s="455"/>
      <c r="C147" s="455"/>
      <c r="D147" s="455"/>
      <c r="E147" s="513">
        <v>395.69400000000002</v>
      </c>
      <c r="F147" s="746">
        <v>4618.2820000000002</v>
      </c>
      <c r="G147" s="514"/>
      <c r="H147" s="511"/>
      <c r="I147" s="512"/>
      <c r="J147" s="291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505"/>
      <c r="Y147" s="505"/>
      <c r="Z147" s="505"/>
    </row>
    <row r="148" spans="1:26" ht="15.75" customHeight="1" x14ac:dyDescent="0.25">
      <c r="A148" s="455">
        <v>72</v>
      </c>
      <c r="B148" s="455" t="s">
        <v>1415</v>
      </c>
      <c r="C148" s="458" t="s">
        <v>231</v>
      </c>
      <c r="D148" s="458" t="s">
        <v>1044</v>
      </c>
      <c r="E148" s="458"/>
      <c r="F148" s="747"/>
      <c r="G148" s="86">
        <v>44322</v>
      </c>
      <c r="H148" s="110">
        <v>44510</v>
      </c>
      <c r="I148" s="515" t="s">
        <v>1416</v>
      </c>
      <c r="J148" s="516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505"/>
      <c r="Y148" s="505"/>
      <c r="Z148" s="505"/>
    </row>
    <row r="149" spans="1:26" ht="15.75" customHeight="1" x14ac:dyDescent="0.25">
      <c r="A149" s="455"/>
      <c r="B149" s="455"/>
      <c r="C149" s="455"/>
      <c r="D149" s="455"/>
      <c r="E149" s="513">
        <v>380.42099999999999</v>
      </c>
      <c r="F149" s="747"/>
      <c r="G149" s="514"/>
      <c r="H149" s="511"/>
      <c r="I149" s="512"/>
      <c r="J149" s="291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505"/>
      <c r="Y149" s="505"/>
      <c r="Z149" s="505"/>
    </row>
    <row r="150" spans="1:26" ht="15.75" customHeight="1" x14ac:dyDescent="0.25">
      <c r="A150" s="455">
        <v>73</v>
      </c>
      <c r="B150" s="455" t="s">
        <v>1417</v>
      </c>
      <c r="C150" s="458" t="s">
        <v>257</v>
      </c>
      <c r="D150" s="458" t="s">
        <v>1044</v>
      </c>
      <c r="E150" s="458"/>
      <c r="F150" s="747"/>
      <c r="G150" s="86">
        <v>44322</v>
      </c>
      <c r="H150" s="110">
        <v>44510</v>
      </c>
      <c r="I150" s="515" t="s">
        <v>1416</v>
      </c>
      <c r="J150" s="516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505"/>
      <c r="Y150" s="505"/>
      <c r="Z150" s="505"/>
    </row>
    <row r="151" spans="1:26" ht="15.75" customHeight="1" x14ac:dyDescent="0.25">
      <c r="A151" s="455"/>
      <c r="B151" s="455"/>
      <c r="C151" s="455"/>
      <c r="D151" s="455"/>
      <c r="E151" s="513">
        <v>433.35700000000003</v>
      </c>
      <c r="F151" s="747"/>
      <c r="G151" s="514"/>
      <c r="H151" s="511"/>
      <c r="I151" s="512"/>
      <c r="J151" s="291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505"/>
      <c r="Y151" s="505"/>
      <c r="Z151" s="505"/>
    </row>
    <row r="152" spans="1:26" ht="15.75" customHeight="1" x14ac:dyDescent="0.25">
      <c r="A152" s="455">
        <v>74</v>
      </c>
      <c r="B152" s="455" t="s">
        <v>1418</v>
      </c>
      <c r="C152" s="458" t="s">
        <v>257</v>
      </c>
      <c r="D152" s="458" t="s">
        <v>1044</v>
      </c>
      <c r="E152" s="458"/>
      <c r="F152" s="747"/>
      <c r="G152" s="86">
        <v>44322</v>
      </c>
      <c r="H152" s="110">
        <v>44510</v>
      </c>
      <c r="I152" s="515" t="s">
        <v>1416</v>
      </c>
      <c r="J152" s="516"/>
      <c r="K152" s="110" t="s">
        <v>1419</v>
      </c>
      <c r="L152" s="110" t="s">
        <v>1419</v>
      </c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505"/>
      <c r="Y152" s="505"/>
      <c r="Z152" s="505"/>
    </row>
    <row r="153" spans="1:26" ht="15.75" customHeight="1" x14ac:dyDescent="0.25">
      <c r="A153" s="455"/>
      <c r="B153" s="455"/>
      <c r="C153" s="455"/>
      <c r="D153" s="455"/>
      <c r="E153" s="513">
        <v>404.26799999999997</v>
      </c>
      <c r="F153" s="747"/>
      <c r="G153" s="514"/>
      <c r="H153" s="511"/>
      <c r="I153" s="512"/>
      <c r="J153" s="291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505"/>
      <c r="Y153" s="505"/>
      <c r="Z153" s="505"/>
    </row>
    <row r="154" spans="1:26" ht="15.75" customHeight="1" x14ac:dyDescent="0.25">
      <c r="A154" s="455">
        <v>75</v>
      </c>
      <c r="B154" s="455" t="s">
        <v>1420</v>
      </c>
      <c r="C154" s="458" t="s">
        <v>257</v>
      </c>
      <c r="D154" s="458" t="s">
        <v>1044</v>
      </c>
      <c r="E154" s="458"/>
      <c r="F154" s="747"/>
      <c r="G154" s="86">
        <v>44322</v>
      </c>
      <c r="H154" s="110">
        <v>44510</v>
      </c>
      <c r="I154" s="515" t="s">
        <v>1416</v>
      </c>
      <c r="J154" s="516"/>
      <c r="K154" s="110" t="s">
        <v>1419</v>
      </c>
      <c r="L154" s="110" t="s">
        <v>1419</v>
      </c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505"/>
      <c r="Y154" s="505"/>
      <c r="Z154" s="505"/>
    </row>
    <row r="155" spans="1:26" ht="15.75" customHeight="1" x14ac:dyDescent="0.25">
      <c r="A155" s="455"/>
      <c r="B155" s="455"/>
      <c r="C155" s="455"/>
      <c r="D155" s="455"/>
      <c r="E155" s="513">
        <v>407.23500000000001</v>
      </c>
      <c r="F155" s="747"/>
      <c r="G155" s="514"/>
      <c r="H155" s="511"/>
      <c r="I155" s="512"/>
      <c r="J155" s="291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505"/>
      <c r="Y155" s="505"/>
      <c r="Z155" s="505"/>
    </row>
    <row r="156" spans="1:26" ht="15.75" customHeight="1" x14ac:dyDescent="0.25">
      <c r="A156" s="455">
        <v>76</v>
      </c>
      <c r="B156" s="455" t="s">
        <v>1421</v>
      </c>
      <c r="C156" s="458" t="s">
        <v>231</v>
      </c>
      <c r="D156" s="458" t="s">
        <v>1044</v>
      </c>
      <c r="E156" s="458"/>
      <c r="F156" s="747"/>
      <c r="G156" s="86">
        <v>44322</v>
      </c>
      <c r="H156" s="110">
        <v>44510</v>
      </c>
      <c r="I156" s="515" t="s">
        <v>1394</v>
      </c>
      <c r="J156" s="516"/>
      <c r="K156" s="517">
        <v>44542</v>
      </c>
      <c r="L156" s="517">
        <v>44561</v>
      </c>
      <c r="M156" s="524">
        <v>44580</v>
      </c>
      <c r="N156" s="524">
        <f>M156+5</f>
        <v>44585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505"/>
      <c r="Y156" s="505"/>
      <c r="Z156" s="505"/>
    </row>
    <row r="157" spans="1:26" ht="15.75" customHeight="1" x14ac:dyDescent="0.25">
      <c r="A157" s="455"/>
      <c r="B157" s="455"/>
      <c r="C157" s="455"/>
      <c r="D157" s="455"/>
      <c r="E157" s="513">
        <v>344.74700000000001</v>
      </c>
      <c r="F157" s="747"/>
      <c r="G157" s="514"/>
      <c r="H157" s="511"/>
      <c r="I157" s="512"/>
      <c r="J157" s="291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505"/>
      <c r="Y157" s="505"/>
      <c r="Z157" s="505"/>
    </row>
    <row r="158" spans="1:26" ht="15.75" customHeight="1" x14ac:dyDescent="0.25">
      <c r="A158" s="455">
        <v>77</v>
      </c>
      <c r="B158" s="455" t="s">
        <v>1422</v>
      </c>
      <c r="C158" s="458" t="s">
        <v>231</v>
      </c>
      <c r="D158" s="458" t="s">
        <v>1044</v>
      </c>
      <c r="E158" s="458"/>
      <c r="F158" s="747"/>
      <c r="G158" s="86">
        <v>44322</v>
      </c>
      <c r="H158" s="110">
        <v>44510</v>
      </c>
      <c r="I158" s="515" t="s">
        <v>1416</v>
      </c>
      <c r="J158" s="516"/>
      <c r="K158" s="110" t="s">
        <v>1419</v>
      </c>
      <c r="L158" s="110" t="s">
        <v>1419</v>
      </c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505"/>
      <c r="Y158" s="505"/>
      <c r="Z158" s="505"/>
    </row>
    <row r="159" spans="1:26" ht="15.75" customHeight="1" x14ac:dyDescent="0.25">
      <c r="A159" s="455"/>
      <c r="B159" s="455"/>
      <c r="C159" s="455"/>
      <c r="D159" s="455"/>
      <c r="E159" s="513">
        <v>393.392</v>
      </c>
      <c r="F159" s="747"/>
      <c r="G159" s="514"/>
      <c r="H159" s="511"/>
      <c r="I159" s="512"/>
      <c r="J159" s="291"/>
      <c r="K159" s="524"/>
      <c r="L159" s="52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505"/>
      <c r="Y159" s="505"/>
      <c r="Z159" s="505"/>
    </row>
    <row r="160" spans="1:26" ht="15.75" customHeight="1" x14ac:dyDescent="0.25">
      <c r="A160" s="455">
        <v>78</v>
      </c>
      <c r="B160" s="455" t="s">
        <v>1423</v>
      </c>
      <c r="C160" s="455" t="s">
        <v>231</v>
      </c>
      <c r="D160" s="455" t="s">
        <v>1044</v>
      </c>
      <c r="E160" s="455"/>
      <c r="F160" s="747"/>
      <c r="G160" s="86">
        <v>44322</v>
      </c>
      <c r="H160" s="110">
        <v>44510</v>
      </c>
      <c r="I160" s="512"/>
      <c r="J160" s="291"/>
      <c r="K160" s="524">
        <v>44586</v>
      </c>
      <c r="L160" s="524">
        <v>44592</v>
      </c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505"/>
      <c r="Y160" s="505"/>
      <c r="Z160" s="505"/>
    </row>
    <row r="161" spans="1:26" ht="15.75" customHeight="1" x14ac:dyDescent="0.25">
      <c r="A161" s="455"/>
      <c r="B161" s="455"/>
      <c r="C161" s="455"/>
      <c r="D161" s="455"/>
      <c r="E161" s="513">
        <v>369.048</v>
      </c>
      <c r="F161" s="747"/>
      <c r="G161" s="514"/>
      <c r="H161" s="511"/>
      <c r="I161" s="512"/>
      <c r="J161" s="291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505"/>
      <c r="Y161" s="505"/>
      <c r="Z161" s="505"/>
    </row>
    <row r="162" spans="1:26" ht="15.75" customHeight="1" x14ac:dyDescent="0.25">
      <c r="A162" s="455">
        <v>79</v>
      </c>
      <c r="B162" s="455" t="s">
        <v>1424</v>
      </c>
      <c r="C162" s="455" t="s">
        <v>231</v>
      </c>
      <c r="D162" s="455" t="s">
        <v>1044</v>
      </c>
      <c r="E162" s="455"/>
      <c r="F162" s="747"/>
      <c r="G162" s="86">
        <v>44322</v>
      </c>
      <c r="H162" s="110">
        <v>44510</v>
      </c>
      <c r="I162" s="512"/>
      <c r="J162" s="291"/>
      <c r="K162" s="524">
        <v>44562</v>
      </c>
      <c r="L162" s="524">
        <f>K162+11</f>
        <v>44573</v>
      </c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505"/>
      <c r="Y162" s="505"/>
      <c r="Z162" s="505"/>
    </row>
    <row r="163" spans="1:26" ht="15.75" customHeight="1" x14ac:dyDescent="0.25">
      <c r="A163" s="455"/>
      <c r="B163" s="455"/>
      <c r="C163" s="455"/>
      <c r="D163" s="455"/>
      <c r="E163" s="513">
        <v>376.20600000000002</v>
      </c>
      <c r="F163" s="747"/>
      <c r="G163" s="514"/>
      <c r="H163" s="511"/>
      <c r="I163" s="512"/>
      <c r="J163" s="291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505"/>
      <c r="Y163" s="505"/>
      <c r="Z163" s="505"/>
    </row>
    <row r="164" spans="1:26" ht="15.75" customHeight="1" x14ac:dyDescent="0.25">
      <c r="A164" s="455">
        <v>80</v>
      </c>
      <c r="B164" s="455" t="s">
        <v>1425</v>
      </c>
      <c r="C164" s="455" t="s">
        <v>231</v>
      </c>
      <c r="D164" s="455" t="s">
        <v>1044</v>
      </c>
      <c r="E164" s="455"/>
      <c r="F164" s="747"/>
      <c r="G164" s="86">
        <v>44322</v>
      </c>
      <c r="H164" s="110">
        <v>44510</v>
      </c>
      <c r="I164" s="512" t="s">
        <v>1394</v>
      </c>
      <c r="J164" s="291"/>
      <c r="K164" s="517">
        <v>44542</v>
      </c>
      <c r="L164" s="517">
        <v>44556</v>
      </c>
      <c r="M164" s="524">
        <f>N156</f>
        <v>44585</v>
      </c>
      <c r="N164" s="524">
        <f>M164+7</f>
        <v>44592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505"/>
      <c r="Y164" s="505"/>
      <c r="Z164" s="505"/>
    </row>
    <row r="165" spans="1:26" ht="15.75" customHeight="1" x14ac:dyDescent="0.25">
      <c r="A165" s="455"/>
      <c r="B165" s="455"/>
      <c r="C165" s="455"/>
      <c r="D165" s="455"/>
      <c r="E165" s="513">
        <v>375.916</v>
      </c>
      <c r="F165" s="747"/>
      <c r="G165" s="514"/>
      <c r="H165" s="511"/>
      <c r="I165" s="512"/>
      <c r="J165" s="291"/>
      <c r="K165" s="86"/>
      <c r="L165" s="8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505"/>
      <c r="Y165" s="505"/>
      <c r="Z165" s="505"/>
    </row>
    <row r="166" spans="1:26" ht="15.75" customHeight="1" x14ac:dyDescent="0.25">
      <c r="A166" s="455">
        <v>81</v>
      </c>
      <c r="B166" s="455" t="s">
        <v>1426</v>
      </c>
      <c r="C166" s="455" t="s">
        <v>231</v>
      </c>
      <c r="D166" s="455" t="s">
        <v>1044</v>
      </c>
      <c r="E166" s="455"/>
      <c r="F166" s="747"/>
      <c r="G166" s="86">
        <v>44322</v>
      </c>
      <c r="H166" s="110">
        <v>44510</v>
      </c>
      <c r="I166" s="512" t="s">
        <v>1320</v>
      </c>
      <c r="J166" s="291"/>
      <c r="K166" s="517">
        <v>44554</v>
      </c>
      <c r="L166" s="517">
        <v>44561</v>
      </c>
      <c r="M166" s="524">
        <v>44573</v>
      </c>
      <c r="N166" s="524">
        <f>M166+5</f>
        <v>44578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505"/>
      <c r="Y166" s="505"/>
      <c r="Z166" s="505"/>
    </row>
    <row r="167" spans="1:26" ht="15.75" customHeight="1" x14ac:dyDescent="0.25">
      <c r="A167" s="455"/>
      <c r="B167" s="455"/>
      <c r="C167" s="455"/>
      <c r="D167" s="455"/>
      <c r="E167" s="513">
        <v>373.44400000000002</v>
      </c>
      <c r="F167" s="747"/>
      <c r="G167" s="514"/>
      <c r="H167" s="511"/>
      <c r="I167" s="512"/>
      <c r="J167" s="291"/>
      <c r="K167" s="86"/>
      <c r="L167" s="8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505"/>
      <c r="Y167" s="505"/>
      <c r="Z167" s="505"/>
    </row>
    <row r="168" spans="1:26" ht="15.75" customHeight="1" x14ac:dyDescent="0.25">
      <c r="A168" s="455">
        <v>82</v>
      </c>
      <c r="B168" s="455" t="s">
        <v>1427</v>
      </c>
      <c r="C168" s="455" t="s">
        <v>231</v>
      </c>
      <c r="D168" s="455" t="s">
        <v>1044</v>
      </c>
      <c r="E168" s="455"/>
      <c r="F168" s="747"/>
      <c r="G168" s="86">
        <v>44322</v>
      </c>
      <c r="H168" s="110">
        <v>44510</v>
      </c>
      <c r="I168" s="512" t="s">
        <v>1320</v>
      </c>
      <c r="J168" s="291"/>
      <c r="K168" s="517">
        <v>44552</v>
      </c>
      <c r="L168" s="517">
        <v>44561</v>
      </c>
      <c r="M168" s="524">
        <f>N166</f>
        <v>44578</v>
      </c>
      <c r="N168" s="524">
        <f>M168+5</f>
        <v>44583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505"/>
      <c r="Y168" s="505"/>
      <c r="Z168" s="505"/>
    </row>
    <row r="169" spans="1:26" ht="15.75" customHeight="1" x14ac:dyDescent="0.25">
      <c r="A169" s="455"/>
      <c r="B169" s="455"/>
      <c r="C169" s="455"/>
      <c r="D169" s="455"/>
      <c r="E169" s="513">
        <v>364.55399999999997</v>
      </c>
      <c r="F169" s="681"/>
      <c r="G169" s="514"/>
      <c r="H169" s="511"/>
      <c r="I169" s="512"/>
      <c r="J169" s="291"/>
      <c r="K169" s="86"/>
      <c r="L169" s="86"/>
      <c r="M169" s="262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505"/>
      <c r="Y169" s="505"/>
      <c r="Z169" s="505"/>
    </row>
    <row r="170" spans="1:26" ht="15.75" customHeight="1" x14ac:dyDescent="0.25">
      <c r="A170" s="455">
        <v>83</v>
      </c>
      <c r="B170" s="455" t="s">
        <v>1428</v>
      </c>
      <c r="C170" s="455" t="s">
        <v>275</v>
      </c>
      <c r="D170" s="455" t="s">
        <v>1429</v>
      </c>
      <c r="E170" s="455"/>
      <c r="F170" s="510"/>
      <c r="G170" s="86">
        <v>44322</v>
      </c>
      <c r="H170" s="110">
        <v>44510</v>
      </c>
      <c r="I170" s="512" t="s">
        <v>1320</v>
      </c>
      <c r="J170" s="291"/>
      <c r="K170" s="517">
        <v>44542</v>
      </c>
      <c r="L170" s="517">
        <v>44552</v>
      </c>
      <c r="M170" s="524">
        <f>N168</f>
        <v>44583</v>
      </c>
      <c r="N170" s="524">
        <f>M170+9</f>
        <v>44592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505"/>
      <c r="Y170" s="505"/>
      <c r="Z170" s="505"/>
    </row>
    <row r="171" spans="1:26" ht="15.75" customHeight="1" x14ac:dyDescent="0.25">
      <c r="A171" s="455"/>
      <c r="B171" s="455"/>
      <c r="C171" s="455"/>
      <c r="D171" s="455"/>
      <c r="E171" s="513">
        <v>390.31799999999998</v>
      </c>
      <c r="F171" s="746">
        <v>1123.07</v>
      </c>
      <c r="G171" s="514"/>
      <c r="H171" s="511"/>
      <c r="I171" s="512"/>
      <c r="J171" s="291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505"/>
      <c r="Y171" s="505"/>
      <c r="Z171" s="505"/>
    </row>
    <row r="172" spans="1:26" ht="15.75" customHeight="1" x14ac:dyDescent="0.25">
      <c r="A172" s="455">
        <v>84</v>
      </c>
      <c r="B172" s="455" t="s">
        <v>1430</v>
      </c>
      <c r="C172" s="455" t="s">
        <v>257</v>
      </c>
      <c r="D172" s="455" t="s">
        <v>1044</v>
      </c>
      <c r="E172" s="455"/>
      <c r="F172" s="747"/>
      <c r="G172" s="86">
        <v>44322</v>
      </c>
      <c r="H172" s="110">
        <v>44510</v>
      </c>
      <c r="I172" s="512" t="s">
        <v>1320</v>
      </c>
      <c r="J172" s="291"/>
      <c r="K172" s="517">
        <v>44556</v>
      </c>
      <c r="L172" s="517">
        <v>44561</v>
      </c>
      <c r="M172" s="524">
        <v>44573</v>
      </c>
      <c r="N172" s="524">
        <f>M172+5</f>
        <v>44578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505"/>
      <c r="Y172" s="505"/>
      <c r="Z172" s="505"/>
    </row>
    <row r="173" spans="1:26" ht="15.75" customHeight="1" x14ac:dyDescent="0.25">
      <c r="A173" s="455"/>
      <c r="B173" s="455"/>
      <c r="C173" s="455"/>
      <c r="D173" s="455"/>
      <c r="E173" s="513">
        <v>386.68400000000003</v>
      </c>
      <c r="F173" s="747"/>
      <c r="G173" s="514"/>
      <c r="H173" s="511"/>
      <c r="I173" s="512"/>
      <c r="J173" s="291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505"/>
      <c r="Y173" s="505"/>
      <c r="Z173" s="505"/>
    </row>
    <row r="174" spans="1:26" ht="15.75" customHeight="1" x14ac:dyDescent="0.25">
      <c r="A174" s="455">
        <v>85</v>
      </c>
      <c r="B174" s="455" t="s">
        <v>1431</v>
      </c>
      <c r="C174" s="455" t="s">
        <v>231</v>
      </c>
      <c r="D174" s="455" t="s">
        <v>1044</v>
      </c>
      <c r="E174" s="455"/>
      <c r="F174" s="747"/>
      <c r="G174" s="86">
        <v>44322</v>
      </c>
      <c r="H174" s="110">
        <v>44510</v>
      </c>
      <c r="I174" s="512"/>
      <c r="J174" s="291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505"/>
      <c r="Y174" s="505"/>
      <c r="Z174" s="505"/>
    </row>
    <row r="175" spans="1:26" ht="15.75" customHeight="1" x14ac:dyDescent="0.25">
      <c r="A175" s="455"/>
      <c r="B175" s="455"/>
      <c r="C175" s="455"/>
      <c r="D175" s="455"/>
      <c r="E175" s="513">
        <v>346.06799999999998</v>
      </c>
      <c r="F175" s="681"/>
      <c r="G175" s="514"/>
      <c r="H175" s="511"/>
      <c r="I175" s="512"/>
      <c r="J175" s="291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505"/>
      <c r="Y175" s="505"/>
      <c r="Z175" s="505"/>
    </row>
    <row r="176" spans="1:26" ht="15.75" customHeight="1" x14ac:dyDescent="0.25">
      <c r="A176" s="455">
        <v>86</v>
      </c>
      <c r="B176" s="455" t="s">
        <v>1432</v>
      </c>
      <c r="C176" s="455" t="s">
        <v>853</v>
      </c>
      <c r="D176" s="455" t="s">
        <v>1433</v>
      </c>
      <c r="E176" s="455"/>
      <c r="F176" s="510"/>
      <c r="G176" s="86">
        <v>44322</v>
      </c>
      <c r="H176" s="511"/>
      <c r="I176" s="512"/>
      <c r="J176" s="291"/>
      <c r="K176" s="524">
        <f>L162</f>
        <v>44573</v>
      </c>
      <c r="L176" s="524">
        <f>K176+12</f>
        <v>44585</v>
      </c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505"/>
      <c r="Y176" s="505"/>
      <c r="Z176" s="505"/>
    </row>
    <row r="177" spans="1:26" ht="15.75" customHeight="1" x14ac:dyDescent="0.25">
      <c r="A177" s="455"/>
      <c r="B177" s="455"/>
      <c r="C177" s="455"/>
      <c r="D177" s="455"/>
      <c r="E177" s="513">
        <v>237.977</v>
      </c>
      <c r="F177" s="510">
        <v>237.977</v>
      </c>
      <c r="G177" s="514"/>
      <c r="H177" s="511"/>
      <c r="I177" s="512"/>
      <c r="J177" s="291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505"/>
      <c r="Y177" s="505"/>
      <c r="Z177" s="505"/>
    </row>
    <row r="178" spans="1:26" ht="15.75" customHeight="1" x14ac:dyDescent="0.25">
      <c r="A178" s="455">
        <v>87</v>
      </c>
      <c r="B178" s="455" t="s">
        <v>1434</v>
      </c>
      <c r="C178" s="455" t="s">
        <v>426</v>
      </c>
      <c r="D178" s="455" t="s">
        <v>1044</v>
      </c>
      <c r="E178" s="455"/>
      <c r="F178" s="510"/>
      <c r="G178" s="86">
        <v>44322</v>
      </c>
      <c r="H178" s="511"/>
      <c r="I178" s="512"/>
      <c r="J178" s="291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505"/>
      <c r="Y178" s="505"/>
      <c r="Z178" s="505"/>
    </row>
    <row r="179" spans="1:26" ht="15.75" customHeight="1" x14ac:dyDescent="0.25">
      <c r="A179" s="455"/>
      <c r="B179" s="455"/>
      <c r="C179" s="455"/>
      <c r="D179" s="455"/>
      <c r="E179" s="513">
        <v>274.65899999999999</v>
      </c>
      <c r="F179" s="510">
        <v>274.65899999999999</v>
      </c>
      <c r="G179" s="514"/>
      <c r="H179" s="511"/>
      <c r="I179" s="512"/>
      <c r="J179" s="291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505"/>
      <c r="Y179" s="505"/>
      <c r="Z179" s="505"/>
    </row>
    <row r="180" spans="1:26" ht="15.75" customHeight="1" x14ac:dyDescent="0.25">
      <c r="A180" s="455">
        <v>88</v>
      </c>
      <c r="B180" s="455" t="s">
        <v>1435</v>
      </c>
      <c r="C180" s="455" t="s">
        <v>347</v>
      </c>
      <c r="D180" s="455" t="s">
        <v>1436</v>
      </c>
      <c r="E180" s="455"/>
      <c r="F180" s="510"/>
      <c r="G180" s="86">
        <v>44322</v>
      </c>
      <c r="H180" s="511"/>
      <c r="I180" s="512"/>
      <c r="J180" s="291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505"/>
      <c r="Y180" s="505"/>
      <c r="Z180" s="505"/>
    </row>
    <row r="181" spans="1:26" ht="15.75" customHeight="1" x14ac:dyDescent="0.25">
      <c r="A181" s="455"/>
      <c r="B181" s="455"/>
      <c r="C181" s="455"/>
      <c r="D181" s="455"/>
      <c r="E181" s="513">
        <v>275.86200000000002</v>
      </c>
      <c r="F181" s="510">
        <v>275.86200000000002</v>
      </c>
      <c r="G181" s="514"/>
      <c r="H181" s="511"/>
      <c r="I181" s="512"/>
      <c r="J181" s="291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505"/>
      <c r="Y181" s="505"/>
      <c r="Z181" s="505"/>
    </row>
    <row r="182" spans="1:26" ht="15.75" customHeight="1" x14ac:dyDescent="0.25">
      <c r="A182" s="455">
        <v>89</v>
      </c>
      <c r="B182" s="455" t="s">
        <v>1437</v>
      </c>
      <c r="C182" s="455" t="s">
        <v>283</v>
      </c>
      <c r="D182" s="455" t="s">
        <v>1044</v>
      </c>
      <c r="E182" s="455"/>
      <c r="F182" s="510"/>
      <c r="G182" s="86">
        <v>44322</v>
      </c>
      <c r="H182" s="511"/>
      <c r="I182" s="512"/>
      <c r="J182" s="291"/>
      <c r="K182" s="524">
        <f>L176</f>
        <v>44585</v>
      </c>
      <c r="L182" s="524">
        <f>K182+7</f>
        <v>44592</v>
      </c>
      <c r="M182" s="110" t="s">
        <v>1419</v>
      </c>
      <c r="N182" s="110" t="s">
        <v>1419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505"/>
      <c r="Y182" s="505"/>
      <c r="Z182" s="505"/>
    </row>
    <row r="183" spans="1:26" ht="15.75" customHeight="1" x14ac:dyDescent="0.25">
      <c r="A183" s="455"/>
      <c r="B183" s="455"/>
      <c r="C183" s="455"/>
      <c r="D183" s="455"/>
      <c r="E183" s="513">
        <v>424.77</v>
      </c>
      <c r="F183" s="746">
        <v>3553.3069999999998</v>
      </c>
      <c r="G183" s="514"/>
      <c r="H183" s="511"/>
      <c r="I183" s="512"/>
      <c r="J183" s="291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505"/>
      <c r="Y183" s="505"/>
      <c r="Z183" s="505"/>
    </row>
    <row r="184" spans="1:26" ht="15.75" customHeight="1" x14ac:dyDescent="0.25">
      <c r="A184" s="455">
        <v>90</v>
      </c>
      <c r="B184" s="455" t="s">
        <v>1438</v>
      </c>
      <c r="C184" s="455" t="s">
        <v>231</v>
      </c>
      <c r="D184" s="455" t="s">
        <v>1044</v>
      </c>
      <c r="E184" s="455"/>
      <c r="F184" s="747"/>
      <c r="G184" s="86">
        <v>44322</v>
      </c>
      <c r="H184" s="511"/>
      <c r="I184" s="512"/>
      <c r="J184" s="291"/>
      <c r="K184" s="524">
        <v>44562</v>
      </c>
      <c r="L184" s="524">
        <f>K184+11</f>
        <v>44573</v>
      </c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505"/>
      <c r="Y184" s="505"/>
      <c r="Z184" s="505"/>
    </row>
    <row r="185" spans="1:26" ht="15.75" customHeight="1" x14ac:dyDescent="0.25">
      <c r="A185" s="455"/>
      <c r="B185" s="455"/>
      <c r="C185" s="455"/>
      <c r="D185" s="455"/>
      <c r="E185" s="513">
        <v>379.16699999999997</v>
      </c>
      <c r="F185" s="747"/>
      <c r="G185" s="514"/>
      <c r="H185" s="511"/>
      <c r="I185" s="512"/>
      <c r="J185" s="291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505"/>
      <c r="Y185" s="505"/>
      <c r="Z185" s="505"/>
    </row>
    <row r="186" spans="1:26" ht="15.75" customHeight="1" x14ac:dyDescent="0.25">
      <c r="A186" s="455">
        <v>91</v>
      </c>
      <c r="B186" s="455" t="s">
        <v>1439</v>
      </c>
      <c r="C186" s="455" t="s">
        <v>231</v>
      </c>
      <c r="D186" s="455" t="s">
        <v>1044</v>
      </c>
      <c r="E186" s="455"/>
      <c r="F186" s="747"/>
      <c r="G186" s="86">
        <v>44322</v>
      </c>
      <c r="H186" s="511"/>
      <c r="I186" s="512"/>
      <c r="J186" s="291"/>
      <c r="K186" s="524">
        <f>L184</f>
        <v>44573</v>
      </c>
      <c r="L186" s="524">
        <f>K186+7</f>
        <v>44580</v>
      </c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505"/>
      <c r="Y186" s="505"/>
      <c r="Z186" s="505"/>
    </row>
    <row r="187" spans="1:26" ht="15.75" customHeight="1" x14ac:dyDescent="0.25">
      <c r="A187" s="455"/>
      <c r="B187" s="455"/>
      <c r="C187" s="455"/>
      <c r="D187" s="455"/>
      <c r="E187" s="513">
        <v>389.75599999999997</v>
      </c>
      <c r="F187" s="747"/>
      <c r="G187" s="514"/>
      <c r="H187" s="511"/>
      <c r="I187" s="512"/>
      <c r="J187" s="291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505"/>
      <c r="Y187" s="505"/>
      <c r="Z187" s="505"/>
    </row>
    <row r="188" spans="1:26" ht="15.75" customHeight="1" x14ac:dyDescent="0.25">
      <c r="A188" s="455">
        <v>92</v>
      </c>
      <c r="B188" s="455" t="s">
        <v>1440</v>
      </c>
      <c r="C188" s="455" t="s">
        <v>231</v>
      </c>
      <c r="D188" s="455" t="s">
        <v>1044</v>
      </c>
      <c r="E188" s="455"/>
      <c r="F188" s="747"/>
      <c r="G188" s="86">
        <v>44322</v>
      </c>
      <c r="H188" s="511"/>
      <c r="I188" s="512"/>
      <c r="J188" s="291"/>
      <c r="K188" s="524">
        <f>L186</f>
        <v>44580</v>
      </c>
      <c r="L188" s="524">
        <f>K188+7</f>
        <v>44587</v>
      </c>
      <c r="M188" s="110" t="s">
        <v>1419</v>
      </c>
      <c r="N188" s="110" t="s">
        <v>1419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505"/>
      <c r="Y188" s="505"/>
      <c r="Z188" s="505"/>
    </row>
    <row r="189" spans="1:26" ht="15.75" customHeight="1" x14ac:dyDescent="0.25">
      <c r="A189" s="455"/>
      <c r="B189" s="455"/>
      <c r="C189" s="455"/>
      <c r="D189" s="455"/>
      <c r="E189" s="513">
        <v>393.88200000000001</v>
      </c>
      <c r="F189" s="747"/>
      <c r="G189" s="514"/>
      <c r="H189" s="511"/>
      <c r="I189" s="512"/>
      <c r="J189" s="291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505"/>
      <c r="Y189" s="505"/>
      <c r="Z189" s="505"/>
    </row>
    <row r="190" spans="1:26" ht="15.75" customHeight="1" x14ac:dyDescent="0.25">
      <c r="A190" s="455">
        <v>93</v>
      </c>
      <c r="B190" s="455" t="s">
        <v>1441</v>
      </c>
      <c r="C190" s="455" t="s">
        <v>231</v>
      </c>
      <c r="D190" s="455" t="s">
        <v>1044</v>
      </c>
      <c r="E190" s="455"/>
      <c r="F190" s="747"/>
      <c r="G190" s="86">
        <v>44322</v>
      </c>
      <c r="H190" s="511"/>
      <c r="I190" s="512"/>
      <c r="J190" s="291"/>
      <c r="K190" s="524">
        <f>L188</f>
        <v>44587</v>
      </c>
      <c r="L190" s="524">
        <f>K190+5</f>
        <v>44592</v>
      </c>
      <c r="M190" s="110" t="s">
        <v>1419</v>
      </c>
      <c r="N190" s="110" t="s">
        <v>1419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505"/>
      <c r="Y190" s="505"/>
      <c r="Z190" s="505"/>
    </row>
    <row r="191" spans="1:26" ht="15.75" customHeight="1" x14ac:dyDescent="0.25">
      <c r="A191" s="455"/>
      <c r="B191" s="455"/>
      <c r="C191" s="455"/>
      <c r="D191" s="455"/>
      <c r="E191" s="513">
        <v>390.18200000000002</v>
      </c>
      <c r="F191" s="747"/>
      <c r="G191" s="514"/>
      <c r="H191" s="511"/>
      <c r="I191" s="512"/>
      <c r="J191" s="291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505"/>
      <c r="Y191" s="505"/>
      <c r="Z191" s="505"/>
    </row>
    <row r="192" spans="1:26" ht="15.75" customHeight="1" x14ac:dyDescent="0.25">
      <c r="A192" s="455">
        <v>94</v>
      </c>
      <c r="B192" s="455" t="s">
        <v>1442</v>
      </c>
      <c r="C192" s="455" t="s">
        <v>231</v>
      </c>
      <c r="D192" s="455" t="s">
        <v>1044</v>
      </c>
      <c r="E192" s="455"/>
      <c r="F192" s="747"/>
      <c r="G192" s="86">
        <v>44322</v>
      </c>
      <c r="H192" s="511"/>
      <c r="I192" s="512"/>
      <c r="J192" s="291"/>
      <c r="K192" s="524">
        <f>K184</f>
        <v>44562</v>
      </c>
      <c r="L192" s="524">
        <f>K192+15</f>
        <v>44577</v>
      </c>
      <c r="M192" s="110" t="s">
        <v>1419</v>
      </c>
      <c r="N192" s="110" t="s">
        <v>1419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505"/>
      <c r="Y192" s="505"/>
      <c r="Z192" s="505"/>
    </row>
    <row r="193" spans="1:26" ht="15.75" customHeight="1" x14ac:dyDescent="0.25">
      <c r="A193" s="455"/>
      <c r="B193" s="455"/>
      <c r="C193" s="455"/>
      <c r="D193" s="455"/>
      <c r="E193" s="513">
        <v>382.91</v>
      </c>
      <c r="F193" s="747"/>
      <c r="G193" s="514"/>
      <c r="H193" s="511"/>
      <c r="I193" s="512"/>
      <c r="J193" s="291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505"/>
      <c r="Y193" s="505"/>
      <c r="Z193" s="505"/>
    </row>
    <row r="194" spans="1:26" ht="15.75" customHeight="1" x14ac:dyDescent="0.25">
      <c r="A194" s="455">
        <v>95</v>
      </c>
      <c r="B194" s="455" t="s">
        <v>1443</v>
      </c>
      <c r="C194" s="455" t="s">
        <v>231</v>
      </c>
      <c r="D194" s="455" t="s">
        <v>1044</v>
      </c>
      <c r="E194" s="455"/>
      <c r="F194" s="747"/>
      <c r="G194" s="86">
        <v>44322</v>
      </c>
      <c r="H194" s="511"/>
      <c r="I194" s="512"/>
      <c r="J194" s="291"/>
      <c r="K194" s="524">
        <f>L192</f>
        <v>44577</v>
      </c>
      <c r="L194" s="524">
        <f>K194+7</f>
        <v>44584</v>
      </c>
      <c r="M194" s="110" t="s">
        <v>1419</v>
      </c>
      <c r="N194" s="110" t="s">
        <v>1419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505"/>
      <c r="Y194" s="505"/>
      <c r="Z194" s="505"/>
    </row>
    <row r="195" spans="1:26" ht="15.75" customHeight="1" x14ac:dyDescent="0.25">
      <c r="A195" s="455"/>
      <c r="B195" s="455"/>
      <c r="C195" s="455"/>
      <c r="D195" s="455"/>
      <c r="E195" s="513">
        <v>391.96600000000001</v>
      </c>
      <c r="F195" s="747"/>
      <c r="G195" s="514"/>
      <c r="H195" s="511"/>
      <c r="I195" s="512"/>
      <c r="J195" s="291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505"/>
      <c r="Y195" s="505"/>
      <c r="Z195" s="505"/>
    </row>
    <row r="196" spans="1:26" ht="15.75" customHeight="1" x14ac:dyDescent="0.25">
      <c r="A196" s="455">
        <v>96</v>
      </c>
      <c r="B196" s="455" t="s">
        <v>1444</v>
      </c>
      <c r="C196" s="455" t="s">
        <v>231</v>
      </c>
      <c r="D196" s="455" t="s">
        <v>1044</v>
      </c>
      <c r="E196" s="455"/>
      <c r="F196" s="747"/>
      <c r="G196" s="86">
        <v>44322</v>
      </c>
      <c r="H196" s="511"/>
      <c r="I196" s="512"/>
      <c r="J196" s="291"/>
      <c r="K196" s="524">
        <f>L194</f>
        <v>44584</v>
      </c>
      <c r="L196" s="524">
        <f>K196+7</f>
        <v>44591</v>
      </c>
      <c r="M196" s="110" t="s">
        <v>1419</v>
      </c>
      <c r="N196" s="110" t="s">
        <v>1419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505"/>
      <c r="Y196" s="505"/>
      <c r="Z196" s="505"/>
    </row>
    <row r="197" spans="1:26" ht="15.75" customHeight="1" x14ac:dyDescent="0.25">
      <c r="A197" s="455"/>
      <c r="B197" s="455"/>
      <c r="C197" s="455"/>
      <c r="D197" s="455"/>
      <c r="E197" s="513">
        <v>410.20600000000002</v>
      </c>
      <c r="F197" s="747"/>
      <c r="G197" s="514"/>
      <c r="H197" s="511"/>
      <c r="I197" s="512"/>
      <c r="J197" s="291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505"/>
      <c r="Y197" s="505"/>
      <c r="Z197" s="505"/>
    </row>
    <row r="198" spans="1:26" ht="15.75" customHeight="1" x14ac:dyDescent="0.25">
      <c r="A198" s="455">
        <v>97</v>
      </c>
      <c r="B198" s="455" t="s">
        <v>1445</v>
      </c>
      <c r="C198" s="455" t="s">
        <v>571</v>
      </c>
      <c r="D198" s="455" t="s">
        <v>1044</v>
      </c>
      <c r="E198" s="455"/>
      <c r="F198" s="747"/>
      <c r="G198" s="86">
        <v>44322</v>
      </c>
      <c r="H198" s="511"/>
      <c r="I198" s="512"/>
      <c r="J198" s="291"/>
      <c r="K198" s="524">
        <v>44573</v>
      </c>
      <c r="L198" s="524">
        <f>K198+12</f>
        <v>44585</v>
      </c>
      <c r="M198" s="110" t="s">
        <v>1419</v>
      </c>
      <c r="N198" s="110" t="s">
        <v>1419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505"/>
      <c r="Y198" s="505"/>
      <c r="Z198" s="505"/>
    </row>
    <row r="199" spans="1:26" ht="15.75" customHeight="1" x14ac:dyDescent="0.25">
      <c r="A199" s="455"/>
      <c r="B199" s="455"/>
      <c r="C199" s="455"/>
      <c r="D199" s="455"/>
      <c r="E199" s="513">
        <v>390.46800000000002</v>
      </c>
      <c r="F199" s="681"/>
      <c r="G199" s="514"/>
      <c r="H199" s="511"/>
      <c r="I199" s="512"/>
      <c r="J199" s="291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505"/>
      <c r="Y199" s="505"/>
      <c r="Z199" s="505"/>
    </row>
    <row r="200" spans="1:26" ht="15.75" customHeight="1" x14ac:dyDescent="0.25">
      <c r="A200" s="455">
        <v>98</v>
      </c>
      <c r="B200" s="455" t="s">
        <v>1446</v>
      </c>
      <c r="C200" s="458" t="s">
        <v>275</v>
      </c>
      <c r="D200" s="458" t="s">
        <v>1447</v>
      </c>
      <c r="E200" s="458"/>
      <c r="F200" s="522"/>
      <c r="G200" s="86">
        <v>44322</v>
      </c>
      <c r="H200" s="86">
        <v>44384</v>
      </c>
      <c r="I200" s="515" t="s">
        <v>1320</v>
      </c>
      <c r="J200" s="516"/>
      <c r="K200" s="524">
        <f>L198</f>
        <v>44585</v>
      </c>
      <c r="L200" s="524">
        <f>K200+7</f>
        <v>44592</v>
      </c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505"/>
      <c r="Y200" s="505"/>
      <c r="Z200" s="505"/>
    </row>
    <row r="201" spans="1:26" ht="15.75" customHeight="1" x14ac:dyDescent="0.25">
      <c r="A201" s="455"/>
      <c r="B201" s="455"/>
      <c r="C201" s="455"/>
      <c r="D201" s="455"/>
      <c r="E201" s="513">
        <v>424.47</v>
      </c>
      <c r="F201" s="746">
        <v>2497.2629999999999</v>
      </c>
      <c r="G201" s="514"/>
      <c r="H201" s="511"/>
      <c r="I201" s="512"/>
      <c r="J201" s="291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505"/>
      <c r="Y201" s="505"/>
      <c r="Z201" s="505"/>
    </row>
    <row r="202" spans="1:26" ht="15.75" customHeight="1" x14ac:dyDescent="0.25">
      <c r="A202" s="455">
        <v>99</v>
      </c>
      <c r="B202" s="455" t="s">
        <v>1448</v>
      </c>
      <c r="C202" s="458" t="s">
        <v>245</v>
      </c>
      <c r="D202" s="458" t="s">
        <v>1044</v>
      </c>
      <c r="E202" s="458"/>
      <c r="F202" s="747"/>
      <c r="G202" s="86">
        <v>44322</v>
      </c>
      <c r="H202" s="86">
        <v>44384</v>
      </c>
      <c r="I202" s="515" t="s">
        <v>1320</v>
      </c>
      <c r="J202" s="516"/>
      <c r="K202" s="521">
        <v>44464</v>
      </c>
      <c r="L202" s="521">
        <v>44482</v>
      </c>
      <c r="M202" s="517">
        <v>44534</v>
      </c>
      <c r="N202" s="525">
        <v>44543</v>
      </c>
      <c r="O202" s="521">
        <v>44525</v>
      </c>
      <c r="P202" s="521">
        <v>44525</v>
      </c>
      <c r="Q202" s="110"/>
      <c r="R202" s="110"/>
      <c r="S202" s="110"/>
      <c r="T202" s="110"/>
      <c r="U202" s="110"/>
      <c r="V202" s="110"/>
      <c r="W202" s="110"/>
      <c r="X202" s="505"/>
      <c r="Y202" s="505"/>
      <c r="Z202" s="505"/>
    </row>
    <row r="203" spans="1:26" ht="15.75" customHeight="1" x14ac:dyDescent="0.25">
      <c r="A203" s="455"/>
      <c r="B203" s="455"/>
      <c r="C203" s="455"/>
      <c r="D203" s="455"/>
      <c r="E203" s="513">
        <v>415.00799999999998</v>
      </c>
      <c r="F203" s="747"/>
      <c r="G203" s="514"/>
      <c r="H203" s="511"/>
      <c r="I203" s="512"/>
      <c r="J203" s="291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505"/>
      <c r="Y203" s="505"/>
      <c r="Z203" s="505"/>
    </row>
    <row r="204" spans="1:26" ht="15.75" customHeight="1" x14ac:dyDescent="0.25">
      <c r="A204" s="455">
        <v>100</v>
      </c>
      <c r="B204" s="455" t="s">
        <v>1449</v>
      </c>
      <c r="C204" s="458" t="s">
        <v>231</v>
      </c>
      <c r="D204" s="458" t="s">
        <v>1044</v>
      </c>
      <c r="E204" s="458"/>
      <c r="F204" s="747"/>
      <c r="G204" s="86">
        <v>44322</v>
      </c>
      <c r="H204" s="86">
        <v>44384</v>
      </c>
      <c r="I204" s="515" t="s">
        <v>1320</v>
      </c>
      <c r="J204" s="516"/>
      <c r="K204" s="521">
        <v>44516</v>
      </c>
      <c r="L204" s="521">
        <v>44528</v>
      </c>
      <c r="M204" s="517">
        <v>44559</v>
      </c>
      <c r="N204" s="517">
        <v>44561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505"/>
      <c r="Y204" s="505"/>
      <c r="Z204" s="505"/>
    </row>
    <row r="205" spans="1:26" ht="15.75" customHeight="1" x14ac:dyDescent="0.25">
      <c r="A205" s="455"/>
      <c r="B205" s="455"/>
      <c r="C205" s="455"/>
      <c r="D205" s="455"/>
      <c r="E205" s="513">
        <v>424.08</v>
      </c>
      <c r="F205" s="747"/>
      <c r="G205" s="514"/>
      <c r="H205" s="511"/>
      <c r="I205" s="512"/>
      <c r="J205" s="291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505"/>
      <c r="Y205" s="505"/>
      <c r="Z205" s="505"/>
    </row>
    <row r="206" spans="1:26" ht="15.75" customHeight="1" x14ac:dyDescent="0.25">
      <c r="A206" s="455">
        <v>101</v>
      </c>
      <c r="B206" s="455" t="s">
        <v>1450</v>
      </c>
      <c r="C206" s="458" t="s">
        <v>245</v>
      </c>
      <c r="D206" s="458" t="s">
        <v>1044</v>
      </c>
      <c r="E206" s="458"/>
      <c r="F206" s="747"/>
      <c r="G206" s="86">
        <v>44322</v>
      </c>
      <c r="H206" s="86">
        <v>44384</v>
      </c>
      <c r="I206" s="515" t="s">
        <v>1320</v>
      </c>
      <c r="J206" s="516"/>
      <c r="K206" s="521">
        <v>44387</v>
      </c>
      <c r="L206" s="521">
        <v>44414</v>
      </c>
      <c r="M206" s="521">
        <v>44467</v>
      </c>
      <c r="N206" s="521">
        <v>44474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505"/>
      <c r="Y206" s="505"/>
      <c r="Z206" s="505"/>
    </row>
    <row r="207" spans="1:26" ht="15.75" customHeight="1" x14ac:dyDescent="0.25">
      <c r="A207" s="455"/>
      <c r="B207" s="455"/>
      <c r="C207" s="455"/>
      <c r="D207" s="455"/>
      <c r="E207" s="513">
        <v>414.46199999999999</v>
      </c>
      <c r="F207" s="747"/>
      <c r="G207" s="514"/>
      <c r="H207" s="511"/>
      <c r="I207" s="512"/>
      <c r="J207" s="291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505"/>
      <c r="Y207" s="505"/>
      <c r="Z207" s="505"/>
    </row>
    <row r="208" spans="1:26" ht="15.75" customHeight="1" x14ac:dyDescent="0.25">
      <c r="A208" s="455">
        <v>102</v>
      </c>
      <c r="B208" s="455" t="s">
        <v>1451</v>
      </c>
      <c r="C208" s="458" t="s">
        <v>257</v>
      </c>
      <c r="D208" s="458" t="s">
        <v>1044</v>
      </c>
      <c r="E208" s="458"/>
      <c r="F208" s="747"/>
      <c r="G208" s="86">
        <v>44322</v>
      </c>
      <c r="H208" s="86">
        <v>44384</v>
      </c>
      <c r="I208" s="515" t="s">
        <v>1320</v>
      </c>
      <c r="J208" s="516"/>
      <c r="K208" s="521">
        <v>44381</v>
      </c>
      <c r="L208" s="521">
        <v>44390</v>
      </c>
      <c r="M208" s="521">
        <v>44453</v>
      </c>
      <c r="N208" s="521">
        <v>44461</v>
      </c>
      <c r="O208" s="521">
        <v>44445</v>
      </c>
      <c r="P208" s="521">
        <v>44445</v>
      </c>
      <c r="Q208" s="110"/>
      <c r="R208" s="110"/>
      <c r="S208" s="110"/>
      <c r="T208" s="110"/>
      <c r="U208" s="110"/>
      <c r="V208" s="110"/>
      <c r="W208" s="110"/>
      <c r="X208" s="505"/>
      <c r="Y208" s="505"/>
      <c r="Z208" s="505"/>
    </row>
    <row r="209" spans="1:26" ht="15.75" customHeight="1" x14ac:dyDescent="0.25">
      <c r="A209" s="455"/>
      <c r="B209" s="455"/>
      <c r="C209" s="455"/>
      <c r="D209" s="455"/>
      <c r="E209" s="513">
        <v>425.33800000000002</v>
      </c>
      <c r="F209" s="747"/>
      <c r="G209" s="514"/>
      <c r="H209" s="511"/>
      <c r="I209" s="512"/>
      <c r="J209" s="291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505"/>
      <c r="Y209" s="505"/>
      <c r="Z209" s="505"/>
    </row>
    <row r="210" spans="1:26" ht="15.75" customHeight="1" x14ac:dyDescent="0.25">
      <c r="A210" s="455">
        <v>103</v>
      </c>
      <c r="B210" s="455" t="s">
        <v>1452</v>
      </c>
      <c r="C210" s="458" t="s">
        <v>257</v>
      </c>
      <c r="D210" s="458" t="s">
        <v>1044</v>
      </c>
      <c r="E210" s="458"/>
      <c r="F210" s="747"/>
      <c r="G210" s="86">
        <v>44322</v>
      </c>
      <c r="H210" s="86">
        <v>44384</v>
      </c>
      <c r="I210" s="515" t="s">
        <v>1320</v>
      </c>
      <c r="J210" s="516"/>
      <c r="K210" s="521">
        <v>44389</v>
      </c>
      <c r="L210" s="521">
        <v>44403</v>
      </c>
      <c r="M210" s="521">
        <v>44462</v>
      </c>
      <c r="N210" s="521">
        <v>44466</v>
      </c>
      <c r="O210" s="521">
        <v>44458</v>
      </c>
      <c r="P210" s="521">
        <v>44459</v>
      </c>
      <c r="Q210" s="110"/>
      <c r="R210" s="110"/>
      <c r="S210" s="110"/>
      <c r="T210" s="110"/>
      <c r="U210" s="110"/>
      <c r="V210" s="110"/>
      <c r="W210" s="110"/>
      <c r="X210" s="505"/>
      <c r="Y210" s="505"/>
      <c r="Z210" s="505"/>
    </row>
    <row r="211" spans="1:26" ht="15.75" customHeight="1" x14ac:dyDescent="0.25">
      <c r="A211" s="455"/>
      <c r="B211" s="455"/>
      <c r="C211" s="455"/>
      <c r="D211" s="455"/>
      <c r="E211" s="513">
        <v>393.90499999999997</v>
      </c>
      <c r="F211" s="681"/>
      <c r="G211" s="514"/>
      <c r="H211" s="511"/>
      <c r="I211" s="512"/>
      <c r="J211" s="291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505"/>
      <c r="Y211" s="505"/>
      <c r="Z211" s="505"/>
    </row>
    <row r="212" spans="1:26" ht="15" customHeight="1" x14ac:dyDescent="0.25">
      <c r="A212" s="455">
        <v>104</v>
      </c>
      <c r="B212" s="455" t="s">
        <v>1453</v>
      </c>
      <c r="C212" s="458" t="s">
        <v>330</v>
      </c>
      <c r="D212" s="458" t="s">
        <v>1454</v>
      </c>
      <c r="E212" s="458"/>
      <c r="F212" s="522"/>
      <c r="G212" s="86">
        <v>44303</v>
      </c>
      <c r="H212" s="86">
        <v>44362</v>
      </c>
      <c r="I212" s="515" t="s">
        <v>1320</v>
      </c>
      <c r="J212" s="516"/>
      <c r="K212" s="521">
        <v>44398</v>
      </c>
      <c r="L212" s="521">
        <v>44468</v>
      </c>
      <c r="M212" s="524">
        <v>44578</v>
      </c>
      <c r="N212" s="524">
        <f>M212+9</f>
        <v>44587</v>
      </c>
      <c r="O212" s="110"/>
      <c r="P212" s="110"/>
      <c r="Q212" s="110"/>
      <c r="R212" s="110"/>
      <c r="S212" s="524">
        <v>44562</v>
      </c>
      <c r="T212" s="524">
        <f>S212+11</f>
        <v>44573</v>
      </c>
      <c r="U212" s="110"/>
      <c r="V212" s="110"/>
      <c r="W212" s="110"/>
      <c r="X212" s="505"/>
      <c r="Y212" s="505"/>
      <c r="Z212" s="505"/>
    </row>
    <row r="213" spans="1:26" ht="14.25" customHeight="1" x14ac:dyDescent="0.25">
      <c r="A213" s="455"/>
      <c r="B213" s="455"/>
      <c r="C213" s="455"/>
      <c r="D213" s="455"/>
      <c r="E213" s="513">
        <v>406.91800000000001</v>
      </c>
      <c r="F213" s="746">
        <v>2497.0479999999998</v>
      </c>
      <c r="G213" s="527"/>
      <c r="H213" s="511"/>
      <c r="I213" s="512"/>
      <c r="J213" s="291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505"/>
      <c r="Y213" s="505"/>
      <c r="Z213" s="505"/>
    </row>
    <row r="214" spans="1:26" ht="15.75" customHeight="1" x14ac:dyDescent="0.25">
      <c r="A214" s="455">
        <v>105</v>
      </c>
      <c r="B214" s="455" t="s">
        <v>1455</v>
      </c>
      <c r="C214" s="458" t="s">
        <v>257</v>
      </c>
      <c r="D214" s="458" t="s">
        <v>1044</v>
      </c>
      <c r="E214" s="458"/>
      <c r="F214" s="747"/>
      <c r="G214" s="86">
        <v>44303</v>
      </c>
      <c r="H214" s="86">
        <v>44362</v>
      </c>
      <c r="I214" s="515" t="s">
        <v>1320</v>
      </c>
      <c r="J214" s="516"/>
      <c r="K214" s="521">
        <v>44350</v>
      </c>
      <c r="L214" s="521">
        <v>44362</v>
      </c>
      <c r="M214" s="521">
        <v>44424</v>
      </c>
      <c r="N214" s="521">
        <v>44432</v>
      </c>
      <c r="O214" s="521">
        <v>44364</v>
      </c>
      <c r="P214" s="521">
        <v>44364</v>
      </c>
      <c r="Q214" s="110"/>
      <c r="R214" s="110"/>
      <c r="S214" s="524">
        <v>44562</v>
      </c>
      <c r="T214" s="524">
        <f>S214+11</f>
        <v>44573</v>
      </c>
      <c r="U214" s="110"/>
      <c r="V214" s="110"/>
      <c r="W214" s="110"/>
      <c r="X214" s="505"/>
      <c r="Y214" s="505"/>
      <c r="Z214" s="505"/>
    </row>
    <row r="215" spans="1:26" ht="15.75" customHeight="1" x14ac:dyDescent="0.25">
      <c r="A215" s="455"/>
      <c r="B215" s="528"/>
      <c r="C215" s="529"/>
      <c r="D215" s="455"/>
      <c r="E215" s="513">
        <v>414.64499999999998</v>
      </c>
      <c r="F215" s="747"/>
      <c r="G215" s="527"/>
      <c r="H215" s="511"/>
      <c r="I215" s="512"/>
      <c r="J215" s="291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505"/>
      <c r="Y215" s="505"/>
      <c r="Z215" s="505"/>
    </row>
    <row r="216" spans="1:26" ht="15.75" customHeight="1" x14ac:dyDescent="0.25">
      <c r="A216" s="455">
        <v>106</v>
      </c>
      <c r="B216" s="455" t="s">
        <v>1456</v>
      </c>
      <c r="C216" s="458" t="s">
        <v>231</v>
      </c>
      <c r="D216" s="458" t="s">
        <v>1044</v>
      </c>
      <c r="E216" s="458"/>
      <c r="F216" s="747"/>
      <c r="G216" s="86">
        <v>44303</v>
      </c>
      <c r="H216" s="86">
        <v>44362</v>
      </c>
      <c r="I216" s="515" t="s">
        <v>1320</v>
      </c>
      <c r="J216" s="516"/>
      <c r="K216" s="521">
        <v>44350</v>
      </c>
      <c r="L216" s="521">
        <v>44358</v>
      </c>
      <c r="M216" s="521">
        <v>44416</v>
      </c>
      <c r="N216" s="521">
        <v>44424</v>
      </c>
      <c r="O216" s="521">
        <v>44369</v>
      </c>
      <c r="P216" s="521">
        <v>44369</v>
      </c>
      <c r="Q216" s="110"/>
      <c r="R216" s="110"/>
      <c r="S216" s="524">
        <v>44562</v>
      </c>
      <c r="T216" s="524">
        <f>S216+11</f>
        <v>44573</v>
      </c>
      <c r="U216" s="110"/>
      <c r="V216" s="110"/>
      <c r="W216" s="110"/>
      <c r="X216" s="505"/>
      <c r="Y216" s="505"/>
      <c r="Z216" s="505"/>
    </row>
    <row r="217" spans="1:26" ht="15.75" customHeight="1" x14ac:dyDescent="0.25">
      <c r="A217" s="455"/>
      <c r="B217" s="455"/>
      <c r="C217" s="455"/>
      <c r="D217" s="455"/>
      <c r="E217" s="513">
        <v>417.875</v>
      </c>
      <c r="F217" s="747"/>
      <c r="G217" s="527"/>
      <c r="H217" s="511"/>
      <c r="I217" s="512"/>
      <c r="J217" s="291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505"/>
      <c r="Y217" s="505"/>
      <c r="Z217" s="505"/>
    </row>
    <row r="218" spans="1:26" ht="15.75" customHeight="1" x14ac:dyDescent="0.25">
      <c r="A218" s="455">
        <v>107</v>
      </c>
      <c r="B218" s="455" t="s">
        <v>1457</v>
      </c>
      <c r="C218" s="458" t="s">
        <v>257</v>
      </c>
      <c r="D218" s="458" t="s">
        <v>1044</v>
      </c>
      <c r="E218" s="458"/>
      <c r="F218" s="747"/>
      <c r="G218" s="86">
        <v>44303</v>
      </c>
      <c r="H218" s="86">
        <v>44362</v>
      </c>
      <c r="I218" s="515" t="s">
        <v>1416</v>
      </c>
      <c r="J218" s="516"/>
      <c r="K218" s="521">
        <v>44361</v>
      </c>
      <c r="L218" s="521">
        <v>44369</v>
      </c>
      <c r="M218" s="521">
        <v>44444</v>
      </c>
      <c r="N218" s="521">
        <v>44449</v>
      </c>
      <c r="O218" s="521">
        <v>44421</v>
      </c>
      <c r="P218" s="521">
        <v>44421</v>
      </c>
      <c r="Q218" s="110"/>
      <c r="R218" s="110"/>
      <c r="S218" s="524">
        <v>44562</v>
      </c>
      <c r="T218" s="524">
        <f>S218+11</f>
        <v>44573</v>
      </c>
      <c r="U218" s="110"/>
      <c r="V218" s="110"/>
      <c r="W218" s="110"/>
      <c r="X218" s="505"/>
      <c r="Y218" s="505"/>
      <c r="Z218" s="505"/>
    </row>
    <row r="219" spans="1:26" ht="15.75" customHeight="1" x14ac:dyDescent="0.25">
      <c r="A219" s="455"/>
      <c r="B219" s="455"/>
      <c r="C219" s="455"/>
      <c r="D219" s="455"/>
      <c r="E219" s="513">
        <v>419.14299999999997</v>
      </c>
      <c r="F219" s="747"/>
      <c r="G219" s="527"/>
      <c r="H219" s="511"/>
      <c r="I219" s="512"/>
      <c r="J219" s="291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505"/>
      <c r="Y219" s="505"/>
      <c r="Z219" s="505"/>
    </row>
    <row r="220" spans="1:26" ht="15.75" customHeight="1" x14ac:dyDescent="0.25">
      <c r="A220" s="455">
        <v>108</v>
      </c>
      <c r="B220" s="455" t="s">
        <v>1458</v>
      </c>
      <c r="C220" s="458" t="s">
        <v>231</v>
      </c>
      <c r="D220" s="458" t="s">
        <v>1044</v>
      </c>
      <c r="E220" s="458"/>
      <c r="F220" s="747"/>
      <c r="G220" s="86">
        <v>44303</v>
      </c>
      <c r="H220" s="86">
        <v>44362</v>
      </c>
      <c r="I220" s="515" t="s">
        <v>1416</v>
      </c>
      <c r="J220" s="516"/>
      <c r="K220" s="521">
        <v>44369</v>
      </c>
      <c r="L220" s="521">
        <v>44375</v>
      </c>
      <c r="M220" s="521">
        <v>44474</v>
      </c>
      <c r="N220" s="521">
        <v>44479</v>
      </c>
      <c r="O220" s="521">
        <v>44421</v>
      </c>
      <c r="P220" s="521">
        <v>44421</v>
      </c>
      <c r="Q220" s="110"/>
      <c r="R220" s="110"/>
      <c r="S220" s="524">
        <v>44562</v>
      </c>
      <c r="T220" s="524">
        <f>S220+11</f>
        <v>44573</v>
      </c>
      <c r="U220" s="110"/>
      <c r="V220" s="110"/>
      <c r="W220" s="110"/>
      <c r="X220" s="505"/>
      <c r="Y220" s="505"/>
      <c r="Z220" s="505"/>
    </row>
    <row r="221" spans="1:26" ht="15.75" customHeight="1" x14ac:dyDescent="0.25">
      <c r="A221" s="455"/>
      <c r="B221" s="455"/>
      <c r="C221" s="455"/>
      <c r="D221" s="455"/>
      <c r="E221" s="513">
        <v>417.351</v>
      </c>
      <c r="F221" s="747"/>
      <c r="G221" s="527"/>
      <c r="H221" s="511"/>
      <c r="I221" s="512"/>
      <c r="J221" s="291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505"/>
      <c r="Y221" s="505"/>
      <c r="Z221" s="505"/>
    </row>
    <row r="222" spans="1:26" ht="15.75" customHeight="1" x14ac:dyDescent="0.25">
      <c r="A222" s="455">
        <v>109</v>
      </c>
      <c r="B222" s="455" t="s">
        <v>1459</v>
      </c>
      <c r="C222" s="458" t="s">
        <v>257</v>
      </c>
      <c r="D222" s="458" t="s">
        <v>1044</v>
      </c>
      <c r="E222" s="458"/>
      <c r="F222" s="747"/>
      <c r="G222" s="86">
        <v>44303</v>
      </c>
      <c r="H222" s="86">
        <v>44362</v>
      </c>
      <c r="I222" s="515" t="s">
        <v>1320</v>
      </c>
      <c r="J222" s="516"/>
      <c r="K222" s="521">
        <v>44406</v>
      </c>
      <c r="L222" s="521">
        <v>44387</v>
      </c>
      <c r="M222" s="521">
        <v>44424</v>
      </c>
      <c r="N222" s="521">
        <v>44439</v>
      </c>
      <c r="O222" s="521">
        <v>44421</v>
      </c>
      <c r="P222" s="521">
        <v>44421</v>
      </c>
      <c r="Q222" s="110"/>
      <c r="R222" s="110"/>
      <c r="S222" s="524">
        <v>44562</v>
      </c>
      <c r="T222" s="524">
        <f>S222+11</f>
        <v>44573</v>
      </c>
      <c r="U222" s="110"/>
      <c r="V222" s="110"/>
      <c r="W222" s="110"/>
      <c r="X222" s="505"/>
      <c r="Y222" s="505"/>
      <c r="Z222" s="505"/>
    </row>
    <row r="223" spans="1:26" ht="15.75" customHeight="1" x14ac:dyDescent="0.25">
      <c r="A223" s="455"/>
      <c r="B223" s="455"/>
      <c r="C223" s="455"/>
      <c r="D223" s="455"/>
      <c r="E223" s="513">
        <v>421.11599999999999</v>
      </c>
      <c r="F223" s="681"/>
      <c r="G223" s="527"/>
      <c r="H223" s="511"/>
      <c r="I223" s="512"/>
      <c r="J223" s="291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505"/>
      <c r="Y223" s="505"/>
      <c r="Z223" s="505"/>
    </row>
    <row r="224" spans="1:26" ht="15.75" customHeight="1" x14ac:dyDescent="0.25">
      <c r="A224" s="455">
        <v>110</v>
      </c>
      <c r="B224" s="455" t="s">
        <v>1460</v>
      </c>
      <c r="C224" s="458" t="s">
        <v>283</v>
      </c>
      <c r="D224" s="458" t="s">
        <v>1044</v>
      </c>
      <c r="E224" s="458"/>
      <c r="F224" s="522"/>
      <c r="G224" s="86">
        <v>44303</v>
      </c>
      <c r="H224" s="86">
        <v>44362</v>
      </c>
      <c r="I224" s="515" t="s">
        <v>1416</v>
      </c>
      <c r="J224" s="516"/>
      <c r="K224" s="521">
        <v>44387</v>
      </c>
      <c r="L224" s="521">
        <v>44403</v>
      </c>
      <c r="M224" s="521">
        <v>44462</v>
      </c>
      <c r="N224" s="521">
        <v>44469</v>
      </c>
      <c r="O224" s="521">
        <v>44436</v>
      </c>
      <c r="P224" s="521">
        <v>44436</v>
      </c>
      <c r="Q224" s="110"/>
      <c r="R224" s="110"/>
      <c r="S224" s="524">
        <v>44562</v>
      </c>
      <c r="T224" s="524">
        <f>S224+11</f>
        <v>44573</v>
      </c>
      <c r="U224" s="110"/>
      <c r="V224" s="110"/>
      <c r="W224" s="110"/>
      <c r="X224" s="505"/>
      <c r="Y224" s="505"/>
      <c r="Z224" s="505"/>
    </row>
    <row r="225" spans="1:26" ht="15.75" customHeight="1" x14ac:dyDescent="0.25">
      <c r="A225" s="455"/>
      <c r="B225" s="455"/>
      <c r="C225" s="455"/>
      <c r="D225" s="455"/>
      <c r="E225" s="513">
        <v>399.73899999999998</v>
      </c>
      <c r="F225" s="746">
        <v>2833.1509999999998</v>
      </c>
      <c r="G225" s="527"/>
      <c r="H225" s="511"/>
      <c r="I225" s="512"/>
      <c r="J225" s="291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505"/>
      <c r="Y225" s="505"/>
      <c r="Z225" s="505"/>
    </row>
    <row r="226" spans="1:26" ht="15.75" customHeight="1" x14ac:dyDescent="0.25">
      <c r="A226" s="455">
        <v>111</v>
      </c>
      <c r="B226" s="455" t="s">
        <v>1461</v>
      </c>
      <c r="C226" s="458" t="s">
        <v>257</v>
      </c>
      <c r="D226" s="458" t="s">
        <v>1044</v>
      </c>
      <c r="E226" s="458"/>
      <c r="F226" s="747"/>
      <c r="G226" s="86">
        <v>44303</v>
      </c>
      <c r="H226" s="86">
        <v>44362</v>
      </c>
      <c r="I226" s="515" t="s">
        <v>1394</v>
      </c>
      <c r="J226" s="516"/>
      <c r="K226" s="521">
        <v>44429</v>
      </c>
      <c r="L226" s="521">
        <v>44439</v>
      </c>
      <c r="M226" s="521">
        <v>44457</v>
      </c>
      <c r="N226" s="521">
        <v>44461</v>
      </c>
      <c r="O226" s="521">
        <v>44442</v>
      </c>
      <c r="P226" s="521">
        <v>44442</v>
      </c>
      <c r="Q226" s="110"/>
      <c r="R226" s="110"/>
      <c r="S226" s="110"/>
      <c r="T226" s="110"/>
      <c r="U226" s="110"/>
      <c r="V226" s="110"/>
      <c r="W226" s="110"/>
      <c r="X226" s="505"/>
      <c r="Y226" s="505"/>
      <c r="Z226" s="505"/>
    </row>
    <row r="227" spans="1:26" ht="15.75" customHeight="1" x14ac:dyDescent="0.25">
      <c r="A227" s="455"/>
      <c r="B227" s="455"/>
      <c r="C227" s="455"/>
      <c r="D227" s="455"/>
      <c r="E227" s="513">
        <v>389.48599999999999</v>
      </c>
      <c r="F227" s="747"/>
      <c r="G227" s="527"/>
      <c r="H227" s="511"/>
      <c r="I227" s="512"/>
      <c r="J227" s="291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505"/>
      <c r="Y227" s="505"/>
      <c r="Z227" s="505"/>
    </row>
    <row r="228" spans="1:26" ht="15.75" customHeight="1" x14ac:dyDescent="0.25">
      <c r="A228" s="455">
        <v>112</v>
      </c>
      <c r="B228" s="455" t="s">
        <v>1462</v>
      </c>
      <c r="C228" s="458" t="s">
        <v>231</v>
      </c>
      <c r="D228" s="458" t="s">
        <v>1044</v>
      </c>
      <c r="E228" s="458"/>
      <c r="F228" s="747"/>
      <c r="G228" s="86">
        <v>44303</v>
      </c>
      <c r="H228" s="86">
        <v>44362</v>
      </c>
      <c r="I228" s="515" t="s">
        <v>1320</v>
      </c>
      <c r="J228" s="516"/>
      <c r="K228" s="521">
        <v>44364</v>
      </c>
      <c r="L228" s="521">
        <v>44376</v>
      </c>
      <c r="M228" s="521">
        <v>44452</v>
      </c>
      <c r="N228" s="521">
        <v>44456</v>
      </c>
      <c r="O228" s="521">
        <v>44382</v>
      </c>
      <c r="P228" s="521">
        <v>44382</v>
      </c>
      <c r="Q228" s="110"/>
      <c r="R228" s="110"/>
      <c r="S228" s="110"/>
      <c r="T228" s="110"/>
      <c r="U228" s="110"/>
      <c r="V228" s="110"/>
      <c r="W228" s="110"/>
      <c r="X228" s="505"/>
      <c r="Y228" s="505"/>
      <c r="Z228" s="505"/>
    </row>
    <row r="229" spans="1:26" ht="15.75" customHeight="1" x14ac:dyDescent="0.25">
      <c r="A229" s="455"/>
      <c r="B229" s="455"/>
      <c r="C229" s="455"/>
      <c r="D229" s="455"/>
      <c r="E229" s="513">
        <v>390.99099999999999</v>
      </c>
      <c r="F229" s="747"/>
      <c r="G229" s="527"/>
      <c r="H229" s="511"/>
      <c r="I229" s="512"/>
      <c r="J229" s="291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505"/>
      <c r="Y229" s="505"/>
      <c r="Z229" s="505"/>
    </row>
    <row r="230" spans="1:26" ht="15.75" customHeight="1" x14ac:dyDescent="0.25">
      <c r="A230" s="455">
        <v>113</v>
      </c>
      <c r="B230" s="455" t="s">
        <v>1463</v>
      </c>
      <c r="C230" s="458" t="s">
        <v>231</v>
      </c>
      <c r="D230" s="458" t="s">
        <v>1044</v>
      </c>
      <c r="E230" s="458"/>
      <c r="F230" s="747"/>
      <c r="G230" s="86">
        <v>44303</v>
      </c>
      <c r="H230" s="86">
        <v>44362</v>
      </c>
      <c r="I230" s="515" t="s">
        <v>1416</v>
      </c>
      <c r="J230" s="516"/>
      <c r="K230" s="521">
        <v>44404</v>
      </c>
      <c r="L230" s="521">
        <v>44419</v>
      </c>
      <c r="M230" s="521">
        <v>44445</v>
      </c>
      <c r="N230" s="521">
        <v>44451</v>
      </c>
      <c r="O230" s="521">
        <v>44419</v>
      </c>
      <c r="P230" s="521">
        <v>44419</v>
      </c>
      <c r="Q230" s="110"/>
      <c r="R230" s="110"/>
      <c r="S230" s="110"/>
      <c r="T230" s="110"/>
      <c r="U230" s="110"/>
      <c r="V230" s="110"/>
      <c r="W230" s="110"/>
      <c r="X230" s="505"/>
      <c r="Y230" s="505"/>
      <c r="Z230" s="505"/>
    </row>
    <row r="231" spans="1:26" ht="15.75" customHeight="1" x14ac:dyDescent="0.25">
      <c r="A231" s="455"/>
      <c r="B231" s="455"/>
      <c r="C231" s="455"/>
      <c r="D231" s="455"/>
      <c r="E231" s="513">
        <v>406.572</v>
      </c>
      <c r="F231" s="747"/>
      <c r="G231" s="527"/>
      <c r="H231" s="511"/>
      <c r="I231" s="512"/>
      <c r="J231" s="291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505"/>
      <c r="Y231" s="505"/>
      <c r="Z231" s="505"/>
    </row>
    <row r="232" spans="1:26" ht="15.75" customHeight="1" x14ac:dyDescent="0.25">
      <c r="A232" s="455">
        <v>114</v>
      </c>
      <c r="B232" s="455" t="s">
        <v>1464</v>
      </c>
      <c r="C232" s="458" t="s">
        <v>231</v>
      </c>
      <c r="D232" s="458" t="s">
        <v>1044</v>
      </c>
      <c r="E232" s="458"/>
      <c r="F232" s="747"/>
      <c r="G232" s="86">
        <v>44303</v>
      </c>
      <c r="H232" s="86">
        <v>44362</v>
      </c>
      <c r="I232" s="515" t="s">
        <v>1394</v>
      </c>
      <c r="J232" s="516"/>
      <c r="K232" s="521">
        <v>44496</v>
      </c>
      <c r="L232" s="521">
        <v>44514</v>
      </c>
      <c r="M232" s="517">
        <v>44540</v>
      </c>
      <c r="N232" s="517">
        <v>44550</v>
      </c>
      <c r="O232" s="521">
        <v>44530</v>
      </c>
      <c r="P232" s="521">
        <v>44530</v>
      </c>
      <c r="Q232" s="110"/>
      <c r="R232" s="110"/>
      <c r="S232" s="110"/>
      <c r="T232" s="110"/>
      <c r="U232" s="110"/>
      <c r="V232" s="110"/>
      <c r="W232" s="110"/>
      <c r="X232" s="505"/>
      <c r="Y232" s="505"/>
      <c r="Z232" s="505"/>
    </row>
    <row r="233" spans="1:26" ht="15.75" customHeight="1" x14ac:dyDescent="0.25">
      <c r="A233" s="455"/>
      <c r="B233" s="455"/>
      <c r="C233" s="455"/>
      <c r="D233" s="455"/>
      <c r="E233" s="513">
        <v>409.71</v>
      </c>
      <c r="F233" s="747"/>
      <c r="G233" s="527"/>
      <c r="H233" s="511"/>
      <c r="I233" s="512"/>
      <c r="J233" s="291"/>
      <c r="K233" s="110"/>
      <c r="L233" s="110"/>
      <c r="M233" s="86"/>
      <c r="N233" s="86"/>
      <c r="O233" s="110"/>
      <c r="P233" s="110"/>
      <c r="Q233" s="110"/>
      <c r="R233" s="110"/>
      <c r="S233" s="110"/>
      <c r="T233" s="110"/>
      <c r="U233" s="110"/>
      <c r="V233" s="110"/>
      <c r="W233" s="110"/>
      <c r="X233" s="505"/>
      <c r="Y233" s="505"/>
      <c r="Z233" s="505"/>
    </row>
    <row r="234" spans="1:26" ht="15.75" customHeight="1" x14ac:dyDescent="0.25">
      <c r="A234" s="455">
        <v>115</v>
      </c>
      <c r="B234" s="455" t="s">
        <v>1465</v>
      </c>
      <c r="C234" s="458" t="s">
        <v>257</v>
      </c>
      <c r="D234" s="458" t="s">
        <v>1044</v>
      </c>
      <c r="E234" s="458"/>
      <c r="F234" s="747"/>
      <c r="G234" s="86">
        <v>44303</v>
      </c>
      <c r="H234" s="86">
        <v>44362</v>
      </c>
      <c r="I234" s="515" t="s">
        <v>1394</v>
      </c>
      <c r="J234" s="516"/>
      <c r="K234" s="521">
        <v>44505</v>
      </c>
      <c r="L234" s="521">
        <v>44524</v>
      </c>
      <c r="M234" s="517">
        <v>44547</v>
      </c>
      <c r="N234" s="517">
        <v>44556</v>
      </c>
      <c r="O234" s="521">
        <v>44530</v>
      </c>
      <c r="P234" s="521">
        <v>44530</v>
      </c>
      <c r="Q234" s="110"/>
      <c r="R234" s="110"/>
      <c r="S234" s="110"/>
      <c r="T234" s="110"/>
      <c r="U234" s="110"/>
      <c r="V234" s="110"/>
      <c r="W234" s="110"/>
      <c r="X234" s="505"/>
      <c r="Y234" s="505"/>
      <c r="Z234" s="505"/>
    </row>
    <row r="235" spans="1:26" ht="15.75" customHeight="1" x14ac:dyDescent="0.25">
      <c r="A235" s="455"/>
      <c r="B235" s="455"/>
      <c r="C235" s="455"/>
      <c r="D235" s="455"/>
      <c r="E235" s="513">
        <v>419.06799999999998</v>
      </c>
      <c r="F235" s="747"/>
      <c r="G235" s="527"/>
      <c r="H235" s="511"/>
      <c r="I235" s="512"/>
      <c r="J235" s="291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505"/>
      <c r="Y235" s="505"/>
      <c r="Z235" s="505"/>
    </row>
    <row r="236" spans="1:26" ht="15.75" customHeight="1" x14ac:dyDescent="0.25">
      <c r="A236" s="455">
        <v>116</v>
      </c>
      <c r="B236" s="455" t="s">
        <v>1466</v>
      </c>
      <c r="C236" s="458" t="s">
        <v>257</v>
      </c>
      <c r="D236" s="458" t="s">
        <v>1044</v>
      </c>
      <c r="E236" s="458"/>
      <c r="F236" s="747"/>
      <c r="G236" s="86">
        <v>44303</v>
      </c>
      <c r="H236" s="86">
        <v>44362</v>
      </c>
      <c r="I236" s="515" t="s">
        <v>1394</v>
      </c>
      <c r="J236" s="516"/>
      <c r="K236" s="521">
        <v>44358</v>
      </c>
      <c r="L236" s="521">
        <v>44381</v>
      </c>
      <c r="M236" s="521">
        <v>44508</v>
      </c>
      <c r="N236" s="521">
        <v>44518</v>
      </c>
      <c r="O236" s="521">
        <v>44388</v>
      </c>
      <c r="P236" s="521">
        <v>44388</v>
      </c>
      <c r="Q236" s="110"/>
      <c r="R236" s="110"/>
      <c r="S236" s="110"/>
      <c r="T236" s="110"/>
      <c r="U236" s="110"/>
      <c r="V236" s="110"/>
      <c r="W236" s="110"/>
      <c r="X236" s="505"/>
      <c r="Y236" s="505"/>
      <c r="Z236" s="505"/>
    </row>
    <row r="237" spans="1:26" ht="15.75" customHeight="1" x14ac:dyDescent="0.25">
      <c r="A237" s="455"/>
      <c r="B237" s="455"/>
      <c r="C237" s="455"/>
      <c r="D237" s="455"/>
      <c r="E237" s="513">
        <v>417.58499999999998</v>
      </c>
      <c r="F237" s="681"/>
      <c r="G237" s="527"/>
      <c r="H237" s="511"/>
      <c r="I237" s="512"/>
      <c r="J237" s="291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505"/>
      <c r="Y237" s="505"/>
      <c r="Z237" s="505"/>
    </row>
    <row r="238" spans="1:26" ht="15.75" customHeight="1" x14ac:dyDescent="0.25">
      <c r="A238" s="455">
        <v>117</v>
      </c>
      <c r="B238" s="455" t="s">
        <v>1467</v>
      </c>
      <c r="C238" s="458" t="s">
        <v>415</v>
      </c>
      <c r="D238" s="458" t="s">
        <v>1468</v>
      </c>
      <c r="E238" s="458"/>
      <c r="F238" s="522"/>
      <c r="G238" s="86">
        <v>44303</v>
      </c>
      <c r="H238" s="86">
        <v>44362</v>
      </c>
      <c r="I238" s="515" t="s">
        <v>1394</v>
      </c>
      <c r="J238" s="516"/>
      <c r="K238" s="517">
        <v>44527</v>
      </c>
      <c r="L238" s="517">
        <v>44545</v>
      </c>
      <c r="M238" s="517">
        <v>44555</v>
      </c>
      <c r="N238" s="517">
        <v>44561</v>
      </c>
      <c r="O238" s="110"/>
      <c r="P238" s="110"/>
      <c r="Q238" s="110"/>
      <c r="R238" s="110"/>
      <c r="S238" s="110"/>
      <c r="T238" s="110"/>
      <c r="U238" s="110"/>
      <c r="V238" s="110"/>
      <c r="W238" s="110"/>
      <c r="X238" s="505"/>
      <c r="Y238" s="505"/>
      <c r="Z238" s="505"/>
    </row>
    <row r="239" spans="1:26" ht="15.75" customHeight="1" x14ac:dyDescent="0.25">
      <c r="A239" s="455"/>
      <c r="B239" s="455"/>
      <c r="C239" s="455"/>
      <c r="D239" s="455"/>
      <c r="E239" s="513">
        <v>237.756</v>
      </c>
      <c r="F239" s="510">
        <v>237.756</v>
      </c>
      <c r="G239" s="527"/>
      <c r="H239" s="511"/>
      <c r="I239" s="512"/>
      <c r="J239" s="291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505"/>
      <c r="Y239" s="505"/>
      <c r="Z239" s="505"/>
    </row>
    <row r="240" spans="1:26" ht="15.75" customHeight="1" x14ac:dyDescent="0.25">
      <c r="A240" s="455">
        <v>118</v>
      </c>
      <c r="B240" s="455" t="s">
        <v>1469</v>
      </c>
      <c r="C240" s="458" t="s">
        <v>227</v>
      </c>
      <c r="D240" s="458" t="s">
        <v>1470</v>
      </c>
      <c r="E240" s="458"/>
      <c r="F240" s="522"/>
      <c r="G240" s="86">
        <v>44303</v>
      </c>
      <c r="H240" s="86">
        <v>44362</v>
      </c>
      <c r="I240" s="515" t="s">
        <v>1394</v>
      </c>
      <c r="J240" s="516"/>
      <c r="K240" s="521">
        <v>44497</v>
      </c>
      <c r="L240" s="521">
        <v>44529</v>
      </c>
      <c r="M240" s="517">
        <v>44555</v>
      </c>
      <c r="N240" s="517">
        <v>44560</v>
      </c>
      <c r="O240" s="521">
        <v>44527</v>
      </c>
      <c r="P240" s="521">
        <v>44527</v>
      </c>
      <c r="Q240" s="110"/>
      <c r="R240" s="110"/>
      <c r="S240" s="524">
        <f>T224</f>
        <v>44573</v>
      </c>
      <c r="T240" s="524">
        <f>S240+11</f>
        <v>44584</v>
      </c>
      <c r="U240" s="110"/>
      <c r="V240" s="110"/>
      <c r="W240" s="110"/>
      <c r="X240" s="505"/>
      <c r="Y240" s="505"/>
      <c r="Z240" s="505"/>
    </row>
    <row r="241" spans="1:26" ht="15.75" customHeight="1" x14ac:dyDescent="0.25">
      <c r="A241" s="455"/>
      <c r="B241" s="455"/>
      <c r="C241" s="455"/>
      <c r="D241" s="455"/>
      <c r="E241" s="513">
        <v>389.41399999999999</v>
      </c>
      <c r="F241" s="746">
        <v>2020.5909999999999</v>
      </c>
      <c r="G241" s="527"/>
      <c r="H241" s="511"/>
      <c r="I241" s="512"/>
      <c r="J241" s="291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505"/>
      <c r="Y241" s="505"/>
      <c r="Z241" s="505"/>
    </row>
    <row r="242" spans="1:26" ht="15.75" customHeight="1" x14ac:dyDescent="0.25">
      <c r="A242" s="455">
        <v>119</v>
      </c>
      <c r="B242" s="455" t="s">
        <v>1471</v>
      </c>
      <c r="C242" s="458" t="s">
        <v>231</v>
      </c>
      <c r="D242" s="458" t="s">
        <v>1044</v>
      </c>
      <c r="E242" s="458"/>
      <c r="F242" s="747"/>
      <c r="G242" s="86">
        <v>44303</v>
      </c>
      <c r="H242" s="86">
        <v>44362</v>
      </c>
      <c r="I242" s="515" t="s">
        <v>1320</v>
      </c>
      <c r="J242" s="516"/>
      <c r="K242" s="521">
        <v>44358</v>
      </c>
      <c r="L242" s="521">
        <v>44368</v>
      </c>
      <c r="M242" s="521">
        <v>44508</v>
      </c>
      <c r="N242" s="521">
        <v>44516</v>
      </c>
      <c r="O242" s="521">
        <v>44536</v>
      </c>
      <c r="P242" s="521">
        <v>44536</v>
      </c>
      <c r="Q242" s="110"/>
      <c r="R242" s="110"/>
      <c r="S242" s="524">
        <v>44573</v>
      </c>
      <c r="T242" s="524">
        <v>44584</v>
      </c>
      <c r="U242" s="110"/>
      <c r="V242" s="110"/>
      <c r="W242" s="110"/>
      <c r="X242" s="505"/>
      <c r="Y242" s="505"/>
      <c r="Z242" s="505"/>
    </row>
    <row r="243" spans="1:26" ht="15.75" customHeight="1" x14ac:dyDescent="0.25">
      <c r="A243" s="455"/>
      <c r="B243" s="455"/>
      <c r="C243" s="455"/>
      <c r="D243" s="455"/>
      <c r="E243" s="513">
        <v>410</v>
      </c>
      <c r="F243" s="747"/>
      <c r="G243" s="527"/>
      <c r="H243" s="511"/>
      <c r="I243" s="512"/>
      <c r="J243" s="291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505"/>
      <c r="Y243" s="505"/>
      <c r="Z243" s="505"/>
    </row>
    <row r="244" spans="1:26" ht="15.75" customHeight="1" x14ac:dyDescent="0.25">
      <c r="A244" s="455">
        <v>120</v>
      </c>
      <c r="B244" s="455" t="s">
        <v>1472</v>
      </c>
      <c r="C244" s="458" t="s">
        <v>257</v>
      </c>
      <c r="D244" s="458" t="s">
        <v>1044</v>
      </c>
      <c r="E244" s="458"/>
      <c r="F244" s="747"/>
      <c r="G244" s="86">
        <v>44303</v>
      </c>
      <c r="H244" s="86">
        <v>44362</v>
      </c>
      <c r="I244" s="515" t="s">
        <v>1416</v>
      </c>
      <c r="J244" s="516"/>
      <c r="K244" s="521">
        <v>44369</v>
      </c>
      <c r="L244" s="521">
        <v>44374</v>
      </c>
      <c r="M244" s="521">
        <v>44519</v>
      </c>
      <c r="N244" s="521">
        <v>44524</v>
      </c>
      <c r="O244" s="521">
        <v>44384</v>
      </c>
      <c r="P244" s="521">
        <v>44384</v>
      </c>
      <c r="Q244" s="110"/>
      <c r="R244" s="110"/>
      <c r="S244" s="524">
        <v>44573</v>
      </c>
      <c r="T244" s="524">
        <v>44584</v>
      </c>
      <c r="U244" s="110"/>
      <c r="V244" s="110"/>
      <c r="W244" s="110"/>
      <c r="X244" s="505"/>
      <c r="Y244" s="505"/>
      <c r="Z244" s="505"/>
    </row>
    <row r="245" spans="1:26" ht="15.75" customHeight="1" x14ac:dyDescent="0.25">
      <c r="A245" s="455"/>
      <c r="B245" s="455"/>
      <c r="C245" s="455"/>
      <c r="D245" s="455"/>
      <c r="E245" s="513">
        <v>410</v>
      </c>
      <c r="F245" s="747"/>
      <c r="G245" s="527"/>
      <c r="H245" s="511"/>
      <c r="I245" s="512"/>
      <c r="J245" s="291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505"/>
      <c r="Y245" s="505"/>
      <c r="Z245" s="505"/>
    </row>
    <row r="246" spans="1:26" ht="15.75" customHeight="1" x14ac:dyDescent="0.25">
      <c r="A246" s="455">
        <v>121</v>
      </c>
      <c r="B246" s="455" t="s">
        <v>1473</v>
      </c>
      <c r="C246" s="458" t="s">
        <v>231</v>
      </c>
      <c r="D246" s="458" t="s">
        <v>1044</v>
      </c>
      <c r="E246" s="458"/>
      <c r="F246" s="747"/>
      <c r="G246" s="86">
        <v>44303</v>
      </c>
      <c r="H246" s="86">
        <v>44362</v>
      </c>
      <c r="I246" s="515" t="s">
        <v>1416</v>
      </c>
      <c r="J246" s="516"/>
      <c r="K246" s="521">
        <v>44374</v>
      </c>
      <c r="L246" s="521">
        <v>44381</v>
      </c>
      <c r="M246" s="521">
        <v>44485</v>
      </c>
      <c r="N246" s="521">
        <v>44500</v>
      </c>
      <c r="O246" s="521">
        <v>44384</v>
      </c>
      <c r="P246" s="521">
        <v>44384</v>
      </c>
      <c r="Q246" s="110"/>
      <c r="R246" s="110"/>
      <c r="S246" s="524">
        <v>44573</v>
      </c>
      <c r="T246" s="524">
        <v>44584</v>
      </c>
      <c r="U246" s="110"/>
      <c r="V246" s="110"/>
      <c r="W246" s="110"/>
      <c r="X246" s="505"/>
      <c r="Y246" s="505"/>
      <c r="Z246" s="505"/>
    </row>
    <row r="247" spans="1:26" ht="15.75" customHeight="1" x14ac:dyDescent="0.25">
      <c r="A247" s="455"/>
      <c r="B247" s="455"/>
      <c r="C247" s="455"/>
      <c r="D247" s="455"/>
      <c r="E247" s="513">
        <v>410</v>
      </c>
      <c r="F247" s="747"/>
      <c r="G247" s="527"/>
      <c r="H247" s="511"/>
      <c r="I247" s="512"/>
      <c r="J247" s="291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505"/>
      <c r="Y247" s="505"/>
      <c r="Z247" s="505"/>
    </row>
    <row r="248" spans="1:26" ht="15.75" customHeight="1" x14ac:dyDescent="0.25">
      <c r="A248" s="455">
        <v>122</v>
      </c>
      <c r="B248" s="455" t="s">
        <v>1474</v>
      </c>
      <c r="C248" s="458" t="s">
        <v>257</v>
      </c>
      <c r="D248" s="458" t="s">
        <v>1044</v>
      </c>
      <c r="E248" s="458"/>
      <c r="F248" s="747"/>
      <c r="G248" s="86">
        <v>44303</v>
      </c>
      <c r="H248" s="86">
        <v>44362</v>
      </c>
      <c r="I248" s="515" t="s">
        <v>1416</v>
      </c>
      <c r="J248" s="516"/>
      <c r="K248" s="521">
        <v>44382</v>
      </c>
      <c r="L248" s="521">
        <v>44392</v>
      </c>
      <c r="M248" s="524">
        <v>44587</v>
      </c>
      <c r="N248" s="524">
        <f>M248+5</f>
        <v>44592</v>
      </c>
      <c r="O248" s="521">
        <v>44395</v>
      </c>
      <c r="P248" s="521">
        <v>44395</v>
      </c>
      <c r="Q248" s="110"/>
      <c r="R248" s="110"/>
      <c r="S248" s="524">
        <v>44573</v>
      </c>
      <c r="T248" s="524">
        <v>44584</v>
      </c>
      <c r="U248" s="110"/>
      <c r="V248" s="110"/>
      <c r="W248" s="110"/>
      <c r="X248" s="505"/>
      <c r="Y248" s="505"/>
      <c r="Z248" s="505"/>
    </row>
    <row r="249" spans="1:26" ht="15.75" customHeight="1" x14ac:dyDescent="0.25">
      <c r="A249" s="455"/>
      <c r="B249" s="455"/>
      <c r="C249" s="455"/>
      <c r="D249" s="455"/>
      <c r="E249" s="513">
        <v>401.17700000000002</v>
      </c>
      <c r="F249" s="681"/>
      <c r="G249" s="527"/>
      <c r="H249" s="511"/>
      <c r="I249" s="512"/>
      <c r="J249" s="291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505"/>
      <c r="Y249" s="505"/>
      <c r="Z249" s="505"/>
    </row>
    <row r="250" spans="1:26" ht="15.75" customHeight="1" x14ac:dyDescent="0.25">
      <c r="A250" s="455">
        <v>123</v>
      </c>
      <c r="B250" s="455" t="s">
        <v>1475</v>
      </c>
      <c r="C250" s="458" t="s">
        <v>275</v>
      </c>
      <c r="D250" s="458" t="s">
        <v>1476</v>
      </c>
      <c r="E250" s="458"/>
      <c r="F250" s="522"/>
      <c r="G250" s="86">
        <v>44303</v>
      </c>
      <c r="H250" s="86">
        <v>44362</v>
      </c>
      <c r="I250" s="515" t="s">
        <v>1320</v>
      </c>
      <c r="J250" s="516"/>
      <c r="K250" s="521">
        <v>44398</v>
      </c>
      <c r="L250" s="521">
        <v>44439</v>
      </c>
      <c r="M250" s="521">
        <v>44470</v>
      </c>
      <c r="N250" s="521">
        <v>44474</v>
      </c>
      <c r="O250" s="517">
        <v>44558</v>
      </c>
      <c r="P250" s="517">
        <v>44558</v>
      </c>
      <c r="Q250" s="110"/>
      <c r="R250" s="110"/>
      <c r="S250" s="524">
        <f>T248</f>
        <v>44584</v>
      </c>
      <c r="T250" s="524">
        <f>S250+8</f>
        <v>44592</v>
      </c>
      <c r="U250" s="110"/>
      <c r="V250" s="110"/>
      <c r="W250" s="110"/>
      <c r="X250" s="505"/>
      <c r="Y250" s="505"/>
      <c r="Z250" s="505"/>
    </row>
    <row r="251" spans="1:26" ht="15.75" customHeight="1" x14ac:dyDescent="0.25">
      <c r="A251" s="455"/>
      <c r="B251" s="455"/>
      <c r="C251" s="455"/>
      <c r="D251" s="455"/>
      <c r="E251" s="513">
        <v>373.00799999999998</v>
      </c>
      <c r="F251" s="746">
        <v>1084.941</v>
      </c>
      <c r="G251" s="527"/>
      <c r="H251" s="511"/>
      <c r="I251" s="512"/>
      <c r="J251" s="291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505"/>
      <c r="Y251" s="505"/>
      <c r="Z251" s="505"/>
    </row>
    <row r="252" spans="1:26" ht="15.75" customHeight="1" x14ac:dyDescent="0.25">
      <c r="A252" s="455">
        <v>124</v>
      </c>
      <c r="B252" s="455" t="s">
        <v>1477</v>
      </c>
      <c r="C252" s="458" t="s">
        <v>231</v>
      </c>
      <c r="D252" s="458" t="s">
        <v>1044</v>
      </c>
      <c r="E252" s="458"/>
      <c r="F252" s="747"/>
      <c r="G252" s="86">
        <v>44303</v>
      </c>
      <c r="H252" s="86">
        <v>44413</v>
      </c>
      <c r="I252" s="515" t="s">
        <v>1394</v>
      </c>
      <c r="J252" s="516"/>
      <c r="K252" s="517">
        <v>44517</v>
      </c>
      <c r="L252" s="517">
        <v>44546</v>
      </c>
      <c r="M252" s="517">
        <v>44557</v>
      </c>
      <c r="N252" s="517">
        <v>44561</v>
      </c>
      <c r="O252" s="517">
        <v>44557</v>
      </c>
      <c r="P252" s="517">
        <v>44557</v>
      </c>
      <c r="Q252" s="110"/>
      <c r="R252" s="110"/>
      <c r="S252" s="524">
        <v>44584</v>
      </c>
      <c r="T252" s="524">
        <v>44592</v>
      </c>
      <c r="U252" s="110"/>
      <c r="V252" s="110"/>
      <c r="W252" s="110"/>
      <c r="X252" s="505"/>
      <c r="Y252" s="505"/>
      <c r="Z252" s="505"/>
    </row>
    <row r="253" spans="1:26" ht="15.75" customHeight="1" x14ac:dyDescent="0.25">
      <c r="A253" s="455"/>
      <c r="B253" s="455"/>
      <c r="C253" s="455"/>
      <c r="D253" s="455"/>
      <c r="E253" s="513">
        <v>378.87</v>
      </c>
      <c r="F253" s="747"/>
      <c r="G253" s="527"/>
      <c r="H253" s="511"/>
      <c r="I253" s="512"/>
      <c r="J253" s="291"/>
      <c r="K253" s="110"/>
      <c r="L253" s="110"/>
      <c r="M253" s="86"/>
      <c r="N253" s="86"/>
      <c r="O253" s="110"/>
      <c r="P253" s="110"/>
      <c r="Q253" s="110"/>
      <c r="R253" s="110"/>
      <c r="S253" s="110"/>
      <c r="T253" s="110"/>
      <c r="U253" s="110"/>
      <c r="V253" s="110"/>
      <c r="W253" s="110"/>
      <c r="X253" s="505"/>
      <c r="Y253" s="505"/>
      <c r="Z253" s="505"/>
    </row>
    <row r="254" spans="1:26" ht="15.75" customHeight="1" x14ac:dyDescent="0.25">
      <c r="A254" s="455">
        <v>125</v>
      </c>
      <c r="B254" s="455" t="s">
        <v>1478</v>
      </c>
      <c r="C254" s="458" t="s">
        <v>231</v>
      </c>
      <c r="D254" s="458" t="s">
        <v>1044</v>
      </c>
      <c r="E254" s="458"/>
      <c r="F254" s="747"/>
      <c r="G254" s="86">
        <v>44303</v>
      </c>
      <c r="H254" s="86">
        <v>44413</v>
      </c>
      <c r="I254" s="515" t="s">
        <v>1394</v>
      </c>
      <c r="J254" s="516"/>
      <c r="K254" s="517">
        <v>44528</v>
      </c>
      <c r="L254" s="517">
        <v>44537</v>
      </c>
      <c r="M254" s="517">
        <v>44557</v>
      </c>
      <c r="N254" s="517">
        <v>44561</v>
      </c>
      <c r="O254" s="517">
        <v>44557</v>
      </c>
      <c r="P254" s="517">
        <v>44557</v>
      </c>
      <c r="Q254" s="110"/>
      <c r="R254" s="110"/>
      <c r="S254" s="524">
        <v>44584</v>
      </c>
      <c r="T254" s="524">
        <v>44592</v>
      </c>
      <c r="U254" s="110"/>
      <c r="V254" s="110"/>
      <c r="W254" s="110"/>
      <c r="X254" s="505"/>
      <c r="Y254" s="505"/>
      <c r="Z254" s="505"/>
    </row>
    <row r="255" spans="1:26" ht="15.75" customHeight="1" x14ac:dyDescent="0.25">
      <c r="A255" s="455"/>
      <c r="B255" s="455"/>
      <c r="C255" s="455"/>
      <c r="D255" s="455"/>
      <c r="E255" s="513">
        <v>333.06299999999999</v>
      </c>
      <c r="F255" s="681"/>
      <c r="G255" s="527"/>
      <c r="H255" s="511"/>
      <c r="I255" s="512"/>
      <c r="J255" s="291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505"/>
      <c r="Y255" s="505"/>
      <c r="Z255" s="505"/>
    </row>
    <row r="256" spans="1:26" ht="15.75" customHeight="1" x14ac:dyDescent="0.25">
      <c r="A256" s="455">
        <v>126</v>
      </c>
      <c r="B256" s="455" t="s">
        <v>1479</v>
      </c>
      <c r="C256" s="458" t="s">
        <v>275</v>
      </c>
      <c r="D256" s="458" t="s">
        <v>1480</v>
      </c>
      <c r="E256" s="458"/>
      <c r="F256" s="522"/>
      <c r="G256" s="86">
        <v>44303</v>
      </c>
      <c r="H256" s="86">
        <v>44413</v>
      </c>
      <c r="I256" s="515" t="s">
        <v>1394</v>
      </c>
      <c r="J256" s="516"/>
      <c r="K256" s="521">
        <v>44497</v>
      </c>
      <c r="L256" s="521">
        <v>44508</v>
      </c>
      <c r="M256" s="517">
        <v>44525</v>
      </c>
      <c r="N256" s="525">
        <v>44537</v>
      </c>
      <c r="O256" s="521">
        <v>44520</v>
      </c>
      <c r="P256" s="521">
        <v>44521</v>
      </c>
      <c r="Q256" s="110"/>
      <c r="R256" s="110"/>
      <c r="S256" s="524">
        <v>44584</v>
      </c>
      <c r="T256" s="524">
        <v>44592</v>
      </c>
      <c r="U256" s="110"/>
      <c r="V256" s="110"/>
      <c r="W256" s="110"/>
      <c r="X256" s="505"/>
      <c r="Y256" s="505"/>
      <c r="Z256" s="505"/>
    </row>
    <row r="257" spans="1:26" ht="15.75" customHeight="1" x14ac:dyDescent="0.25">
      <c r="A257" s="455"/>
      <c r="B257" s="455"/>
      <c r="C257" s="455"/>
      <c r="D257" s="455"/>
      <c r="E257" s="513">
        <v>405.779</v>
      </c>
      <c r="F257" s="746">
        <v>827.27800000000002</v>
      </c>
      <c r="G257" s="527"/>
      <c r="H257" s="511"/>
      <c r="I257" s="512"/>
      <c r="J257" s="291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505"/>
      <c r="Y257" s="505"/>
      <c r="Z257" s="505"/>
    </row>
    <row r="258" spans="1:26" ht="15.75" customHeight="1" x14ac:dyDescent="0.25">
      <c r="A258" s="455">
        <v>127</v>
      </c>
      <c r="B258" s="455" t="s">
        <v>1481</v>
      </c>
      <c r="C258" s="455" t="s">
        <v>257</v>
      </c>
      <c r="D258" s="455" t="s">
        <v>1044</v>
      </c>
      <c r="E258" s="455"/>
      <c r="F258" s="747"/>
      <c r="G258" s="86">
        <v>44303</v>
      </c>
      <c r="H258" s="110">
        <v>44510</v>
      </c>
      <c r="I258" s="512" t="s">
        <v>1416</v>
      </c>
      <c r="J258" s="291"/>
      <c r="K258" s="517">
        <v>44535</v>
      </c>
      <c r="L258" s="517">
        <v>44543</v>
      </c>
      <c r="M258" s="524">
        <v>44573</v>
      </c>
      <c r="N258" s="524">
        <f>M258+7</f>
        <v>44580</v>
      </c>
      <c r="O258" s="517">
        <v>44558</v>
      </c>
      <c r="P258" s="517">
        <v>44558</v>
      </c>
      <c r="Q258" s="110"/>
      <c r="R258" s="110"/>
      <c r="S258" s="110"/>
      <c r="T258" s="110"/>
      <c r="U258" s="110"/>
      <c r="V258" s="110"/>
      <c r="W258" s="110"/>
      <c r="X258" s="505"/>
      <c r="Y258" s="505"/>
      <c r="Z258" s="505"/>
    </row>
    <row r="259" spans="1:26" ht="15.75" customHeight="1" x14ac:dyDescent="0.25">
      <c r="A259" s="455"/>
      <c r="B259" s="455"/>
      <c r="C259" s="455"/>
      <c r="D259" s="455"/>
      <c r="E259" s="513">
        <v>421.49900000000002</v>
      </c>
      <c r="F259" s="681"/>
      <c r="G259" s="527"/>
      <c r="H259" s="511"/>
      <c r="I259" s="512"/>
      <c r="J259" s="291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505"/>
      <c r="Y259" s="505"/>
      <c r="Z259" s="505"/>
    </row>
    <row r="260" spans="1:26" ht="15.75" customHeight="1" x14ac:dyDescent="0.25">
      <c r="A260" s="455">
        <v>128</v>
      </c>
      <c r="B260" s="455" t="s">
        <v>1482</v>
      </c>
      <c r="C260" s="455" t="s">
        <v>227</v>
      </c>
      <c r="D260" s="455" t="s">
        <v>1483</v>
      </c>
      <c r="E260" s="455"/>
      <c r="F260" s="510"/>
      <c r="G260" s="86">
        <v>44303</v>
      </c>
      <c r="H260" s="110">
        <v>44510</v>
      </c>
      <c r="I260" s="512" t="s">
        <v>1394</v>
      </c>
      <c r="J260" s="291"/>
      <c r="K260" s="110" t="s">
        <v>1419</v>
      </c>
      <c r="L260" s="110" t="s">
        <v>1419</v>
      </c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505"/>
      <c r="Y260" s="505"/>
      <c r="Z260" s="505"/>
    </row>
    <row r="261" spans="1:26" ht="15.75" customHeight="1" x14ac:dyDescent="0.25">
      <c r="A261" s="455"/>
      <c r="B261" s="455"/>
      <c r="C261" s="455"/>
      <c r="D261" s="455"/>
      <c r="E261" s="513">
        <v>239.92699999999999</v>
      </c>
      <c r="F261" s="510">
        <v>239.92699999999999</v>
      </c>
      <c r="G261" s="527"/>
      <c r="H261" s="511"/>
      <c r="I261" s="512"/>
      <c r="J261" s="291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505"/>
      <c r="Y261" s="505"/>
      <c r="Z261" s="505"/>
    </row>
    <row r="262" spans="1:26" ht="15.75" customHeight="1" x14ac:dyDescent="0.25">
      <c r="A262" s="455">
        <v>129</v>
      </c>
      <c r="B262" s="455" t="s">
        <v>1484</v>
      </c>
      <c r="C262" s="455" t="s">
        <v>227</v>
      </c>
      <c r="D262" s="455" t="s">
        <v>1485</v>
      </c>
      <c r="E262" s="455"/>
      <c r="F262" s="510"/>
      <c r="G262" s="86">
        <v>44303</v>
      </c>
      <c r="H262" s="110">
        <v>44510</v>
      </c>
      <c r="I262" s="512" t="s">
        <v>1394</v>
      </c>
      <c r="J262" s="291"/>
      <c r="K262" s="110" t="s">
        <v>1419</v>
      </c>
      <c r="L262" s="110" t="s">
        <v>1419</v>
      </c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505"/>
      <c r="Y262" s="505"/>
      <c r="Z262" s="505"/>
    </row>
    <row r="263" spans="1:26" ht="15.75" customHeight="1" x14ac:dyDescent="0.25">
      <c r="A263" s="455"/>
      <c r="B263" s="455"/>
      <c r="C263" s="455"/>
      <c r="D263" s="455"/>
      <c r="E263" s="513">
        <v>195.923</v>
      </c>
      <c r="F263" s="510">
        <v>195.923</v>
      </c>
      <c r="G263" s="527"/>
      <c r="H263" s="511"/>
      <c r="I263" s="512"/>
      <c r="J263" s="291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505"/>
      <c r="Y263" s="505"/>
      <c r="Z263" s="505"/>
    </row>
    <row r="264" spans="1:26" ht="15.75" customHeight="1" x14ac:dyDescent="0.25">
      <c r="A264" s="455">
        <v>130</v>
      </c>
      <c r="B264" s="455" t="s">
        <v>1486</v>
      </c>
      <c r="C264" s="455" t="s">
        <v>227</v>
      </c>
      <c r="D264" s="455" t="s">
        <v>1487</v>
      </c>
      <c r="E264" s="455"/>
      <c r="F264" s="510"/>
      <c r="G264" s="86">
        <v>44303</v>
      </c>
      <c r="H264" s="110">
        <v>44510</v>
      </c>
      <c r="I264" s="512" t="s">
        <v>1394</v>
      </c>
      <c r="J264" s="291"/>
      <c r="K264" s="110" t="s">
        <v>1419</v>
      </c>
      <c r="L264" s="110" t="s">
        <v>1419</v>
      </c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505"/>
      <c r="Y264" s="505"/>
      <c r="Z264" s="505"/>
    </row>
    <row r="265" spans="1:26" ht="15.75" customHeight="1" x14ac:dyDescent="0.25">
      <c r="A265" s="455"/>
      <c r="B265" s="455"/>
      <c r="C265" s="455"/>
      <c r="D265" s="455"/>
      <c r="E265" s="513">
        <v>239.90799999999999</v>
      </c>
      <c r="F265" s="510">
        <v>239.90799999999999</v>
      </c>
      <c r="G265" s="527"/>
      <c r="H265" s="511"/>
      <c r="I265" s="512"/>
      <c r="J265" s="291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505"/>
      <c r="Y265" s="505"/>
      <c r="Z265" s="505"/>
    </row>
    <row r="266" spans="1:26" ht="15.75" customHeight="1" x14ac:dyDescent="0.25">
      <c r="A266" s="455">
        <v>131</v>
      </c>
      <c r="B266" s="455" t="s">
        <v>1488</v>
      </c>
      <c r="C266" s="455" t="s">
        <v>227</v>
      </c>
      <c r="D266" s="455" t="s">
        <v>1489</v>
      </c>
      <c r="E266" s="455"/>
      <c r="F266" s="510"/>
      <c r="G266" s="86">
        <v>44303</v>
      </c>
      <c r="H266" s="86">
        <v>44321</v>
      </c>
      <c r="I266" s="512" t="s">
        <v>1394</v>
      </c>
      <c r="J266" s="291"/>
      <c r="K266" s="110" t="s">
        <v>1419</v>
      </c>
      <c r="L266" s="110" t="s">
        <v>1419</v>
      </c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505"/>
      <c r="Y266" s="505"/>
      <c r="Z266" s="505"/>
    </row>
    <row r="267" spans="1:26" ht="15.75" customHeight="1" x14ac:dyDescent="0.25">
      <c r="A267" s="455"/>
      <c r="B267" s="455"/>
      <c r="C267" s="455"/>
      <c r="D267" s="455"/>
      <c r="E267" s="513">
        <v>448.37200000000001</v>
      </c>
      <c r="F267" s="510">
        <v>448.37200000000001</v>
      </c>
      <c r="G267" s="527"/>
      <c r="H267" s="511"/>
      <c r="I267" s="512"/>
      <c r="J267" s="291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505"/>
      <c r="Y267" s="505"/>
      <c r="Z267" s="505"/>
    </row>
    <row r="268" spans="1:26" ht="15.75" customHeight="1" x14ac:dyDescent="0.25">
      <c r="A268" s="455">
        <v>132</v>
      </c>
      <c r="B268" s="455" t="s">
        <v>1490</v>
      </c>
      <c r="C268" s="455" t="s">
        <v>231</v>
      </c>
      <c r="D268" s="455" t="s">
        <v>1044</v>
      </c>
      <c r="E268" s="455"/>
      <c r="F268" s="510"/>
      <c r="G268" s="86">
        <v>44303</v>
      </c>
      <c r="H268" s="86">
        <v>44321</v>
      </c>
      <c r="I268" s="512"/>
      <c r="J268" s="291"/>
      <c r="K268" s="524">
        <v>44562</v>
      </c>
      <c r="L268" s="524">
        <f>K268+11</f>
        <v>44573</v>
      </c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505"/>
      <c r="Y268" s="505"/>
      <c r="Z268" s="505"/>
    </row>
    <row r="269" spans="1:26" ht="15.75" customHeight="1" x14ac:dyDescent="0.25">
      <c r="A269" s="455"/>
      <c r="B269" s="455"/>
      <c r="C269" s="455"/>
      <c r="D269" s="455"/>
      <c r="E269" s="513">
        <v>452.35199999999998</v>
      </c>
      <c r="F269" s="746">
        <v>2326.9490000000001</v>
      </c>
      <c r="G269" s="527"/>
      <c r="H269" s="511"/>
      <c r="I269" s="512"/>
      <c r="J269" s="291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505"/>
      <c r="Y269" s="505"/>
      <c r="Z269" s="505"/>
    </row>
    <row r="270" spans="1:26" ht="15.75" customHeight="1" x14ac:dyDescent="0.25">
      <c r="A270" s="455">
        <v>133</v>
      </c>
      <c r="B270" s="455" t="s">
        <v>1491</v>
      </c>
      <c r="C270" s="455" t="s">
        <v>231</v>
      </c>
      <c r="D270" s="455" t="s">
        <v>1044</v>
      </c>
      <c r="E270" s="455"/>
      <c r="F270" s="747"/>
      <c r="G270" s="86">
        <v>44303</v>
      </c>
      <c r="H270" s="86">
        <v>44321</v>
      </c>
      <c r="I270" s="512"/>
      <c r="J270" s="291"/>
      <c r="K270" s="524">
        <f>L268</f>
        <v>44573</v>
      </c>
      <c r="L270" s="524">
        <f>L268+7</f>
        <v>44580</v>
      </c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505"/>
      <c r="Y270" s="505"/>
      <c r="Z270" s="505"/>
    </row>
    <row r="271" spans="1:26" ht="15.75" customHeight="1" x14ac:dyDescent="0.25">
      <c r="A271" s="455"/>
      <c r="B271" s="455"/>
      <c r="C271" s="455"/>
      <c r="D271" s="455"/>
      <c r="E271" s="513">
        <v>379.72199999999998</v>
      </c>
      <c r="F271" s="747"/>
      <c r="G271" s="527"/>
      <c r="H271" s="511"/>
      <c r="I271" s="512"/>
      <c r="J271" s="291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505"/>
      <c r="Y271" s="505"/>
      <c r="Z271" s="505"/>
    </row>
    <row r="272" spans="1:26" ht="15.75" customHeight="1" x14ac:dyDescent="0.25">
      <c r="A272" s="455">
        <v>134</v>
      </c>
      <c r="B272" s="455" t="s">
        <v>1492</v>
      </c>
      <c r="C272" s="455" t="s">
        <v>231</v>
      </c>
      <c r="D272" s="455" t="s">
        <v>1044</v>
      </c>
      <c r="E272" s="455"/>
      <c r="F272" s="747"/>
      <c r="G272" s="86">
        <v>44303</v>
      </c>
      <c r="H272" s="86">
        <v>44321</v>
      </c>
      <c r="I272" s="512"/>
      <c r="J272" s="291"/>
      <c r="K272" s="524">
        <f>L270</f>
        <v>44580</v>
      </c>
      <c r="L272" s="524">
        <f>K272+7</f>
        <v>44587</v>
      </c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505"/>
      <c r="Y272" s="505"/>
      <c r="Z272" s="505"/>
    </row>
    <row r="273" spans="1:26" ht="15.75" customHeight="1" x14ac:dyDescent="0.25">
      <c r="A273" s="455"/>
      <c r="B273" s="455"/>
      <c r="C273" s="455"/>
      <c r="D273" s="455"/>
      <c r="E273" s="513">
        <v>365.96100000000001</v>
      </c>
      <c r="F273" s="747"/>
      <c r="G273" s="527"/>
      <c r="H273" s="511"/>
      <c r="I273" s="512"/>
      <c r="J273" s="291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505"/>
      <c r="Y273" s="505"/>
      <c r="Z273" s="505"/>
    </row>
    <row r="274" spans="1:26" ht="15.75" customHeight="1" x14ac:dyDescent="0.25">
      <c r="A274" s="455">
        <v>135</v>
      </c>
      <c r="B274" s="455" t="s">
        <v>1493</v>
      </c>
      <c r="C274" s="455" t="s">
        <v>231</v>
      </c>
      <c r="D274" s="455" t="s">
        <v>1044</v>
      </c>
      <c r="E274" s="455"/>
      <c r="F274" s="747"/>
      <c r="G274" s="86">
        <v>44303</v>
      </c>
      <c r="H274" s="86">
        <v>44321</v>
      </c>
      <c r="I274" s="512"/>
      <c r="J274" s="291"/>
      <c r="K274" s="524">
        <f>L272</f>
        <v>44587</v>
      </c>
      <c r="L274" s="524">
        <f>K274+5</f>
        <v>44592</v>
      </c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505"/>
      <c r="Y274" s="505"/>
      <c r="Z274" s="505"/>
    </row>
    <row r="275" spans="1:26" ht="15.75" customHeight="1" x14ac:dyDescent="0.25">
      <c r="A275" s="455"/>
      <c r="B275" s="455"/>
      <c r="C275" s="455"/>
      <c r="D275" s="455"/>
      <c r="E275" s="513">
        <v>370.13200000000001</v>
      </c>
      <c r="F275" s="747"/>
      <c r="G275" s="527"/>
      <c r="H275" s="511"/>
      <c r="I275" s="512"/>
      <c r="J275" s="291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505"/>
      <c r="Y275" s="505"/>
      <c r="Z275" s="505"/>
    </row>
    <row r="276" spans="1:26" ht="15.75" customHeight="1" x14ac:dyDescent="0.25">
      <c r="A276" s="455">
        <v>136</v>
      </c>
      <c r="B276" s="455" t="s">
        <v>1494</v>
      </c>
      <c r="C276" s="455" t="s">
        <v>231</v>
      </c>
      <c r="D276" s="455" t="s">
        <v>1044</v>
      </c>
      <c r="E276" s="455"/>
      <c r="F276" s="747"/>
      <c r="G276" s="86">
        <v>44303</v>
      </c>
      <c r="H276" s="86">
        <v>44321</v>
      </c>
      <c r="I276" s="512"/>
      <c r="J276" s="291"/>
      <c r="K276" s="524">
        <f>K270</f>
        <v>44573</v>
      </c>
      <c r="L276" s="524">
        <f>K276+7</f>
        <v>44580</v>
      </c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505"/>
      <c r="Y276" s="505"/>
      <c r="Z276" s="505"/>
    </row>
    <row r="277" spans="1:26" ht="15.75" customHeight="1" x14ac:dyDescent="0.25">
      <c r="A277" s="455"/>
      <c r="B277" s="455"/>
      <c r="C277" s="455"/>
      <c r="D277" s="455"/>
      <c r="E277" s="513">
        <v>375.34500000000003</v>
      </c>
      <c r="F277" s="747"/>
      <c r="G277" s="527"/>
      <c r="H277" s="511"/>
      <c r="I277" s="512"/>
      <c r="J277" s="291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505"/>
      <c r="Y277" s="505"/>
      <c r="Z277" s="505"/>
    </row>
    <row r="278" spans="1:26" ht="15.75" customHeight="1" x14ac:dyDescent="0.25">
      <c r="A278" s="455">
        <v>137</v>
      </c>
      <c r="B278" s="455" t="s">
        <v>1495</v>
      </c>
      <c r="C278" s="455" t="s">
        <v>231</v>
      </c>
      <c r="D278" s="455" t="s">
        <v>1044</v>
      </c>
      <c r="E278" s="455"/>
      <c r="F278" s="747"/>
      <c r="G278" s="86">
        <v>44303</v>
      </c>
      <c r="H278" s="86">
        <v>44321</v>
      </c>
      <c r="I278" s="512"/>
      <c r="J278" s="291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505"/>
      <c r="Y278" s="505"/>
      <c r="Z278" s="505"/>
    </row>
    <row r="279" spans="1:26" ht="15.75" customHeight="1" x14ac:dyDescent="0.25">
      <c r="A279" s="455"/>
      <c r="B279" s="455"/>
      <c r="C279" s="455"/>
      <c r="D279" s="455"/>
      <c r="E279" s="513">
        <v>383.43700000000001</v>
      </c>
      <c r="F279" s="681"/>
      <c r="G279" s="527"/>
      <c r="H279" s="511"/>
      <c r="I279" s="512"/>
      <c r="J279" s="291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505"/>
      <c r="Y279" s="505"/>
      <c r="Z279" s="505"/>
    </row>
    <row r="280" spans="1:26" ht="15.75" customHeight="1" x14ac:dyDescent="0.25">
      <c r="A280" s="455">
        <v>138</v>
      </c>
      <c r="B280" s="455" t="s">
        <v>1496</v>
      </c>
      <c r="C280" s="455" t="s">
        <v>253</v>
      </c>
      <c r="D280" s="455" t="s">
        <v>1497</v>
      </c>
      <c r="E280" s="455"/>
      <c r="F280" s="510"/>
      <c r="G280" s="86">
        <v>44303</v>
      </c>
      <c r="H280" s="86">
        <v>44321</v>
      </c>
      <c r="I280" s="512" t="s">
        <v>1394</v>
      </c>
      <c r="J280" s="291"/>
      <c r="K280" s="521">
        <v>44556</v>
      </c>
      <c r="L280" s="521">
        <v>44561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505"/>
      <c r="Y280" s="505"/>
      <c r="Z280" s="505"/>
    </row>
    <row r="281" spans="1:26" ht="14.25" customHeight="1" x14ac:dyDescent="0.25">
      <c r="A281" s="455"/>
      <c r="B281" s="455"/>
      <c r="C281" s="455"/>
      <c r="D281" s="455"/>
      <c r="E281" s="513">
        <v>411.94400000000002</v>
      </c>
      <c r="F281" s="746">
        <v>3320.723</v>
      </c>
      <c r="G281" s="527"/>
      <c r="H281" s="511"/>
      <c r="I281" s="512"/>
      <c r="J281" s="291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505"/>
      <c r="Y281" s="505"/>
      <c r="Z281" s="505"/>
    </row>
    <row r="282" spans="1:26" ht="15.75" customHeight="1" x14ac:dyDescent="0.25">
      <c r="A282" s="455">
        <v>139</v>
      </c>
      <c r="B282" s="455" t="s">
        <v>1498</v>
      </c>
      <c r="C282" s="458" t="s">
        <v>231</v>
      </c>
      <c r="D282" s="458" t="s">
        <v>1044</v>
      </c>
      <c r="E282" s="458"/>
      <c r="F282" s="747"/>
      <c r="G282" s="86">
        <v>44303</v>
      </c>
      <c r="H282" s="86">
        <v>44321</v>
      </c>
      <c r="I282" s="515" t="s">
        <v>1320</v>
      </c>
      <c r="J282" s="516"/>
      <c r="K282" s="524">
        <f>L276</f>
        <v>44580</v>
      </c>
      <c r="L282" s="524">
        <f>K282+7</f>
        <v>44587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505"/>
      <c r="Y282" s="505"/>
      <c r="Z282" s="505"/>
    </row>
    <row r="283" spans="1:26" ht="15.75" customHeight="1" x14ac:dyDescent="0.25">
      <c r="A283" s="455"/>
      <c r="B283" s="455"/>
      <c r="C283" s="455"/>
      <c r="D283" s="455"/>
      <c r="E283" s="513">
        <v>409.69</v>
      </c>
      <c r="F283" s="747"/>
      <c r="G283" s="527"/>
      <c r="H283" s="511"/>
      <c r="I283" s="512"/>
      <c r="J283" s="291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505"/>
      <c r="Y283" s="505"/>
      <c r="Z283" s="505"/>
    </row>
    <row r="284" spans="1:26" ht="15.75" customHeight="1" x14ac:dyDescent="0.25">
      <c r="A284" s="455">
        <v>140</v>
      </c>
      <c r="B284" s="455" t="s">
        <v>1499</v>
      </c>
      <c r="C284" s="458" t="s">
        <v>257</v>
      </c>
      <c r="D284" s="458" t="s">
        <v>1044</v>
      </c>
      <c r="E284" s="458"/>
      <c r="F284" s="747"/>
      <c r="G284" s="86">
        <v>44303</v>
      </c>
      <c r="H284" s="86">
        <v>44321</v>
      </c>
      <c r="I284" s="515" t="s">
        <v>1320</v>
      </c>
      <c r="J284" s="516"/>
      <c r="K284" s="521">
        <v>44340</v>
      </c>
      <c r="L284" s="521">
        <v>44350</v>
      </c>
      <c r="M284" s="524">
        <v>44580</v>
      </c>
      <c r="N284" s="524">
        <f>M284+5</f>
        <v>44585</v>
      </c>
      <c r="O284" s="521">
        <v>44356</v>
      </c>
      <c r="P284" s="521">
        <v>44356</v>
      </c>
      <c r="Q284" s="110"/>
      <c r="R284" s="110"/>
      <c r="S284" s="110"/>
      <c r="T284" s="110"/>
      <c r="U284" s="110"/>
      <c r="V284" s="110"/>
      <c r="W284" s="110"/>
      <c r="X284" s="505"/>
      <c r="Y284" s="505"/>
      <c r="Z284" s="505"/>
    </row>
    <row r="285" spans="1:26" ht="15.75" customHeight="1" x14ac:dyDescent="0.25">
      <c r="A285" s="455"/>
      <c r="B285" s="455"/>
      <c r="C285" s="455"/>
      <c r="D285" s="455"/>
      <c r="E285" s="513">
        <v>412.90800000000002</v>
      </c>
      <c r="F285" s="747"/>
      <c r="G285" s="527"/>
      <c r="H285" s="511"/>
      <c r="I285" s="512"/>
      <c r="J285" s="291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505"/>
      <c r="Y285" s="505"/>
      <c r="Z285" s="505"/>
    </row>
    <row r="286" spans="1:26" ht="15.75" customHeight="1" x14ac:dyDescent="0.25">
      <c r="A286" s="455">
        <v>141</v>
      </c>
      <c r="B286" s="455" t="s">
        <v>1500</v>
      </c>
      <c r="C286" s="458" t="s">
        <v>231</v>
      </c>
      <c r="D286" s="458" t="s">
        <v>1044</v>
      </c>
      <c r="E286" s="458"/>
      <c r="F286" s="747"/>
      <c r="G286" s="86">
        <v>44303</v>
      </c>
      <c r="H286" s="86">
        <v>44321</v>
      </c>
      <c r="I286" s="515" t="s">
        <v>1320</v>
      </c>
      <c r="J286" s="516"/>
      <c r="K286" s="524">
        <f>L282</f>
        <v>44587</v>
      </c>
      <c r="L286" s="524">
        <f>K286+5</f>
        <v>44592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505"/>
      <c r="Y286" s="505"/>
      <c r="Z286" s="505"/>
    </row>
    <row r="287" spans="1:26" ht="15.75" customHeight="1" x14ac:dyDescent="0.25">
      <c r="A287" s="455"/>
      <c r="B287" s="455"/>
      <c r="C287" s="455"/>
      <c r="D287" s="455"/>
      <c r="E287" s="513">
        <v>414.411</v>
      </c>
      <c r="F287" s="747"/>
      <c r="G287" s="527"/>
      <c r="H287" s="511"/>
      <c r="I287" s="512"/>
      <c r="J287" s="291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505"/>
      <c r="Y287" s="505"/>
      <c r="Z287" s="505"/>
    </row>
    <row r="288" spans="1:26" ht="15.75" customHeight="1" x14ac:dyDescent="0.25">
      <c r="A288" s="455">
        <v>142</v>
      </c>
      <c r="B288" s="455" t="s">
        <v>1501</v>
      </c>
      <c r="C288" s="458" t="s">
        <v>257</v>
      </c>
      <c r="D288" s="458" t="s">
        <v>1044</v>
      </c>
      <c r="E288" s="458"/>
      <c r="F288" s="747"/>
      <c r="G288" s="86">
        <v>44303</v>
      </c>
      <c r="H288" s="86">
        <v>44321</v>
      </c>
      <c r="I288" s="515" t="s">
        <v>1320</v>
      </c>
      <c r="J288" s="516"/>
      <c r="K288" s="524">
        <f>K276</f>
        <v>44573</v>
      </c>
      <c r="L288" s="524">
        <f>K288+7</f>
        <v>44580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505"/>
      <c r="Y288" s="505"/>
      <c r="Z288" s="505"/>
    </row>
    <row r="289" spans="1:26" ht="15.75" customHeight="1" x14ac:dyDescent="0.25">
      <c r="A289" s="455"/>
      <c r="B289" s="455"/>
      <c r="C289" s="455"/>
      <c r="D289" s="455"/>
      <c r="E289" s="513">
        <v>420.733</v>
      </c>
      <c r="F289" s="747"/>
      <c r="G289" s="527"/>
      <c r="H289" s="511"/>
      <c r="I289" s="512"/>
      <c r="J289" s="291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505"/>
      <c r="Y289" s="505"/>
      <c r="Z289" s="505"/>
    </row>
    <row r="290" spans="1:26" ht="15.75" customHeight="1" x14ac:dyDescent="0.25">
      <c r="A290" s="455">
        <v>143</v>
      </c>
      <c r="B290" s="455" t="s">
        <v>1502</v>
      </c>
      <c r="C290" s="458" t="s">
        <v>257</v>
      </c>
      <c r="D290" s="458" t="s">
        <v>1044</v>
      </c>
      <c r="E290" s="458"/>
      <c r="F290" s="747"/>
      <c r="G290" s="86">
        <v>44303</v>
      </c>
      <c r="H290" s="86">
        <v>44321</v>
      </c>
      <c r="I290" s="515" t="s">
        <v>1320</v>
      </c>
      <c r="J290" s="516"/>
      <c r="K290" s="521">
        <v>44340</v>
      </c>
      <c r="L290" s="521">
        <v>44347</v>
      </c>
      <c r="M290" s="524">
        <f>N284</f>
        <v>44585</v>
      </c>
      <c r="N290" s="524">
        <f>M290+7</f>
        <v>44592</v>
      </c>
      <c r="O290" s="521">
        <v>44525</v>
      </c>
      <c r="P290" s="521">
        <v>44525</v>
      </c>
      <c r="Q290" s="110"/>
      <c r="R290" s="110"/>
      <c r="S290" s="110"/>
      <c r="T290" s="110"/>
      <c r="U290" s="110"/>
      <c r="V290" s="110"/>
      <c r="W290" s="110"/>
      <c r="X290" s="505"/>
      <c r="Y290" s="505"/>
      <c r="Z290" s="505"/>
    </row>
    <row r="291" spans="1:26" ht="15.75" customHeight="1" x14ac:dyDescent="0.25">
      <c r="A291" s="455"/>
      <c r="B291" s="455"/>
      <c r="C291" s="455"/>
      <c r="D291" s="455"/>
      <c r="E291" s="513">
        <v>413.98099999999999</v>
      </c>
      <c r="F291" s="747"/>
      <c r="G291" s="527"/>
      <c r="H291" s="511"/>
      <c r="I291" s="512"/>
      <c r="J291" s="291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505"/>
      <c r="Y291" s="505"/>
      <c r="Z291" s="505"/>
    </row>
    <row r="292" spans="1:26" ht="15.75" customHeight="1" x14ac:dyDescent="0.25">
      <c r="A292" s="455">
        <v>144</v>
      </c>
      <c r="B292" s="455" t="s">
        <v>1503</v>
      </c>
      <c r="C292" s="458" t="s">
        <v>231</v>
      </c>
      <c r="D292" s="458" t="s">
        <v>1044</v>
      </c>
      <c r="E292" s="458"/>
      <c r="F292" s="747"/>
      <c r="G292" s="86">
        <v>44303</v>
      </c>
      <c r="H292" s="86">
        <v>44321</v>
      </c>
      <c r="I292" s="515"/>
      <c r="J292" s="516"/>
      <c r="K292" s="524">
        <v>44580</v>
      </c>
      <c r="L292" s="524">
        <v>44587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505"/>
      <c r="Y292" s="505"/>
      <c r="Z292" s="505"/>
    </row>
    <row r="293" spans="1:26" ht="15.75" customHeight="1" x14ac:dyDescent="0.25">
      <c r="A293" s="455"/>
      <c r="B293" s="455"/>
      <c r="C293" s="455"/>
      <c r="D293" s="455"/>
      <c r="E293" s="513">
        <v>424.91</v>
      </c>
      <c r="F293" s="747"/>
      <c r="G293" s="527"/>
      <c r="H293" s="511"/>
      <c r="I293" s="512"/>
      <c r="J293" s="291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505"/>
      <c r="Y293" s="505"/>
      <c r="Z293" s="505"/>
    </row>
    <row r="294" spans="1:26" ht="15.75" customHeight="1" x14ac:dyDescent="0.25">
      <c r="A294" s="455">
        <v>145</v>
      </c>
      <c r="B294" s="455" t="s">
        <v>1504</v>
      </c>
      <c r="C294" s="458" t="s">
        <v>257</v>
      </c>
      <c r="D294" s="458" t="s">
        <v>1044</v>
      </c>
      <c r="E294" s="458"/>
      <c r="F294" s="747"/>
      <c r="G294" s="86">
        <v>44303</v>
      </c>
      <c r="H294" s="86">
        <v>44321</v>
      </c>
      <c r="I294" s="515" t="s">
        <v>1320</v>
      </c>
      <c r="J294" s="516"/>
      <c r="K294" s="524" t="s">
        <v>1419</v>
      </c>
      <c r="L294" s="524" t="s">
        <v>1419</v>
      </c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505"/>
      <c r="Y294" s="505"/>
      <c r="Z294" s="505"/>
    </row>
    <row r="295" spans="1:26" ht="15.75" customHeight="1" x14ac:dyDescent="0.25">
      <c r="A295" s="455"/>
      <c r="B295" s="455"/>
      <c r="C295" s="455"/>
      <c r="D295" s="455"/>
      <c r="E295" s="513">
        <v>412.14600000000002</v>
      </c>
      <c r="F295" s="681"/>
      <c r="G295" s="527"/>
      <c r="H295" s="511"/>
      <c r="I295" s="512"/>
      <c r="J295" s="291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505"/>
      <c r="Y295" s="505"/>
      <c r="Z295" s="505"/>
    </row>
    <row r="296" spans="1:26" ht="15.75" customHeight="1" x14ac:dyDescent="0.25">
      <c r="A296" s="455">
        <v>146</v>
      </c>
      <c r="B296" s="455" t="s">
        <v>1505</v>
      </c>
      <c r="C296" s="455" t="s">
        <v>275</v>
      </c>
      <c r="D296" s="455" t="s">
        <v>1506</v>
      </c>
      <c r="E296" s="455"/>
      <c r="F296" s="510"/>
      <c r="G296" s="86">
        <v>44303</v>
      </c>
      <c r="H296" s="86">
        <v>44321</v>
      </c>
      <c r="I296" s="512"/>
      <c r="J296" s="291"/>
      <c r="K296" s="524">
        <v>44573</v>
      </c>
      <c r="L296" s="524">
        <v>44580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505"/>
      <c r="Y296" s="505"/>
      <c r="Z296" s="505"/>
    </row>
    <row r="297" spans="1:26" ht="15.75" customHeight="1" x14ac:dyDescent="0.25">
      <c r="A297" s="455"/>
      <c r="B297" s="455"/>
      <c r="C297" s="455"/>
      <c r="D297" s="455"/>
      <c r="E297" s="513">
        <v>419.81099999999998</v>
      </c>
      <c r="F297" s="746">
        <v>4992.0510000000004</v>
      </c>
      <c r="G297" s="527"/>
      <c r="H297" s="511"/>
      <c r="I297" s="512"/>
      <c r="J297" s="291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505"/>
      <c r="Y297" s="505"/>
      <c r="Z297" s="505"/>
    </row>
    <row r="298" spans="1:26" ht="15.75" customHeight="1" x14ac:dyDescent="0.25">
      <c r="A298" s="455">
        <v>147</v>
      </c>
      <c r="B298" s="455" t="s">
        <v>1507</v>
      </c>
      <c r="C298" s="458" t="s">
        <v>257</v>
      </c>
      <c r="D298" s="458" t="s">
        <v>1044</v>
      </c>
      <c r="E298" s="458"/>
      <c r="F298" s="747"/>
      <c r="G298" s="86">
        <v>44303</v>
      </c>
      <c r="H298" s="86">
        <v>44413</v>
      </c>
      <c r="I298" s="515"/>
      <c r="J298" s="516"/>
      <c r="K298" s="524">
        <v>44580</v>
      </c>
      <c r="L298" s="524">
        <v>44587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505"/>
      <c r="Y298" s="505"/>
      <c r="Z298" s="505"/>
    </row>
    <row r="299" spans="1:26" ht="15.75" customHeight="1" x14ac:dyDescent="0.25">
      <c r="A299" s="455"/>
      <c r="B299" s="455"/>
      <c r="C299" s="455"/>
      <c r="D299" s="455"/>
      <c r="E299" s="513">
        <v>418.08100000000002</v>
      </c>
      <c r="F299" s="747"/>
      <c r="G299" s="527"/>
      <c r="H299" s="511"/>
      <c r="I299" s="512"/>
      <c r="J299" s="291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505"/>
      <c r="Y299" s="505"/>
      <c r="Z299" s="505"/>
    </row>
    <row r="300" spans="1:26" ht="15.75" customHeight="1" x14ac:dyDescent="0.25">
      <c r="A300" s="455">
        <v>148</v>
      </c>
      <c r="B300" s="455" t="s">
        <v>1508</v>
      </c>
      <c r="C300" s="455" t="s">
        <v>231</v>
      </c>
      <c r="D300" s="455" t="s">
        <v>1044</v>
      </c>
      <c r="E300" s="455"/>
      <c r="F300" s="747"/>
      <c r="G300" s="86">
        <v>44303</v>
      </c>
      <c r="H300" s="86">
        <v>44413</v>
      </c>
      <c r="I300" s="512" t="s">
        <v>1509</v>
      </c>
      <c r="J300" s="291"/>
      <c r="K300" s="110" t="s">
        <v>1419</v>
      </c>
      <c r="L300" s="110" t="s">
        <v>1419</v>
      </c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505"/>
      <c r="Y300" s="505"/>
      <c r="Z300" s="505"/>
    </row>
    <row r="301" spans="1:26" ht="15.75" customHeight="1" x14ac:dyDescent="0.25">
      <c r="A301" s="455"/>
      <c r="B301" s="455"/>
      <c r="C301" s="455"/>
      <c r="D301" s="455"/>
      <c r="E301" s="513">
        <v>415.89800000000002</v>
      </c>
      <c r="F301" s="747"/>
      <c r="G301" s="527"/>
      <c r="H301" s="511"/>
      <c r="I301" s="512"/>
      <c r="J301" s="291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505"/>
      <c r="Y301" s="505"/>
      <c r="Z301" s="505"/>
    </row>
    <row r="302" spans="1:26" ht="15.75" customHeight="1" x14ac:dyDescent="0.25">
      <c r="A302" s="455">
        <v>149</v>
      </c>
      <c r="B302" s="455" t="s">
        <v>1510</v>
      </c>
      <c r="C302" s="455" t="s">
        <v>257</v>
      </c>
      <c r="D302" s="455" t="s">
        <v>1044</v>
      </c>
      <c r="E302" s="455"/>
      <c r="F302" s="747"/>
      <c r="G302" s="86">
        <v>44303</v>
      </c>
      <c r="H302" s="86">
        <v>44413</v>
      </c>
      <c r="I302" s="512"/>
      <c r="J302" s="291"/>
      <c r="K302" s="524">
        <v>44580</v>
      </c>
      <c r="L302" s="524">
        <v>44587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505"/>
      <c r="Y302" s="505"/>
      <c r="Z302" s="505"/>
    </row>
    <row r="303" spans="1:26" ht="15.75" customHeight="1" x14ac:dyDescent="0.25">
      <c r="A303" s="455"/>
      <c r="B303" s="455"/>
      <c r="C303" s="455"/>
      <c r="D303" s="455"/>
      <c r="E303" s="513">
        <v>416.23200000000003</v>
      </c>
      <c r="F303" s="747"/>
      <c r="G303" s="527"/>
      <c r="H303" s="511"/>
      <c r="I303" s="512"/>
      <c r="J303" s="291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505"/>
      <c r="Y303" s="505"/>
      <c r="Z303" s="505"/>
    </row>
    <row r="304" spans="1:26" ht="15.75" customHeight="1" x14ac:dyDescent="0.25">
      <c r="A304" s="455">
        <v>150</v>
      </c>
      <c r="B304" s="455" t="s">
        <v>1511</v>
      </c>
      <c r="C304" s="455" t="s">
        <v>231</v>
      </c>
      <c r="D304" s="455" t="s">
        <v>1044</v>
      </c>
      <c r="E304" s="455"/>
      <c r="F304" s="747"/>
      <c r="G304" s="86">
        <v>44303</v>
      </c>
      <c r="H304" s="86">
        <v>44413</v>
      </c>
      <c r="I304" s="512"/>
      <c r="J304" s="291"/>
      <c r="K304" s="524">
        <v>44587</v>
      </c>
      <c r="L304" s="524">
        <v>44592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505"/>
      <c r="Y304" s="505"/>
      <c r="Z304" s="505"/>
    </row>
    <row r="305" spans="1:26" ht="15.75" customHeight="1" x14ac:dyDescent="0.25">
      <c r="A305" s="455"/>
      <c r="B305" s="455"/>
      <c r="C305" s="455"/>
      <c r="D305" s="455"/>
      <c r="E305" s="513">
        <v>403.46899999999999</v>
      </c>
      <c r="F305" s="747"/>
      <c r="G305" s="527"/>
      <c r="H305" s="511"/>
      <c r="I305" s="512"/>
      <c r="J305" s="291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505"/>
      <c r="Y305" s="505"/>
      <c r="Z305" s="505"/>
    </row>
    <row r="306" spans="1:26" ht="15.75" customHeight="1" x14ac:dyDescent="0.25">
      <c r="A306" s="455">
        <v>151</v>
      </c>
      <c r="B306" s="455" t="s">
        <v>1512</v>
      </c>
      <c r="C306" s="455" t="s">
        <v>245</v>
      </c>
      <c r="D306" s="455" t="s">
        <v>1044</v>
      </c>
      <c r="E306" s="455"/>
      <c r="F306" s="747"/>
      <c r="G306" s="86">
        <v>44303</v>
      </c>
      <c r="H306" s="86">
        <v>44413</v>
      </c>
      <c r="I306" s="512"/>
      <c r="J306" s="291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505"/>
      <c r="Y306" s="505"/>
      <c r="Z306" s="505"/>
    </row>
    <row r="307" spans="1:26" ht="15.75" customHeight="1" x14ac:dyDescent="0.25">
      <c r="A307" s="455"/>
      <c r="B307" s="455"/>
      <c r="C307" s="455"/>
      <c r="D307" s="455"/>
      <c r="E307" s="513">
        <v>426.24900000000002</v>
      </c>
      <c r="F307" s="747"/>
      <c r="G307" s="527"/>
      <c r="H307" s="511"/>
      <c r="I307" s="512"/>
      <c r="J307" s="291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505"/>
      <c r="Y307" s="505"/>
      <c r="Z307" s="505"/>
    </row>
    <row r="308" spans="1:26" ht="15.75" customHeight="1" x14ac:dyDescent="0.25">
      <c r="A308" s="455">
        <v>152</v>
      </c>
      <c r="B308" s="455" t="s">
        <v>1513</v>
      </c>
      <c r="C308" s="455" t="s">
        <v>231</v>
      </c>
      <c r="D308" s="455" t="s">
        <v>1044</v>
      </c>
      <c r="E308" s="455"/>
      <c r="F308" s="747"/>
      <c r="G308" s="86">
        <v>44303</v>
      </c>
      <c r="H308" s="86">
        <v>44413</v>
      </c>
      <c r="I308" s="512"/>
      <c r="J308" s="291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505"/>
      <c r="Y308" s="505"/>
      <c r="Z308" s="505"/>
    </row>
    <row r="309" spans="1:26" ht="15.75" customHeight="1" x14ac:dyDescent="0.25">
      <c r="A309" s="455"/>
      <c r="B309" s="455"/>
      <c r="C309" s="455"/>
      <c r="D309" s="455"/>
      <c r="E309" s="513">
        <v>392.78500000000003</v>
      </c>
      <c r="F309" s="747"/>
      <c r="G309" s="527"/>
      <c r="H309" s="511"/>
      <c r="I309" s="512"/>
      <c r="J309" s="291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505"/>
      <c r="Y309" s="505"/>
      <c r="Z309" s="505"/>
    </row>
    <row r="310" spans="1:26" ht="15.75" customHeight="1" x14ac:dyDescent="0.25">
      <c r="A310" s="455">
        <v>153</v>
      </c>
      <c r="B310" s="455" t="s">
        <v>1514</v>
      </c>
      <c r="C310" s="455" t="s">
        <v>275</v>
      </c>
      <c r="D310" s="455" t="s">
        <v>1044</v>
      </c>
      <c r="E310" s="455"/>
      <c r="F310" s="747"/>
      <c r="G310" s="86">
        <v>44303</v>
      </c>
      <c r="H310" s="86">
        <v>44413</v>
      </c>
      <c r="I310" s="512" t="s">
        <v>1416</v>
      </c>
      <c r="J310" s="291"/>
      <c r="K310" s="110" t="s">
        <v>1419</v>
      </c>
      <c r="L310" s="110" t="s">
        <v>1419</v>
      </c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505"/>
      <c r="Y310" s="505"/>
      <c r="Z310" s="505"/>
    </row>
    <row r="311" spans="1:26" ht="15.75" customHeight="1" x14ac:dyDescent="0.25">
      <c r="A311" s="455"/>
      <c r="B311" s="455"/>
      <c r="C311" s="455"/>
      <c r="D311" s="455"/>
      <c r="E311" s="513">
        <v>428.75900000000001</v>
      </c>
      <c r="F311" s="747"/>
      <c r="G311" s="527"/>
      <c r="H311" s="511"/>
      <c r="I311" s="512"/>
      <c r="J311" s="291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505"/>
      <c r="Y311" s="505"/>
      <c r="Z311" s="505"/>
    </row>
    <row r="312" spans="1:26" ht="15.75" customHeight="1" x14ac:dyDescent="0.25">
      <c r="A312" s="455">
        <v>154</v>
      </c>
      <c r="B312" s="455" t="s">
        <v>1515</v>
      </c>
      <c r="C312" s="455" t="s">
        <v>245</v>
      </c>
      <c r="D312" s="455" t="s">
        <v>1044</v>
      </c>
      <c r="E312" s="455"/>
      <c r="F312" s="747"/>
      <c r="G312" s="86">
        <v>44303</v>
      </c>
      <c r="H312" s="86">
        <v>44413</v>
      </c>
      <c r="I312" s="512" t="s">
        <v>1416</v>
      </c>
      <c r="J312" s="291"/>
      <c r="K312" s="110" t="s">
        <v>1419</v>
      </c>
      <c r="L312" s="110" t="s">
        <v>1419</v>
      </c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505"/>
      <c r="Y312" s="505"/>
      <c r="Z312" s="505"/>
    </row>
    <row r="313" spans="1:26" ht="15.75" customHeight="1" x14ac:dyDescent="0.25">
      <c r="A313" s="455"/>
      <c r="B313" s="455"/>
      <c r="C313" s="455"/>
      <c r="D313" s="455"/>
      <c r="E313" s="513">
        <v>410.02199999999999</v>
      </c>
      <c r="F313" s="747"/>
      <c r="G313" s="527"/>
      <c r="H313" s="511"/>
      <c r="I313" s="512"/>
      <c r="J313" s="291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505"/>
      <c r="Y313" s="505"/>
      <c r="Z313" s="505"/>
    </row>
    <row r="314" spans="1:26" ht="15.75" customHeight="1" x14ac:dyDescent="0.25">
      <c r="A314" s="455">
        <v>155</v>
      </c>
      <c r="B314" s="455" t="s">
        <v>1516</v>
      </c>
      <c r="C314" s="455" t="s">
        <v>231</v>
      </c>
      <c r="D314" s="455" t="s">
        <v>1044</v>
      </c>
      <c r="E314" s="455"/>
      <c r="F314" s="747"/>
      <c r="G314" s="86">
        <v>44303</v>
      </c>
      <c r="H314" s="86">
        <v>44413</v>
      </c>
      <c r="I314" s="512"/>
      <c r="J314" s="291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505"/>
      <c r="Y314" s="505"/>
      <c r="Z314" s="505"/>
    </row>
    <row r="315" spans="1:26" ht="15.75" customHeight="1" x14ac:dyDescent="0.25">
      <c r="A315" s="455"/>
      <c r="B315" s="455"/>
      <c r="C315" s="455"/>
      <c r="D315" s="455"/>
      <c r="E315" s="513">
        <v>427.77499999999998</v>
      </c>
      <c r="F315" s="747"/>
      <c r="G315" s="527"/>
      <c r="H315" s="511"/>
      <c r="I315" s="512"/>
      <c r="J315" s="291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505"/>
      <c r="Y315" s="505"/>
      <c r="Z315" s="505"/>
    </row>
    <row r="316" spans="1:26" ht="15.75" customHeight="1" x14ac:dyDescent="0.25">
      <c r="A316" s="455">
        <v>156</v>
      </c>
      <c r="B316" s="455" t="s">
        <v>1517</v>
      </c>
      <c r="C316" s="455" t="s">
        <v>245</v>
      </c>
      <c r="D316" s="455" t="s">
        <v>1044</v>
      </c>
      <c r="E316" s="455"/>
      <c r="F316" s="747"/>
      <c r="G316" s="86">
        <v>44303</v>
      </c>
      <c r="H316" s="86">
        <v>44413</v>
      </c>
      <c r="I316" s="512"/>
      <c r="J316" s="291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505"/>
      <c r="Y316" s="505"/>
      <c r="Z316" s="505"/>
    </row>
    <row r="317" spans="1:26" ht="15.75" customHeight="1" x14ac:dyDescent="0.25">
      <c r="A317" s="455"/>
      <c r="B317" s="455"/>
      <c r="C317" s="455"/>
      <c r="D317" s="455"/>
      <c r="E317" s="513">
        <v>411.2</v>
      </c>
      <c r="F317" s="747"/>
      <c r="G317" s="527"/>
      <c r="H317" s="511"/>
      <c r="I317" s="512"/>
      <c r="J317" s="291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505"/>
      <c r="Y317" s="505"/>
      <c r="Z317" s="505"/>
    </row>
    <row r="318" spans="1:26" ht="15.75" customHeight="1" x14ac:dyDescent="0.25">
      <c r="A318" s="455">
        <v>157</v>
      </c>
      <c r="B318" s="455" t="s">
        <v>1518</v>
      </c>
      <c r="C318" s="455" t="s">
        <v>245</v>
      </c>
      <c r="D318" s="455" t="s">
        <v>1044</v>
      </c>
      <c r="E318" s="455"/>
      <c r="F318" s="747"/>
      <c r="G318" s="86">
        <v>44303</v>
      </c>
      <c r="H318" s="86">
        <v>44413</v>
      </c>
      <c r="I318" s="512"/>
      <c r="J318" s="291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505"/>
      <c r="Y318" s="505"/>
      <c r="Z318" s="505"/>
    </row>
    <row r="319" spans="1:26" ht="15.75" customHeight="1" x14ac:dyDescent="0.25">
      <c r="A319" s="455"/>
      <c r="B319" s="455"/>
      <c r="C319" s="455"/>
      <c r="D319" s="455"/>
      <c r="E319" s="513">
        <v>421.77</v>
      </c>
      <c r="F319" s="681"/>
      <c r="G319" s="527"/>
      <c r="H319" s="511"/>
      <c r="I319" s="512"/>
      <c r="J319" s="291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505"/>
      <c r="Y319" s="505"/>
      <c r="Z319" s="505"/>
    </row>
    <row r="320" spans="1:26" ht="15.75" customHeight="1" x14ac:dyDescent="0.25">
      <c r="A320" s="455">
        <v>158</v>
      </c>
      <c r="B320" s="455" t="s">
        <v>1519</v>
      </c>
      <c r="C320" s="455" t="s">
        <v>376</v>
      </c>
      <c r="D320" s="455" t="s">
        <v>1520</v>
      </c>
      <c r="E320" s="455"/>
      <c r="F320" s="510"/>
      <c r="G320" s="86">
        <v>44357</v>
      </c>
      <c r="H320" s="86">
        <v>44413</v>
      </c>
      <c r="I320" s="512" t="s">
        <v>1416</v>
      </c>
      <c r="J320" s="291"/>
      <c r="K320" s="110" t="s">
        <v>1419</v>
      </c>
      <c r="L320" s="110" t="s">
        <v>1419</v>
      </c>
      <c r="M320" s="110" t="s">
        <v>1419</v>
      </c>
      <c r="N320" s="110" t="s">
        <v>1419</v>
      </c>
      <c r="O320" s="110"/>
      <c r="P320" s="110"/>
      <c r="Q320" s="110"/>
      <c r="R320" s="110"/>
      <c r="S320" s="110"/>
      <c r="T320" s="110"/>
      <c r="U320" s="110"/>
      <c r="V320" s="110"/>
      <c r="W320" s="110"/>
      <c r="X320" s="505"/>
      <c r="Y320" s="505"/>
      <c r="Z320" s="505"/>
    </row>
    <row r="321" spans="1:26" ht="15.75" customHeight="1" x14ac:dyDescent="0.25">
      <c r="A321" s="455"/>
      <c r="B321" s="528"/>
      <c r="C321" s="455"/>
      <c r="D321" s="455"/>
      <c r="E321" s="513">
        <v>374.91399999999999</v>
      </c>
      <c r="F321" s="746">
        <f>SUM(E321:E327)</f>
        <v>1495.2180000000001</v>
      </c>
      <c r="G321" s="527"/>
      <c r="H321" s="511"/>
      <c r="I321" s="512"/>
      <c r="J321" s="291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505"/>
      <c r="Y321" s="505"/>
      <c r="Z321" s="505"/>
    </row>
    <row r="322" spans="1:26" ht="15.75" customHeight="1" x14ac:dyDescent="0.25">
      <c r="A322" s="455">
        <v>159</v>
      </c>
      <c r="B322" s="455" t="s">
        <v>1521</v>
      </c>
      <c r="C322" s="458" t="s">
        <v>257</v>
      </c>
      <c r="D322" s="458" t="s">
        <v>1044</v>
      </c>
      <c r="E322" s="458"/>
      <c r="F322" s="747"/>
      <c r="G322" s="86">
        <v>44357</v>
      </c>
      <c r="H322" s="511"/>
      <c r="I322" s="515"/>
      <c r="J322" s="516"/>
      <c r="K322" s="524">
        <v>44573</v>
      </c>
      <c r="L322" s="524">
        <v>44580</v>
      </c>
      <c r="M322" s="110" t="s">
        <v>1419</v>
      </c>
      <c r="N322" s="110" t="s">
        <v>1419</v>
      </c>
      <c r="O322" s="110"/>
      <c r="P322" s="110"/>
      <c r="Q322" s="110"/>
      <c r="R322" s="110"/>
      <c r="S322" s="110"/>
      <c r="T322" s="110"/>
      <c r="U322" s="110"/>
      <c r="V322" s="110"/>
      <c r="W322" s="110"/>
      <c r="X322" s="505"/>
      <c r="Y322" s="505"/>
      <c r="Z322" s="505"/>
    </row>
    <row r="323" spans="1:26" ht="15.75" customHeight="1" x14ac:dyDescent="0.25">
      <c r="A323" s="455"/>
      <c r="B323" s="455"/>
      <c r="C323" s="455"/>
      <c r="D323" s="455"/>
      <c r="E323" s="513">
        <v>342.97800000000001</v>
      </c>
      <c r="F323" s="747"/>
      <c r="G323" s="527"/>
      <c r="H323" s="511"/>
      <c r="I323" s="512"/>
      <c r="J323" s="291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505"/>
      <c r="Y323" s="505"/>
      <c r="Z323" s="505"/>
    </row>
    <row r="324" spans="1:26" ht="15.75" customHeight="1" x14ac:dyDescent="0.25">
      <c r="A324" s="455">
        <v>160</v>
      </c>
      <c r="B324" s="455" t="s">
        <v>1522</v>
      </c>
      <c r="C324" s="455" t="s">
        <v>231</v>
      </c>
      <c r="D324" s="455" t="s">
        <v>1044</v>
      </c>
      <c r="E324" s="455"/>
      <c r="F324" s="747"/>
      <c r="G324" s="86">
        <v>44357</v>
      </c>
      <c r="H324" s="511"/>
      <c r="I324" s="512" t="s">
        <v>1394</v>
      </c>
      <c r="J324" s="291"/>
      <c r="K324" s="517">
        <v>44550</v>
      </c>
      <c r="L324" s="517">
        <v>44561</v>
      </c>
      <c r="M324" s="524">
        <v>44573</v>
      </c>
      <c r="N324" s="524">
        <f>M324+7</f>
        <v>44580</v>
      </c>
      <c r="O324" s="110"/>
      <c r="P324" s="110"/>
      <c r="Q324" s="110"/>
      <c r="R324" s="110"/>
      <c r="S324" s="110"/>
      <c r="T324" s="110"/>
      <c r="U324" s="110"/>
      <c r="V324" s="110"/>
      <c r="W324" s="110"/>
      <c r="X324" s="505"/>
      <c r="Y324" s="505"/>
      <c r="Z324" s="505"/>
    </row>
    <row r="325" spans="1:26" ht="15.75" customHeight="1" x14ac:dyDescent="0.25">
      <c r="A325" s="455"/>
      <c r="B325" s="455"/>
      <c r="C325" s="455"/>
      <c r="D325" s="455"/>
      <c r="E325" s="513">
        <v>368.14</v>
      </c>
      <c r="F325" s="747"/>
      <c r="G325" s="527"/>
      <c r="H325" s="511"/>
      <c r="I325" s="512"/>
      <c r="J325" s="291"/>
      <c r="K325" s="86"/>
      <c r="L325" s="8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505"/>
      <c r="Y325" s="505"/>
      <c r="Z325" s="505"/>
    </row>
    <row r="326" spans="1:26" ht="15.75" customHeight="1" x14ac:dyDescent="0.25">
      <c r="A326" s="455">
        <v>161</v>
      </c>
      <c r="B326" s="455" t="s">
        <v>1523</v>
      </c>
      <c r="C326" s="455" t="s">
        <v>247</v>
      </c>
      <c r="D326" s="455" t="s">
        <v>1044</v>
      </c>
      <c r="E326" s="455"/>
      <c r="F326" s="747"/>
      <c r="G326" s="86">
        <v>44357</v>
      </c>
      <c r="H326" s="511"/>
      <c r="I326" s="512" t="s">
        <v>1394</v>
      </c>
      <c r="J326" s="291"/>
      <c r="K326" s="517">
        <v>44551</v>
      </c>
      <c r="L326" s="517">
        <v>44558</v>
      </c>
      <c r="M326" s="110" t="s">
        <v>1419</v>
      </c>
      <c r="N326" s="110" t="s">
        <v>1419</v>
      </c>
      <c r="O326" s="110"/>
      <c r="P326" s="110"/>
      <c r="Q326" s="110"/>
      <c r="R326" s="110"/>
      <c r="S326" s="110"/>
      <c r="T326" s="110"/>
      <c r="U326" s="110"/>
      <c r="V326" s="110"/>
      <c r="W326" s="110"/>
      <c r="X326" s="505"/>
      <c r="Y326" s="505"/>
      <c r="Z326" s="505"/>
    </row>
    <row r="327" spans="1:26" ht="15.75" customHeight="1" x14ac:dyDescent="0.25">
      <c r="A327" s="455"/>
      <c r="B327" s="455"/>
      <c r="C327" s="455"/>
      <c r="D327" s="455"/>
      <c r="E327" s="513">
        <v>409.18599999999998</v>
      </c>
      <c r="F327" s="681"/>
      <c r="G327" s="527"/>
      <c r="H327" s="511"/>
      <c r="I327" s="512"/>
      <c r="J327" s="291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505"/>
      <c r="Y327" s="505"/>
      <c r="Z327" s="505"/>
    </row>
    <row r="328" spans="1:26" ht="15.75" customHeight="1" x14ac:dyDescent="0.25">
      <c r="A328" s="455">
        <v>162</v>
      </c>
      <c r="B328" s="455" t="s">
        <v>1524</v>
      </c>
      <c r="C328" s="455" t="s">
        <v>347</v>
      </c>
      <c r="D328" s="455" t="s">
        <v>1525</v>
      </c>
      <c r="E328" s="455"/>
      <c r="F328" s="510"/>
      <c r="G328" s="86">
        <v>44357</v>
      </c>
      <c r="H328" s="511"/>
      <c r="I328" s="512"/>
      <c r="J328" s="291"/>
      <c r="K328" s="524">
        <v>44547</v>
      </c>
      <c r="L328" s="524">
        <f>K328+44</f>
        <v>44591</v>
      </c>
      <c r="M328" s="110" t="s">
        <v>1419</v>
      </c>
      <c r="N328" s="110" t="s">
        <v>1419</v>
      </c>
      <c r="O328" s="110"/>
      <c r="P328" s="110"/>
      <c r="Q328" s="110"/>
      <c r="R328" s="110"/>
      <c r="S328" s="110"/>
      <c r="T328" s="110"/>
      <c r="U328" s="110"/>
      <c r="V328" s="110"/>
      <c r="W328" s="110"/>
      <c r="X328" s="505"/>
      <c r="Y328" s="505"/>
      <c r="Z328" s="505"/>
    </row>
    <row r="329" spans="1:26" ht="15.75" customHeight="1" x14ac:dyDescent="0.25">
      <c r="A329" s="455"/>
      <c r="B329" s="455"/>
      <c r="C329" s="455"/>
      <c r="D329" s="455"/>
      <c r="E329" s="513">
        <v>591.00800000000004</v>
      </c>
      <c r="F329" s="510">
        <v>591</v>
      </c>
      <c r="G329" s="527"/>
      <c r="H329" s="511"/>
      <c r="I329" s="512"/>
      <c r="J329" s="291"/>
      <c r="K329" s="512"/>
      <c r="L329" s="29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505"/>
      <c r="Y329" s="505"/>
      <c r="Z329" s="505"/>
    </row>
    <row r="330" spans="1:26" ht="15.75" customHeight="1" x14ac:dyDescent="0.25">
      <c r="A330" s="455">
        <v>163</v>
      </c>
      <c r="B330" s="455" t="s">
        <v>1526</v>
      </c>
      <c r="C330" s="455" t="s">
        <v>347</v>
      </c>
      <c r="D330" s="455" t="s">
        <v>1527</v>
      </c>
      <c r="E330" s="455"/>
      <c r="F330" s="510"/>
      <c r="G330" s="86">
        <v>44357</v>
      </c>
      <c r="H330" s="86">
        <v>44449</v>
      </c>
      <c r="I330" s="512"/>
      <c r="J330" s="291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505"/>
      <c r="Y330" s="505"/>
      <c r="Z330" s="505"/>
    </row>
    <row r="331" spans="1:26" ht="15.75" customHeight="1" x14ac:dyDescent="0.25">
      <c r="A331" s="455"/>
      <c r="B331" s="455"/>
      <c r="C331" s="455"/>
      <c r="D331" s="455"/>
      <c r="E331" s="513">
        <v>404.95800000000003</v>
      </c>
      <c r="F331" s="746">
        <f>SUM(E331:E353)</f>
        <v>4889.4159999999993</v>
      </c>
      <c r="G331" s="527"/>
      <c r="H331" s="511"/>
      <c r="I331" s="512"/>
      <c r="J331" s="291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505"/>
      <c r="Y331" s="505"/>
      <c r="Z331" s="505"/>
    </row>
    <row r="332" spans="1:26" ht="15.75" customHeight="1" x14ac:dyDescent="0.25">
      <c r="A332" s="455">
        <v>164</v>
      </c>
      <c r="B332" s="455" t="s">
        <v>1528</v>
      </c>
      <c r="C332" s="455" t="s">
        <v>247</v>
      </c>
      <c r="D332" s="455" t="s">
        <v>1044</v>
      </c>
      <c r="E332" s="455"/>
      <c r="F332" s="747"/>
      <c r="G332" s="86">
        <v>44357</v>
      </c>
      <c r="H332" s="86">
        <v>44449</v>
      </c>
      <c r="I332" s="512" t="s">
        <v>1320</v>
      </c>
      <c r="J332" s="291"/>
      <c r="K332" s="517">
        <v>44547</v>
      </c>
      <c r="L332" s="517">
        <v>44560</v>
      </c>
      <c r="M332" s="524" t="str">
        <f>N326</f>
        <v>July'22</v>
      </c>
      <c r="N332" s="524" t="e">
        <f>M332+7</f>
        <v>#VALUE!</v>
      </c>
      <c r="O332" s="110"/>
      <c r="P332" s="110"/>
      <c r="Q332" s="110"/>
      <c r="R332" s="110"/>
      <c r="S332" s="110"/>
      <c r="T332" s="110"/>
      <c r="U332" s="110"/>
      <c r="V332" s="110"/>
      <c r="W332" s="110"/>
      <c r="X332" s="505"/>
      <c r="Y332" s="505"/>
      <c r="Z332" s="505"/>
    </row>
    <row r="333" spans="1:26" ht="15.75" customHeight="1" x14ac:dyDescent="0.25">
      <c r="A333" s="455"/>
      <c r="B333" s="455"/>
      <c r="C333" s="455"/>
      <c r="D333" s="455"/>
      <c r="E333" s="513">
        <v>420.78100000000001</v>
      </c>
      <c r="F333" s="747"/>
      <c r="G333" s="527"/>
      <c r="H333" s="511"/>
      <c r="I333" s="512"/>
      <c r="J333" s="291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505"/>
      <c r="Y333" s="505"/>
      <c r="Z333" s="505"/>
    </row>
    <row r="334" spans="1:26" ht="15.75" customHeight="1" x14ac:dyDescent="0.25">
      <c r="A334" s="455">
        <v>165</v>
      </c>
      <c r="B334" s="455" t="s">
        <v>1529</v>
      </c>
      <c r="C334" s="458" t="s">
        <v>231</v>
      </c>
      <c r="D334" s="458" t="s">
        <v>1044</v>
      </c>
      <c r="E334" s="458"/>
      <c r="F334" s="747"/>
      <c r="G334" s="86">
        <v>44357</v>
      </c>
      <c r="H334" s="86">
        <v>44449</v>
      </c>
      <c r="I334" s="515" t="s">
        <v>1320</v>
      </c>
      <c r="J334" s="516"/>
      <c r="K334" s="517">
        <v>44520</v>
      </c>
      <c r="L334" s="517">
        <v>44533</v>
      </c>
      <c r="M334" s="517">
        <v>44548</v>
      </c>
      <c r="N334" s="517">
        <v>44557</v>
      </c>
      <c r="O334" s="521">
        <v>44538</v>
      </c>
      <c r="P334" s="521">
        <v>44538</v>
      </c>
      <c r="Q334" s="110"/>
      <c r="R334" s="110"/>
      <c r="S334" s="110"/>
      <c r="T334" s="110"/>
      <c r="U334" s="110"/>
      <c r="V334" s="110"/>
      <c r="W334" s="110"/>
      <c r="X334" s="505"/>
      <c r="Y334" s="505"/>
      <c r="Z334" s="505"/>
    </row>
    <row r="335" spans="1:26" ht="15.75" customHeight="1" x14ac:dyDescent="0.25">
      <c r="A335" s="455"/>
      <c r="B335" s="455"/>
      <c r="C335" s="455"/>
      <c r="D335" s="455"/>
      <c r="E335" s="513">
        <v>389.483</v>
      </c>
      <c r="F335" s="747"/>
      <c r="G335" s="527"/>
      <c r="H335" s="511"/>
      <c r="I335" s="512"/>
      <c r="J335" s="291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505"/>
      <c r="Y335" s="505"/>
      <c r="Z335" s="505"/>
    </row>
    <row r="336" spans="1:26" ht="15.75" customHeight="1" x14ac:dyDescent="0.25">
      <c r="A336" s="455">
        <v>166</v>
      </c>
      <c r="B336" s="455" t="s">
        <v>1530</v>
      </c>
      <c r="C336" s="458" t="s">
        <v>257</v>
      </c>
      <c r="D336" s="458" t="s">
        <v>1044</v>
      </c>
      <c r="E336" s="458"/>
      <c r="F336" s="747"/>
      <c r="G336" s="86">
        <v>44357</v>
      </c>
      <c r="H336" s="86">
        <v>44449</v>
      </c>
      <c r="I336" s="515" t="s">
        <v>1320</v>
      </c>
      <c r="J336" s="516"/>
      <c r="K336" s="521">
        <v>44490</v>
      </c>
      <c r="L336" s="521">
        <v>44493</v>
      </c>
      <c r="M336" s="521">
        <v>44510</v>
      </c>
      <c r="N336" s="521">
        <v>44515</v>
      </c>
      <c r="O336" s="521">
        <v>44525</v>
      </c>
      <c r="P336" s="521">
        <v>44525</v>
      </c>
      <c r="Q336" s="110"/>
      <c r="R336" s="110"/>
      <c r="S336" s="110"/>
      <c r="T336" s="110"/>
      <c r="U336" s="110"/>
      <c r="V336" s="110"/>
      <c r="W336" s="110"/>
      <c r="X336" s="505"/>
      <c r="Y336" s="505"/>
      <c r="Z336" s="505"/>
    </row>
    <row r="337" spans="1:26" ht="15.75" customHeight="1" x14ac:dyDescent="0.25">
      <c r="A337" s="455"/>
      <c r="B337" s="455"/>
      <c r="C337" s="455"/>
      <c r="D337" s="455"/>
      <c r="E337" s="513">
        <v>419.49299999999999</v>
      </c>
      <c r="F337" s="747"/>
      <c r="G337" s="527"/>
      <c r="H337" s="511"/>
      <c r="I337" s="512"/>
      <c r="J337" s="291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505"/>
      <c r="Y337" s="505"/>
      <c r="Z337" s="505"/>
    </row>
    <row r="338" spans="1:26" ht="15.75" customHeight="1" x14ac:dyDescent="0.25">
      <c r="A338" s="455">
        <v>167</v>
      </c>
      <c r="B338" s="455" t="s">
        <v>1531</v>
      </c>
      <c r="C338" s="458" t="s">
        <v>257</v>
      </c>
      <c r="D338" s="458" t="s">
        <v>1044</v>
      </c>
      <c r="E338" s="458"/>
      <c r="F338" s="747"/>
      <c r="G338" s="86">
        <v>44357</v>
      </c>
      <c r="H338" s="86">
        <v>44449</v>
      </c>
      <c r="I338" s="515" t="s">
        <v>1320</v>
      </c>
      <c r="J338" s="516"/>
      <c r="K338" s="521">
        <v>44501</v>
      </c>
      <c r="L338" s="521">
        <v>44521</v>
      </c>
      <c r="M338" s="517">
        <v>44557</v>
      </c>
      <c r="N338" s="517">
        <v>44560</v>
      </c>
      <c r="O338" s="521">
        <v>44535</v>
      </c>
      <c r="P338" s="521">
        <v>44535</v>
      </c>
      <c r="Q338" s="110"/>
      <c r="R338" s="110"/>
      <c r="S338" s="110"/>
      <c r="T338" s="110"/>
      <c r="U338" s="110"/>
      <c r="V338" s="110"/>
      <c r="W338" s="110"/>
      <c r="X338" s="505"/>
      <c r="Y338" s="505"/>
      <c r="Z338" s="505"/>
    </row>
    <row r="339" spans="1:26" ht="15.75" customHeight="1" x14ac:dyDescent="0.25">
      <c r="A339" s="455"/>
      <c r="B339" s="455"/>
      <c r="C339" s="455"/>
      <c r="D339" s="455"/>
      <c r="E339" s="513">
        <v>407.89499999999998</v>
      </c>
      <c r="F339" s="747"/>
      <c r="G339" s="527"/>
      <c r="H339" s="511"/>
      <c r="I339" s="512"/>
      <c r="J339" s="291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505"/>
      <c r="Y339" s="505"/>
      <c r="Z339" s="505"/>
    </row>
    <row r="340" spans="1:26" ht="15.75" customHeight="1" x14ac:dyDescent="0.25">
      <c r="A340" s="455">
        <v>168</v>
      </c>
      <c r="B340" s="455" t="s">
        <v>1532</v>
      </c>
      <c r="C340" s="458" t="s">
        <v>231</v>
      </c>
      <c r="D340" s="458" t="s">
        <v>1044</v>
      </c>
      <c r="E340" s="458"/>
      <c r="F340" s="747"/>
      <c r="G340" s="86">
        <v>44357</v>
      </c>
      <c r="H340" s="86">
        <v>44449</v>
      </c>
      <c r="I340" s="515" t="s">
        <v>1320</v>
      </c>
      <c r="J340" s="516"/>
      <c r="K340" s="521">
        <v>44480</v>
      </c>
      <c r="L340" s="521">
        <v>44495</v>
      </c>
      <c r="M340" s="521">
        <v>44519</v>
      </c>
      <c r="N340" s="521">
        <v>44524</v>
      </c>
      <c r="O340" s="521">
        <v>44520</v>
      </c>
      <c r="P340" s="521">
        <v>44521</v>
      </c>
      <c r="Q340" s="110"/>
      <c r="R340" s="110"/>
      <c r="S340" s="110"/>
      <c r="T340" s="110"/>
      <c r="U340" s="110"/>
      <c r="V340" s="110"/>
      <c r="W340" s="110"/>
      <c r="X340" s="505"/>
      <c r="Y340" s="505"/>
      <c r="Z340" s="505"/>
    </row>
    <row r="341" spans="1:26" ht="15.75" customHeight="1" x14ac:dyDescent="0.25">
      <c r="A341" s="455"/>
      <c r="B341" s="455"/>
      <c r="C341" s="455"/>
      <c r="D341" s="455"/>
      <c r="E341" s="513">
        <v>412.93200000000002</v>
      </c>
      <c r="F341" s="747"/>
      <c r="G341" s="527"/>
      <c r="H341" s="511"/>
      <c r="I341" s="512"/>
      <c r="J341" s="291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505"/>
      <c r="Y341" s="505"/>
      <c r="Z341" s="505"/>
    </row>
    <row r="342" spans="1:26" ht="15.75" customHeight="1" x14ac:dyDescent="0.25">
      <c r="A342" s="455">
        <v>169</v>
      </c>
      <c r="B342" s="455" t="s">
        <v>1533</v>
      </c>
      <c r="C342" s="458" t="s">
        <v>257</v>
      </c>
      <c r="D342" s="458" t="s">
        <v>1044</v>
      </c>
      <c r="E342" s="458"/>
      <c r="F342" s="747"/>
      <c r="G342" s="86">
        <v>44357</v>
      </c>
      <c r="H342" s="86">
        <v>44449</v>
      </c>
      <c r="I342" s="515" t="s">
        <v>1320</v>
      </c>
      <c r="J342" s="516"/>
      <c r="K342" s="521">
        <v>44454</v>
      </c>
      <c r="L342" s="521">
        <v>44459</v>
      </c>
      <c r="M342" s="524">
        <v>44573</v>
      </c>
      <c r="N342" s="524">
        <f>M342+5</f>
        <v>44578</v>
      </c>
      <c r="O342" s="521">
        <v>44473</v>
      </c>
      <c r="P342" s="521">
        <v>44473</v>
      </c>
      <c r="Q342" s="110"/>
      <c r="R342" s="110"/>
      <c r="S342" s="110"/>
      <c r="T342" s="110"/>
      <c r="U342" s="110"/>
      <c r="V342" s="110"/>
      <c r="W342" s="110"/>
      <c r="X342" s="505"/>
      <c r="Y342" s="505"/>
      <c r="Z342" s="505"/>
    </row>
    <row r="343" spans="1:26" ht="15.75" customHeight="1" x14ac:dyDescent="0.25">
      <c r="A343" s="455"/>
      <c r="B343" s="455"/>
      <c r="C343" s="455"/>
      <c r="D343" s="455"/>
      <c r="E343" s="513">
        <v>380.209</v>
      </c>
      <c r="F343" s="747"/>
      <c r="G343" s="527"/>
      <c r="H343" s="511"/>
      <c r="I343" s="512"/>
      <c r="J343" s="291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505"/>
      <c r="Y343" s="505"/>
      <c r="Z343" s="505"/>
    </row>
    <row r="344" spans="1:26" ht="15.75" customHeight="1" x14ac:dyDescent="0.25">
      <c r="A344" s="455">
        <v>170</v>
      </c>
      <c r="B344" s="455" t="s">
        <v>1534</v>
      </c>
      <c r="C344" s="458" t="s">
        <v>257</v>
      </c>
      <c r="D344" s="458" t="s">
        <v>1044</v>
      </c>
      <c r="E344" s="458"/>
      <c r="F344" s="747"/>
      <c r="G344" s="86">
        <v>44357</v>
      </c>
      <c r="H344" s="86">
        <v>44449</v>
      </c>
      <c r="I344" s="515" t="s">
        <v>1320</v>
      </c>
      <c r="J344" s="516"/>
      <c r="K344" s="521">
        <v>44466</v>
      </c>
      <c r="L344" s="521">
        <v>44469</v>
      </c>
      <c r="M344" s="521">
        <v>44505</v>
      </c>
      <c r="N344" s="521">
        <v>44510</v>
      </c>
      <c r="O344" s="521">
        <v>44473</v>
      </c>
      <c r="P344" s="521">
        <v>44473</v>
      </c>
      <c r="Q344" s="110"/>
      <c r="R344" s="110"/>
      <c r="S344" s="110"/>
      <c r="T344" s="110"/>
      <c r="U344" s="110"/>
      <c r="V344" s="110"/>
      <c r="W344" s="110"/>
      <c r="X344" s="505"/>
      <c r="Y344" s="505"/>
      <c r="Z344" s="505"/>
    </row>
    <row r="345" spans="1:26" ht="15.75" customHeight="1" x14ac:dyDescent="0.25">
      <c r="A345" s="455"/>
      <c r="B345" s="455"/>
      <c r="C345" s="455"/>
      <c r="D345" s="455"/>
      <c r="E345" s="513">
        <v>406.23</v>
      </c>
      <c r="F345" s="747"/>
      <c r="G345" s="527"/>
      <c r="H345" s="511"/>
      <c r="I345" s="512"/>
      <c r="J345" s="291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505"/>
      <c r="Y345" s="505"/>
      <c r="Z345" s="505"/>
    </row>
    <row r="346" spans="1:26" ht="15.75" customHeight="1" x14ac:dyDescent="0.25">
      <c r="A346" s="455">
        <v>171</v>
      </c>
      <c r="B346" s="455" t="s">
        <v>1535</v>
      </c>
      <c r="C346" s="458" t="s">
        <v>231</v>
      </c>
      <c r="D346" s="458" t="s">
        <v>1044</v>
      </c>
      <c r="E346" s="458"/>
      <c r="F346" s="747"/>
      <c r="G346" s="86">
        <v>44357</v>
      </c>
      <c r="H346" s="86">
        <v>44449</v>
      </c>
      <c r="I346" s="515" t="s">
        <v>1320</v>
      </c>
      <c r="J346" s="516"/>
      <c r="K346" s="521">
        <v>44460</v>
      </c>
      <c r="L346" s="521">
        <v>44466</v>
      </c>
      <c r="M346" s="521">
        <v>44482</v>
      </c>
      <c r="N346" s="521">
        <v>44488</v>
      </c>
      <c r="O346" s="521">
        <v>44496</v>
      </c>
      <c r="P346" s="521">
        <v>44496</v>
      </c>
      <c r="Q346" s="110"/>
      <c r="R346" s="110"/>
      <c r="S346" s="110"/>
      <c r="T346" s="110"/>
      <c r="U346" s="110"/>
      <c r="V346" s="110"/>
      <c r="W346" s="110"/>
      <c r="X346" s="505"/>
      <c r="Y346" s="505"/>
      <c r="Z346" s="505"/>
    </row>
    <row r="347" spans="1:26" ht="15.75" customHeight="1" x14ac:dyDescent="0.25">
      <c r="A347" s="455"/>
      <c r="B347" s="455"/>
      <c r="C347" s="455"/>
      <c r="D347" s="455"/>
      <c r="E347" s="513">
        <v>403.86099999999999</v>
      </c>
      <c r="F347" s="747"/>
      <c r="G347" s="527"/>
      <c r="H347" s="511"/>
      <c r="I347" s="512"/>
      <c r="J347" s="291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505"/>
      <c r="Y347" s="505"/>
      <c r="Z347" s="505"/>
    </row>
    <row r="348" spans="1:26" ht="15.75" customHeight="1" x14ac:dyDescent="0.25">
      <c r="A348" s="455">
        <v>172</v>
      </c>
      <c r="B348" s="455" t="s">
        <v>1536</v>
      </c>
      <c r="C348" s="458" t="s">
        <v>231</v>
      </c>
      <c r="D348" s="458" t="s">
        <v>1044</v>
      </c>
      <c r="E348" s="458"/>
      <c r="F348" s="747"/>
      <c r="G348" s="86">
        <v>44357</v>
      </c>
      <c r="H348" s="86">
        <v>44449</v>
      </c>
      <c r="I348" s="515" t="s">
        <v>1320</v>
      </c>
      <c r="J348" s="516"/>
      <c r="K348" s="521">
        <v>44466</v>
      </c>
      <c r="L348" s="521">
        <v>44474</v>
      </c>
      <c r="M348" s="521">
        <v>44494</v>
      </c>
      <c r="N348" s="521">
        <v>44500</v>
      </c>
      <c r="O348" s="521">
        <v>44496</v>
      </c>
      <c r="P348" s="521">
        <v>44496</v>
      </c>
      <c r="Q348" s="110"/>
      <c r="R348" s="110"/>
      <c r="S348" s="110"/>
      <c r="T348" s="110"/>
      <c r="U348" s="110"/>
      <c r="V348" s="110"/>
      <c r="W348" s="110"/>
      <c r="X348" s="505"/>
      <c r="Y348" s="505"/>
      <c r="Z348" s="505"/>
    </row>
    <row r="349" spans="1:26" ht="15.75" customHeight="1" x14ac:dyDescent="0.25">
      <c r="A349" s="455"/>
      <c r="B349" s="455"/>
      <c r="C349" s="455"/>
      <c r="D349" s="455"/>
      <c r="E349" s="513">
        <v>404.44499999999999</v>
      </c>
      <c r="F349" s="747"/>
      <c r="G349" s="527"/>
      <c r="H349" s="511"/>
      <c r="I349" s="512"/>
      <c r="J349" s="291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505"/>
      <c r="Y349" s="505"/>
      <c r="Z349" s="505"/>
    </row>
    <row r="350" spans="1:26" ht="15.75" customHeight="1" x14ac:dyDescent="0.25">
      <c r="A350" s="455">
        <v>173</v>
      </c>
      <c r="B350" s="455" t="s">
        <v>1537</v>
      </c>
      <c r="C350" s="458" t="s">
        <v>257</v>
      </c>
      <c r="D350" s="458" t="s">
        <v>1044</v>
      </c>
      <c r="E350" s="458"/>
      <c r="F350" s="747"/>
      <c r="G350" s="86">
        <v>44357</v>
      </c>
      <c r="H350" s="86">
        <v>44449</v>
      </c>
      <c r="I350" s="515" t="s">
        <v>1538</v>
      </c>
      <c r="J350" s="516"/>
      <c r="K350" s="521">
        <v>44449</v>
      </c>
      <c r="L350" s="521">
        <v>44465</v>
      </c>
      <c r="M350" s="521">
        <v>44488</v>
      </c>
      <c r="N350" s="521">
        <v>44493</v>
      </c>
      <c r="O350" s="521">
        <v>44518</v>
      </c>
      <c r="P350" s="521">
        <v>44519</v>
      </c>
      <c r="Q350" s="110"/>
      <c r="R350" s="110"/>
      <c r="S350" s="110"/>
      <c r="T350" s="110"/>
      <c r="U350" s="110"/>
      <c r="V350" s="110"/>
      <c r="W350" s="110"/>
      <c r="X350" s="505"/>
      <c r="Y350" s="505"/>
      <c r="Z350" s="505"/>
    </row>
    <row r="351" spans="1:26" ht="15.75" customHeight="1" x14ac:dyDescent="0.25">
      <c r="A351" s="455"/>
      <c r="B351" s="455"/>
      <c r="C351" s="455"/>
      <c r="D351" s="455"/>
      <c r="E351" s="513">
        <v>407.21499999999997</v>
      </c>
      <c r="F351" s="747"/>
      <c r="G351" s="527"/>
      <c r="H351" s="511"/>
      <c r="I351" s="512"/>
      <c r="J351" s="291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505"/>
      <c r="Y351" s="505"/>
      <c r="Z351" s="505"/>
    </row>
    <row r="352" spans="1:26" ht="15.75" customHeight="1" x14ac:dyDescent="0.25">
      <c r="A352" s="455">
        <v>174</v>
      </c>
      <c r="B352" s="455" t="s">
        <v>1539</v>
      </c>
      <c r="C352" s="458" t="s">
        <v>231</v>
      </c>
      <c r="D352" s="458" t="s">
        <v>1044</v>
      </c>
      <c r="E352" s="458"/>
      <c r="F352" s="747"/>
      <c r="G352" s="86">
        <v>44357</v>
      </c>
      <c r="H352" s="86">
        <v>44449</v>
      </c>
      <c r="I352" s="515" t="s">
        <v>1320</v>
      </c>
      <c r="J352" s="516"/>
      <c r="K352" s="521">
        <v>44472</v>
      </c>
      <c r="L352" s="521">
        <v>44479</v>
      </c>
      <c r="M352" s="521">
        <v>44501</v>
      </c>
      <c r="N352" s="521">
        <v>44508</v>
      </c>
      <c r="O352" s="521">
        <v>44496</v>
      </c>
      <c r="P352" s="521">
        <v>44496</v>
      </c>
      <c r="Q352" s="110"/>
      <c r="R352" s="110"/>
      <c r="S352" s="110"/>
      <c r="T352" s="110"/>
      <c r="U352" s="110"/>
      <c r="V352" s="110"/>
      <c r="W352" s="110"/>
      <c r="X352" s="505"/>
      <c r="Y352" s="505"/>
      <c r="Z352" s="505"/>
    </row>
    <row r="353" spans="1:26" ht="15.75" customHeight="1" x14ac:dyDescent="0.25">
      <c r="A353" s="455"/>
      <c r="B353" s="455"/>
      <c r="C353" s="455"/>
      <c r="D353" s="455"/>
      <c r="E353" s="513">
        <v>431.91399999999999</v>
      </c>
      <c r="F353" s="681"/>
      <c r="G353" s="527"/>
      <c r="H353" s="511"/>
      <c r="I353" s="512"/>
      <c r="J353" s="291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505"/>
      <c r="Y353" s="505"/>
      <c r="Z353" s="505"/>
    </row>
    <row r="354" spans="1:26" ht="15.75" customHeight="1" x14ac:dyDescent="0.25">
      <c r="A354" s="455">
        <v>175</v>
      </c>
      <c r="B354" s="455" t="s">
        <v>1540</v>
      </c>
      <c r="C354" s="458" t="s">
        <v>349</v>
      </c>
      <c r="D354" s="458" t="s">
        <v>1541</v>
      </c>
      <c r="E354" s="458"/>
      <c r="F354" s="522"/>
      <c r="G354" s="86">
        <v>44357</v>
      </c>
      <c r="H354" s="86">
        <v>44449</v>
      </c>
      <c r="I354" s="515" t="s">
        <v>1320</v>
      </c>
      <c r="J354" s="516"/>
      <c r="K354" s="521">
        <v>44476</v>
      </c>
      <c r="L354" s="521">
        <v>44492</v>
      </c>
      <c r="M354" s="110"/>
      <c r="N354" s="110"/>
      <c r="O354" s="521">
        <v>44518</v>
      </c>
      <c r="P354" s="521">
        <v>44519</v>
      </c>
      <c r="Q354" s="110"/>
      <c r="R354" s="110"/>
      <c r="S354" s="110"/>
      <c r="T354" s="110"/>
      <c r="U354" s="110"/>
      <c r="V354" s="110"/>
      <c r="W354" s="110"/>
      <c r="X354" s="505"/>
      <c r="Y354" s="505"/>
      <c r="Z354" s="505"/>
    </row>
    <row r="355" spans="1:26" ht="15.75" customHeight="1" x14ac:dyDescent="0.25">
      <c r="A355" s="455"/>
      <c r="B355" s="455"/>
      <c r="C355" s="455"/>
      <c r="D355" s="455"/>
      <c r="E355" s="513">
        <v>239.804</v>
      </c>
      <c r="F355" s="510">
        <v>239.804</v>
      </c>
      <c r="G355" s="527"/>
      <c r="H355" s="511"/>
      <c r="I355" s="512"/>
      <c r="J355" s="291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505"/>
      <c r="Y355" s="505"/>
      <c r="Z355" s="505"/>
    </row>
    <row r="356" spans="1:26" ht="15.75" customHeight="1" x14ac:dyDescent="0.25">
      <c r="A356" s="455">
        <v>176</v>
      </c>
      <c r="B356" s="455" t="s">
        <v>1542</v>
      </c>
      <c r="C356" s="458" t="s">
        <v>349</v>
      </c>
      <c r="D356" s="458" t="s">
        <v>1543</v>
      </c>
      <c r="E356" s="458"/>
      <c r="F356" s="522"/>
      <c r="G356" s="86">
        <v>44357</v>
      </c>
      <c r="H356" s="86">
        <v>44306</v>
      </c>
      <c r="I356" s="515" t="s">
        <v>1320</v>
      </c>
      <c r="J356" s="516"/>
      <c r="K356" s="521">
        <v>44474</v>
      </c>
      <c r="L356" s="521">
        <v>44495</v>
      </c>
      <c r="M356" s="110"/>
      <c r="N356" s="110"/>
      <c r="O356" s="521">
        <v>44518</v>
      </c>
      <c r="P356" s="521">
        <v>44519</v>
      </c>
      <c r="Q356" s="110"/>
      <c r="R356" s="110"/>
      <c r="S356" s="524">
        <v>44540</v>
      </c>
      <c r="T356" s="524">
        <v>44561</v>
      </c>
      <c r="U356" s="110"/>
      <c r="V356" s="110"/>
      <c r="W356" s="110"/>
      <c r="X356" s="505"/>
      <c r="Y356" s="505"/>
      <c r="Z356" s="505"/>
    </row>
    <row r="357" spans="1:26" ht="14.25" customHeight="1" x14ac:dyDescent="0.25">
      <c r="A357" s="455"/>
      <c r="B357" s="455"/>
      <c r="C357" s="455"/>
      <c r="D357" s="455"/>
      <c r="E357" s="513">
        <v>412.15300000000002</v>
      </c>
      <c r="F357" s="746">
        <v>2488.3009999999999</v>
      </c>
      <c r="G357" s="527"/>
      <c r="H357" s="511"/>
      <c r="I357" s="512"/>
      <c r="J357" s="291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505"/>
      <c r="Y357" s="505"/>
      <c r="Z357" s="505"/>
    </row>
    <row r="358" spans="1:26" ht="15.75" customHeight="1" x14ac:dyDescent="0.25">
      <c r="A358" s="455">
        <v>177</v>
      </c>
      <c r="B358" s="455" t="s">
        <v>1544</v>
      </c>
      <c r="C358" s="458" t="s">
        <v>257</v>
      </c>
      <c r="D358" s="458" t="s">
        <v>1044</v>
      </c>
      <c r="E358" s="458"/>
      <c r="F358" s="747"/>
      <c r="G358" s="86">
        <v>44303</v>
      </c>
      <c r="H358" s="86">
        <v>44306</v>
      </c>
      <c r="I358" s="515" t="s">
        <v>1320</v>
      </c>
      <c r="J358" s="516"/>
      <c r="K358" s="521">
        <v>44340</v>
      </c>
      <c r="L358" s="521">
        <v>44347</v>
      </c>
      <c r="M358" s="521">
        <v>44472</v>
      </c>
      <c r="N358" s="521">
        <v>44479</v>
      </c>
      <c r="O358" s="521">
        <v>44369</v>
      </c>
      <c r="P358" s="521">
        <v>44369</v>
      </c>
      <c r="Q358" s="110"/>
      <c r="R358" s="110"/>
      <c r="S358" s="524">
        <v>44540</v>
      </c>
      <c r="T358" s="524">
        <v>44561</v>
      </c>
      <c r="U358" s="110"/>
      <c r="V358" s="110"/>
      <c r="W358" s="110"/>
      <c r="X358" s="505"/>
      <c r="Y358" s="505"/>
      <c r="Z358" s="505"/>
    </row>
    <row r="359" spans="1:26" ht="15.75" customHeight="1" x14ac:dyDescent="0.25">
      <c r="A359" s="455"/>
      <c r="B359" s="455"/>
      <c r="C359" s="455"/>
      <c r="D359" s="455"/>
      <c r="E359" s="513">
        <v>426.62599999999998</v>
      </c>
      <c r="F359" s="747"/>
      <c r="G359" s="527"/>
      <c r="H359" s="511"/>
      <c r="I359" s="512"/>
      <c r="J359" s="291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505"/>
      <c r="Y359" s="505"/>
      <c r="Z359" s="505"/>
    </row>
    <row r="360" spans="1:26" ht="15.75" customHeight="1" x14ac:dyDescent="0.25">
      <c r="A360" s="455">
        <v>178</v>
      </c>
      <c r="B360" s="455" t="s">
        <v>1545</v>
      </c>
      <c r="C360" s="458" t="s">
        <v>257</v>
      </c>
      <c r="D360" s="458" t="s">
        <v>1044</v>
      </c>
      <c r="E360" s="458"/>
      <c r="F360" s="747"/>
      <c r="G360" s="86">
        <v>44303</v>
      </c>
      <c r="H360" s="86">
        <v>44306</v>
      </c>
      <c r="I360" s="515" t="s">
        <v>1318</v>
      </c>
      <c r="J360" s="516"/>
      <c r="K360" s="521">
        <v>44326</v>
      </c>
      <c r="L360" s="521">
        <v>44331</v>
      </c>
      <c r="M360" s="521">
        <v>44397</v>
      </c>
      <c r="N360" s="521">
        <v>44407</v>
      </c>
      <c r="O360" s="521">
        <v>44520</v>
      </c>
      <c r="P360" s="521">
        <v>44521</v>
      </c>
      <c r="Q360" s="110"/>
      <c r="R360" s="110"/>
      <c r="S360" s="524">
        <v>44540</v>
      </c>
      <c r="T360" s="524">
        <v>44561</v>
      </c>
      <c r="U360" s="110"/>
      <c r="V360" s="110"/>
      <c r="W360" s="110"/>
      <c r="X360" s="505"/>
      <c r="Y360" s="505"/>
      <c r="Z360" s="505"/>
    </row>
    <row r="361" spans="1:26" ht="15.75" customHeight="1" x14ac:dyDescent="0.25">
      <c r="A361" s="455"/>
      <c r="B361" s="455"/>
      <c r="C361" s="455"/>
      <c r="D361" s="455"/>
      <c r="E361" s="513">
        <v>413.16</v>
      </c>
      <c r="F361" s="747"/>
      <c r="G361" s="527"/>
      <c r="H361" s="511"/>
      <c r="I361" s="512"/>
      <c r="J361" s="291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505"/>
      <c r="Y361" s="505"/>
      <c r="Z361" s="505"/>
    </row>
    <row r="362" spans="1:26" ht="15.75" customHeight="1" x14ac:dyDescent="0.25">
      <c r="A362" s="455">
        <v>179</v>
      </c>
      <c r="B362" s="455" t="s">
        <v>1546</v>
      </c>
      <c r="C362" s="458" t="s">
        <v>245</v>
      </c>
      <c r="D362" s="458" t="s">
        <v>1044</v>
      </c>
      <c r="E362" s="458"/>
      <c r="F362" s="747"/>
      <c r="G362" s="86">
        <v>44303</v>
      </c>
      <c r="H362" s="86">
        <v>44306</v>
      </c>
      <c r="I362" s="515" t="s">
        <v>1318</v>
      </c>
      <c r="J362" s="516"/>
      <c r="K362" s="521">
        <v>44310</v>
      </c>
      <c r="L362" s="521">
        <v>44317</v>
      </c>
      <c r="M362" s="521">
        <v>44401</v>
      </c>
      <c r="N362" s="521">
        <v>44413</v>
      </c>
      <c r="O362" s="521">
        <v>44469</v>
      </c>
      <c r="P362" s="521">
        <v>44469</v>
      </c>
      <c r="Q362" s="110"/>
      <c r="R362" s="110"/>
      <c r="S362" s="524">
        <v>44540</v>
      </c>
      <c r="T362" s="524">
        <v>44561</v>
      </c>
      <c r="U362" s="110"/>
      <c r="V362" s="110"/>
      <c r="W362" s="110"/>
      <c r="X362" s="505"/>
      <c r="Y362" s="505"/>
      <c r="Z362" s="505"/>
    </row>
    <row r="363" spans="1:26" ht="15.75" customHeight="1" x14ac:dyDescent="0.25">
      <c r="A363" s="455"/>
      <c r="B363" s="455"/>
      <c r="C363" s="455"/>
      <c r="D363" s="455"/>
      <c r="E363" s="513">
        <v>423.2</v>
      </c>
      <c r="F363" s="747"/>
      <c r="G363" s="527"/>
      <c r="H363" s="511"/>
      <c r="I363" s="512"/>
      <c r="J363" s="291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505"/>
      <c r="Y363" s="505"/>
      <c r="Z363" s="505"/>
    </row>
    <row r="364" spans="1:26" ht="15.75" customHeight="1" x14ac:dyDescent="0.25">
      <c r="A364" s="455">
        <v>180</v>
      </c>
      <c r="B364" s="455" t="s">
        <v>1547</v>
      </c>
      <c r="C364" s="458" t="s">
        <v>231</v>
      </c>
      <c r="D364" s="458" t="s">
        <v>1044</v>
      </c>
      <c r="E364" s="458"/>
      <c r="F364" s="747"/>
      <c r="G364" s="86">
        <v>44303</v>
      </c>
      <c r="H364" s="86">
        <v>44306</v>
      </c>
      <c r="I364" s="515" t="s">
        <v>1318</v>
      </c>
      <c r="J364" s="516"/>
      <c r="K364" s="521">
        <v>44316</v>
      </c>
      <c r="L364" s="521">
        <v>44321</v>
      </c>
      <c r="M364" s="521">
        <v>44383</v>
      </c>
      <c r="N364" s="521">
        <v>44388</v>
      </c>
      <c r="O364" s="521">
        <v>44469</v>
      </c>
      <c r="P364" s="521">
        <v>44469</v>
      </c>
      <c r="Q364" s="110"/>
      <c r="R364" s="110"/>
      <c r="S364" s="524">
        <v>44540</v>
      </c>
      <c r="T364" s="524">
        <v>44561</v>
      </c>
      <c r="U364" s="110"/>
      <c r="V364" s="110"/>
      <c r="W364" s="110"/>
      <c r="X364" s="505"/>
      <c r="Y364" s="505"/>
      <c r="Z364" s="505"/>
    </row>
    <row r="365" spans="1:26" ht="15.75" customHeight="1" x14ac:dyDescent="0.25">
      <c r="A365" s="455"/>
      <c r="B365" s="455"/>
      <c r="C365" s="455"/>
      <c r="D365" s="455"/>
      <c r="E365" s="513">
        <v>404.01</v>
      </c>
      <c r="F365" s="747"/>
      <c r="G365" s="527"/>
      <c r="H365" s="511"/>
      <c r="I365" s="512"/>
      <c r="J365" s="291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505"/>
      <c r="Y365" s="505"/>
      <c r="Z365" s="505"/>
    </row>
    <row r="366" spans="1:26" ht="15.75" customHeight="1" x14ac:dyDescent="0.25">
      <c r="A366" s="455">
        <v>181</v>
      </c>
      <c r="B366" s="455" t="s">
        <v>1548</v>
      </c>
      <c r="C366" s="458" t="s">
        <v>257</v>
      </c>
      <c r="D366" s="458" t="s">
        <v>1044</v>
      </c>
      <c r="E366" s="458"/>
      <c r="F366" s="747"/>
      <c r="G366" s="86">
        <v>44303</v>
      </c>
      <c r="H366" s="86">
        <v>44306</v>
      </c>
      <c r="I366" s="515" t="s">
        <v>1318</v>
      </c>
      <c r="J366" s="516"/>
      <c r="K366" s="521">
        <v>44321</v>
      </c>
      <c r="L366" s="521">
        <v>44327</v>
      </c>
      <c r="M366" s="521">
        <v>44387</v>
      </c>
      <c r="N366" s="521">
        <v>44397</v>
      </c>
      <c r="O366" s="521">
        <v>44520</v>
      </c>
      <c r="P366" s="521">
        <v>44469</v>
      </c>
      <c r="Q366" s="110"/>
      <c r="R366" s="110"/>
      <c r="S366" s="524">
        <v>44540</v>
      </c>
      <c r="T366" s="524">
        <v>44561</v>
      </c>
      <c r="U366" s="110"/>
      <c r="V366" s="110"/>
      <c r="W366" s="110"/>
      <c r="X366" s="505"/>
      <c r="Y366" s="505"/>
      <c r="Z366" s="505"/>
    </row>
    <row r="367" spans="1:26" ht="15.75" customHeight="1" x14ac:dyDescent="0.25">
      <c r="A367" s="455"/>
      <c r="B367" s="455"/>
      <c r="C367" s="455"/>
      <c r="D367" s="455"/>
      <c r="E367" s="513">
        <v>409.15199999999999</v>
      </c>
      <c r="F367" s="681"/>
      <c r="G367" s="527"/>
      <c r="H367" s="511"/>
      <c r="I367" s="512"/>
      <c r="J367" s="291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505"/>
      <c r="Y367" s="505"/>
      <c r="Z367" s="505"/>
    </row>
    <row r="368" spans="1:26" ht="15.75" customHeight="1" x14ac:dyDescent="0.25">
      <c r="A368" s="455">
        <v>182</v>
      </c>
      <c r="B368" s="455" t="s">
        <v>1549</v>
      </c>
      <c r="C368" s="458" t="s">
        <v>330</v>
      </c>
      <c r="D368" s="458" t="s">
        <v>1550</v>
      </c>
      <c r="E368" s="458"/>
      <c r="F368" s="522"/>
      <c r="G368" s="86">
        <v>44303</v>
      </c>
      <c r="H368" s="86">
        <v>44306</v>
      </c>
      <c r="I368" s="515" t="s">
        <v>1320</v>
      </c>
      <c r="J368" s="516"/>
      <c r="K368" s="521">
        <v>44387</v>
      </c>
      <c r="L368" s="521">
        <v>44439</v>
      </c>
      <c r="M368" s="521">
        <v>44521</v>
      </c>
      <c r="N368" s="521">
        <v>44529</v>
      </c>
      <c r="O368" s="521">
        <v>44449</v>
      </c>
      <c r="P368" s="521">
        <v>44449</v>
      </c>
      <c r="Q368" s="110"/>
      <c r="R368" s="110"/>
      <c r="S368" s="521">
        <v>44530</v>
      </c>
      <c r="T368" s="521">
        <v>44543</v>
      </c>
      <c r="U368" s="110"/>
      <c r="V368" s="110"/>
      <c r="W368" s="110"/>
      <c r="X368" s="505"/>
      <c r="Y368" s="505"/>
      <c r="Z368" s="505"/>
    </row>
    <row r="369" spans="1:26" ht="15.75" customHeight="1" x14ac:dyDescent="0.25">
      <c r="A369" s="455"/>
      <c r="B369" s="455"/>
      <c r="C369" s="455"/>
      <c r="D369" s="455"/>
      <c r="E369" s="513">
        <v>420.714</v>
      </c>
      <c r="F369" s="746">
        <v>3294.9720000000002</v>
      </c>
      <c r="G369" s="527"/>
      <c r="H369" s="511"/>
      <c r="I369" s="512"/>
      <c r="J369" s="291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505"/>
      <c r="Y369" s="505"/>
      <c r="Z369" s="505"/>
    </row>
    <row r="370" spans="1:26" ht="15.75" customHeight="1" x14ac:dyDescent="0.25">
      <c r="A370" s="455">
        <v>183</v>
      </c>
      <c r="B370" s="455" t="s">
        <v>1551</v>
      </c>
      <c r="C370" s="458" t="s">
        <v>245</v>
      </c>
      <c r="D370" s="458" t="s">
        <v>1044</v>
      </c>
      <c r="E370" s="458"/>
      <c r="F370" s="747"/>
      <c r="G370" s="86">
        <v>44303</v>
      </c>
      <c r="H370" s="86">
        <v>44306</v>
      </c>
      <c r="I370" s="515" t="s">
        <v>1318</v>
      </c>
      <c r="J370" s="516"/>
      <c r="K370" s="521">
        <v>44333</v>
      </c>
      <c r="L370" s="521">
        <v>44343</v>
      </c>
      <c r="M370" s="521">
        <v>44425</v>
      </c>
      <c r="N370" s="521">
        <v>44437</v>
      </c>
      <c r="O370" s="521">
        <v>44469</v>
      </c>
      <c r="P370" s="521">
        <v>44469</v>
      </c>
      <c r="Q370" s="110"/>
      <c r="R370" s="110"/>
      <c r="S370" s="521">
        <v>44530</v>
      </c>
      <c r="T370" s="521">
        <v>44543</v>
      </c>
      <c r="U370" s="110"/>
      <c r="V370" s="110"/>
      <c r="W370" s="110"/>
      <c r="X370" s="505"/>
      <c r="Y370" s="505"/>
      <c r="Z370" s="505"/>
    </row>
    <row r="371" spans="1:26" ht="15.75" customHeight="1" x14ac:dyDescent="0.25">
      <c r="A371" s="455"/>
      <c r="B371" s="455"/>
      <c r="C371" s="455"/>
      <c r="D371" s="455"/>
      <c r="E371" s="513">
        <v>418.98</v>
      </c>
      <c r="F371" s="747"/>
      <c r="G371" s="527"/>
      <c r="H371" s="511"/>
      <c r="I371" s="512"/>
      <c r="J371" s="291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505"/>
      <c r="Y371" s="505"/>
      <c r="Z371" s="505"/>
    </row>
    <row r="372" spans="1:26" ht="15.75" customHeight="1" x14ac:dyDescent="0.25">
      <c r="A372" s="455">
        <v>184</v>
      </c>
      <c r="B372" s="455" t="s">
        <v>1552</v>
      </c>
      <c r="C372" s="458" t="s">
        <v>231</v>
      </c>
      <c r="D372" s="458" t="s">
        <v>1044</v>
      </c>
      <c r="E372" s="458"/>
      <c r="F372" s="747"/>
      <c r="G372" s="86">
        <v>44303</v>
      </c>
      <c r="H372" s="86">
        <v>44306</v>
      </c>
      <c r="I372" s="515" t="s">
        <v>1318</v>
      </c>
      <c r="J372" s="516"/>
      <c r="K372" s="521">
        <v>44342</v>
      </c>
      <c r="L372" s="521">
        <v>44359</v>
      </c>
      <c r="M372" s="521">
        <v>44397</v>
      </c>
      <c r="N372" s="521">
        <v>44408</v>
      </c>
      <c r="O372" s="521">
        <v>44362</v>
      </c>
      <c r="P372" s="521">
        <v>44362</v>
      </c>
      <c r="Q372" s="110"/>
      <c r="R372" s="110"/>
      <c r="S372" s="521">
        <v>44530</v>
      </c>
      <c r="T372" s="521">
        <v>44543</v>
      </c>
      <c r="U372" s="110"/>
      <c r="V372" s="110"/>
      <c r="W372" s="110"/>
      <c r="X372" s="505"/>
      <c r="Y372" s="505"/>
      <c r="Z372" s="505"/>
    </row>
    <row r="373" spans="1:26" ht="15.75" customHeight="1" x14ac:dyDescent="0.25">
      <c r="A373" s="455"/>
      <c r="B373" s="455"/>
      <c r="C373" s="455"/>
      <c r="D373" s="455"/>
      <c r="E373" s="513">
        <v>368.18900000000002</v>
      </c>
      <c r="F373" s="747"/>
      <c r="G373" s="527"/>
      <c r="H373" s="511"/>
      <c r="I373" s="512"/>
      <c r="J373" s="291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505"/>
      <c r="Y373" s="505"/>
      <c r="Z373" s="505"/>
    </row>
    <row r="374" spans="1:26" ht="15.75" customHeight="1" x14ac:dyDescent="0.25">
      <c r="A374" s="455">
        <v>185</v>
      </c>
      <c r="B374" s="455" t="s">
        <v>1553</v>
      </c>
      <c r="C374" s="458" t="s">
        <v>257</v>
      </c>
      <c r="D374" s="458" t="s">
        <v>1044</v>
      </c>
      <c r="E374" s="458"/>
      <c r="F374" s="747"/>
      <c r="G374" s="86">
        <v>44303</v>
      </c>
      <c r="H374" s="86">
        <v>44306</v>
      </c>
      <c r="I374" s="515" t="s">
        <v>1318</v>
      </c>
      <c r="J374" s="516"/>
      <c r="K374" s="521">
        <v>44340</v>
      </c>
      <c r="L374" s="521">
        <v>44350</v>
      </c>
      <c r="M374" s="521">
        <v>44409</v>
      </c>
      <c r="N374" s="521">
        <v>44421</v>
      </c>
      <c r="O374" s="521">
        <v>44449</v>
      </c>
      <c r="P374" s="521">
        <v>44449</v>
      </c>
      <c r="Q374" s="110"/>
      <c r="R374" s="110"/>
      <c r="S374" s="521">
        <v>44530</v>
      </c>
      <c r="T374" s="521">
        <v>44543</v>
      </c>
      <c r="U374" s="110"/>
      <c r="V374" s="110"/>
      <c r="W374" s="110"/>
      <c r="X374" s="505"/>
      <c r="Y374" s="505"/>
      <c r="Z374" s="505"/>
    </row>
    <row r="375" spans="1:26" ht="15.75" customHeight="1" x14ac:dyDescent="0.25">
      <c r="A375" s="455"/>
      <c r="B375" s="455"/>
      <c r="C375" s="455"/>
      <c r="D375" s="455"/>
      <c r="E375" s="513">
        <v>439.262</v>
      </c>
      <c r="F375" s="747"/>
      <c r="G375" s="527"/>
      <c r="H375" s="511"/>
      <c r="I375" s="512"/>
      <c r="J375" s="291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505"/>
      <c r="Y375" s="505"/>
      <c r="Z375" s="505"/>
    </row>
    <row r="376" spans="1:26" ht="15.75" customHeight="1" x14ac:dyDescent="0.25">
      <c r="A376" s="455">
        <v>186</v>
      </c>
      <c r="B376" s="455" t="s">
        <v>1554</v>
      </c>
      <c r="C376" s="458" t="s">
        <v>257</v>
      </c>
      <c r="D376" s="458" t="s">
        <v>1044</v>
      </c>
      <c r="E376" s="458"/>
      <c r="F376" s="747"/>
      <c r="G376" s="86">
        <v>44303</v>
      </c>
      <c r="H376" s="86">
        <v>44306</v>
      </c>
      <c r="I376" s="515" t="s">
        <v>1318</v>
      </c>
      <c r="J376" s="516"/>
      <c r="K376" s="521">
        <v>44373</v>
      </c>
      <c r="L376" s="521">
        <v>44383</v>
      </c>
      <c r="M376" s="521">
        <v>44417</v>
      </c>
      <c r="N376" s="521">
        <v>44430</v>
      </c>
      <c r="O376" s="521">
        <v>44449</v>
      </c>
      <c r="P376" s="521">
        <v>44449</v>
      </c>
      <c r="Q376" s="110"/>
      <c r="R376" s="110"/>
      <c r="S376" s="521">
        <v>44530</v>
      </c>
      <c r="T376" s="521">
        <v>44543</v>
      </c>
      <c r="U376" s="110"/>
      <c r="V376" s="110"/>
      <c r="W376" s="110"/>
      <c r="X376" s="505"/>
      <c r="Y376" s="505"/>
      <c r="Z376" s="505"/>
    </row>
    <row r="377" spans="1:26" ht="15.75" customHeight="1" x14ac:dyDescent="0.25">
      <c r="A377" s="455"/>
      <c r="B377" s="455"/>
      <c r="C377" s="455"/>
      <c r="D377" s="455"/>
      <c r="E377" s="513">
        <v>392.22800000000001</v>
      </c>
      <c r="F377" s="747"/>
      <c r="G377" s="527"/>
      <c r="H377" s="511"/>
      <c r="I377" s="512"/>
      <c r="J377" s="291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505"/>
      <c r="Y377" s="505"/>
      <c r="Z377" s="505"/>
    </row>
    <row r="378" spans="1:26" ht="15.75" customHeight="1" x14ac:dyDescent="0.25">
      <c r="A378" s="455">
        <v>187</v>
      </c>
      <c r="B378" s="455" t="s">
        <v>1555</v>
      </c>
      <c r="C378" s="458" t="s">
        <v>257</v>
      </c>
      <c r="D378" s="458" t="s">
        <v>1044</v>
      </c>
      <c r="E378" s="458"/>
      <c r="F378" s="747"/>
      <c r="G378" s="86">
        <v>44303</v>
      </c>
      <c r="H378" s="86">
        <v>44306</v>
      </c>
      <c r="I378" s="515" t="s">
        <v>1318</v>
      </c>
      <c r="J378" s="516"/>
      <c r="K378" s="521">
        <v>44345</v>
      </c>
      <c r="L378" s="521">
        <v>44351</v>
      </c>
      <c r="M378" s="521">
        <v>44480</v>
      </c>
      <c r="N378" s="521">
        <v>44484</v>
      </c>
      <c r="O378" s="521">
        <v>44452</v>
      </c>
      <c r="P378" s="521">
        <v>44452</v>
      </c>
      <c r="Q378" s="110"/>
      <c r="R378" s="110"/>
      <c r="S378" s="521">
        <v>44530</v>
      </c>
      <c r="T378" s="521">
        <v>44543</v>
      </c>
      <c r="U378" s="110"/>
      <c r="V378" s="110"/>
      <c r="W378" s="110"/>
      <c r="X378" s="505"/>
      <c r="Y378" s="505"/>
      <c r="Z378" s="505"/>
    </row>
    <row r="379" spans="1:26" ht="15.75" customHeight="1" x14ac:dyDescent="0.25">
      <c r="A379" s="455"/>
      <c r="B379" s="455"/>
      <c r="C379" s="455"/>
      <c r="D379" s="455"/>
      <c r="E379" s="513">
        <v>425.66</v>
      </c>
      <c r="F379" s="747"/>
      <c r="G379" s="527"/>
      <c r="H379" s="511"/>
      <c r="I379" s="512"/>
      <c r="J379" s="291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505"/>
      <c r="Y379" s="505"/>
      <c r="Z379" s="505"/>
    </row>
    <row r="380" spans="1:26" ht="15.75" customHeight="1" x14ac:dyDescent="0.25">
      <c r="A380" s="455">
        <v>188</v>
      </c>
      <c r="B380" s="455" t="s">
        <v>1556</v>
      </c>
      <c r="C380" s="458" t="s">
        <v>257</v>
      </c>
      <c r="D380" s="458" t="s">
        <v>1044</v>
      </c>
      <c r="E380" s="458"/>
      <c r="F380" s="747"/>
      <c r="G380" s="86">
        <v>44303</v>
      </c>
      <c r="H380" s="86">
        <v>44306</v>
      </c>
      <c r="I380" s="515" t="s">
        <v>1318</v>
      </c>
      <c r="J380" s="516"/>
      <c r="K380" s="521">
        <v>44351</v>
      </c>
      <c r="L380" s="521">
        <v>44358</v>
      </c>
      <c r="M380" s="521">
        <v>44437</v>
      </c>
      <c r="N380" s="521">
        <v>44445</v>
      </c>
      <c r="O380" s="521">
        <v>44469</v>
      </c>
      <c r="P380" s="521">
        <v>44469</v>
      </c>
      <c r="Q380" s="110"/>
      <c r="R380" s="110"/>
      <c r="S380" s="521">
        <v>44530</v>
      </c>
      <c r="T380" s="521">
        <v>44543</v>
      </c>
      <c r="U380" s="110"/>
      <c r="V380" s="110"/>
      <c r="W380" s="110"/>
      <c r="X380" s="505"/>
      <c r="Y380" s="505"/>
      <c r="Z380" s="505"/>
    </row>
    <row r="381" spans="1:26" ht="15.75" customHeight="1" x14ac:dyDescent="0.25">
      <c r="A381" s="455"/>
      <c r="B381" s="455"/>
      <c r="C381" s="455"/>
      <c r="D381" s="455"/>
      <c r="E381" s="513">
        <v>413.10199999999998</v>
      </c>
      <c r="F381" s="747"/>
      <c r="G381" s="527"/>
      <c r="H381" s="511"/>
      <c r="I381" s="512"/>
      <c r="J381" s="291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505"/>
      <c r="Y381" s="505"/>
      <c r="Z381" s="505"/>
    </row>
    <row r="382" spans="1:26" ht="15.75" customHeight="1" x14ac:dyDescent="0.25">
      <c r="A382" s="455">
        <v>189</v>
      </c>
      <c r="B382" s="455" t="s">
        <v>1557</v>
      </c>
      <c r="C382" s="458" t="s">
        <v>257</v>
      </c>
      <c r="D382" s="458" t="s">
        <v>1044</v>
      </c>
      <c r="E382" s="458"/>
      <c r="F382" s="747"/>
      <c r="G382" s="86">
        <v>44303</v>
      </c>
      <c r="H382" s="86">
        <v>44306</v>
      </c>
      <c r="I382" s="515" t="s">
        <v>1318</v>
      </c>
      <c r="J382" s="516"/>
      <c r="K382" s="521">
        <v>44350</v>
      </c>
      <c r="L382" s="521">
        <v>44369</v>
      </c>
      <c r="M382" s="521">
        <v>44463</v>
      </c>
      <c r="N382" s="521">
        <v>44469</v>
      </c>
      <c r="O382" s="521" t="s">
        <v>1558</v>
      </c>
      <c r="P382" s="521">
        <v>44373</v>
      </c>
      <c r="Q382" s="110"/>
      <c r="R382" s="110"/>
      <c r="S382" s="521">
        <v>44530</v>
      </c>
      <c r="T382" s="521">
        <v>44543</v>
      </c>
      <c r="U382" s="110"/>
      <c r="V382" s="110"/>
      <c r="W382" s="110"/>
      <c r="X382" s="505"/>
      <c r="Y382" s="505"/>
      <c r="Z382" s="505"/>
    </row>
    <row r="383" spans="1:26" ht="15.75" customHeight="1" x14ac:dyDescent="0.25">
      <c r="A383" s="455"/>
      <c r="B383" s="455"/>
      <c r="C383" s="455"/>
      <c r="D383" s="455"/>
      <c r="E383" s="513">
        <v>416.83699999999999</v>
      </c>
      <c r="F383" s="681"/>
      <c r="G383" s="527"/>
      <c r="H383" s="511"/>
      <c r="I383" s="512"/>
      <c r="J383" s="291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505"/>
      <c r="Y383" s="505"/>
      <c r="Z383" s="505"/>
    </row>
    <row r="384" spans="1:26" ht="15.75" customHeight="1" x14ac:dyDescent="0.25">
      <c r="A384" s="455">
        <v>190</v>
      </c>
      <c r="B384" s="455" t="s">
        <v>1559</v>
      </c>
      <c r="C384" s="458" t="s">
        <v>385</v>
      </c>
      <c r="D384" s="458" t="s">
        <v>1560</v>
      </c>
      <c r="E384" s="458"/>
      <c r="F384" s="522"/>
      <c r="G384" s="86">
        <v>44303</v>
      </c>
      <c r="H384" s="86">
        <v>44306</v>
      </c>
      <c r="I384" s="515" t="s">
        <v>1320</v>
      </c>
      <c r="J384" s="516"/>
      <c r="K384" s="521">
        <v>44475</v>
      </c>
      <c r="L384" s="521">
        <v>44479</v>
      </c>
      <c r="M384" s="521">
        <v>44495</v>
      </c>
      <c r="N384" s="521">
        <v>44500</v>
      </c>
      <c r="O384" s="521">
        <v>44492</v>
      </c>
      <c r="P384" s="521">
        <v>44493</v>
      </c>
      <c r="Q384" s="110"/>
      <c r="R384" s="110"/>
      <c r="S384" s="521">
        <v>44530</v>
      </c>
      <c r="T384" s="521">
        <v>44543</v>
      </c>
      <c r="U384" s="110"/>
      <c r="V384" s="110"/>
      <c r="W384" s="110"/>
      <c r="X384" s="505"/>
      <c r="Y384" s="505"/>
      <c r="Z384" s="505"/>
    </row>
    <row r="385" spans="1:26" ht="15" customHeight="1" x14ac:dyDescent="0.25">
      <c r="A385" s="455"/>
      <c r="B385" s="455"/>
      <c r="C385" s="455"/>
      <c r="D385" s="455"/>
      <c r="E385" s="513">
        <v>240.75899999999999</v>
      </c>
      <c r="F385" s="510">
        <v>240.75899999999999</v>
      </c>
      <c r="G385" s="514"/>
      <c r="H385" s="511"/>
      <c r="I385" s="512"/>
      <c r="J385" s="291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505"/>
      <c r="Y385" s="505"/>
      <c r="Z385" s="505"/>
    </row>
    <row r="386" spans="1:26" ht="15.75" customHeight="1" x14ac:dyDescent="0.25">
      <c r="A386" s="455">
        <v>191</v>
      </c>
      <c r="B386" s="455" t="s">
        <v>1561</v>
      </c>
      <c r="C386" s="458" t="s">
        <v>385</v>
      </c>
      <c r="D386" s="458" t="s">
        <v>1562</v>
      </c>
      <c r="E386" s="458"/>
      <c r="F386" s="522"/>
      <c r="G386" s="520"/>
      <c r="H386" s="511"/>
      <c r="I386" s="515" t="s">
        <v>1320</v>
      </c>
      <c r="J386" s="516"/>
      <c r="K386" s="521">
        <v>44481</v>
      </c>
      <c r="L386" s="521">
        <v>44500</v>
      </c>
      <c r="M386" s="517">
        <v>44530</v>
      </c>
      <c r="N386" s="525">
        <v>44540</v>
      </c>
      <c r="O386" s="521">
        <v>44537</v>
      </c>
      <c r="P386" s="521">
        <v>44537</v>
      </c>
      <c r="Q386" s="110"/>
      <c r="R386" s="110"/>
      <c r="S386" s="110"/>
      <c r="T386" s="110"/>
      <c r="U386" s="110"/>
      <c r="V386" s="110"/>
      <c r="W386" s="110"/>
      <c r="X386" s="505"/>
      <c r="Y386" s="505"/>
      <c r="Z386" s="505"/>
    </row>
    <row r="387" spans="1:26" ht="15.75" customHeight="1" x14ac:dyDescent="0.25">
      <c r="A387" s="455"/>
      <c r="B387" s="455"/>
      <c r="C387" s="455"/>
      <c r="D387" s="455"/>
      <c r="E387" s="513">
        <v>417.08100000000002</v>
      </c>
      <c r="F387" s="746">
        <v>4916.8419999999996</v>
      </c>
      <c r="G387" s="86">
        <v>44347</v>
      </c>
      <c r="H387" s="86">
        <v>44362</v>
      </c>
      <c r="I387" s="512"/>
      <c r="J387" s="291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505"/>
      <c r="Y387" s="505"/>
      <c r="Z387" s="505"/>
    </row>
    <row r="388" spans="1:26" ht="15.75" customHeight="1" x14ac:dyDescent="0.25">
      <c r="A388" s="455">
        <v>192</v>
      </c>
      <c r="B388" s="455" t="s">
        <v>1563</v>
      </c>
      <c r="C388" s="458" t="s">
        <v>257</v>
      </c>
      <c r="D388" s="458" t="s">
        <v>1044</v>
      </c>
      <c r="E388" s="458"/>
      <c r="F388" s="747"/>
      <c r="G388" s="514"/>
      <c r="H388" s="511"/>
      <c r="I388" s="515" t="s">
        <v>1320</v>
      </c>
      <c r="J388" s="516"/>
      <c r="K388" s="521">
        <v>44350</v>
      </c>
      <c r="L388" s="521">
        <v>44358</v>
      </c>
      <c r="M388" s="521">
        <v>44446</v>
      </c>
      <c r="N388" s="521">
        <v>44452</v>
      </c>
      <c r="O388" s="521">
        <v>44475</v>
      </c>
      <c r="P388" s="521">
        <v>44476</v>
      </c>
      <c r="Q388" s="110"/>
      <c r="R388" s="110"/>
      <c r="S388" s="110"/>
      <c r="T388" s="110"/>
      <c r="U388" s="110"/>
      <c r="V388" s="110"/>
      <c r="W388" s="110"/>
      <c r="X388" s="505"/>
      <c r="Y388" s="505"/>
      <c r="Z388" s="505"/>
    </row>
    <row r="389" spans="1:26" ht="15.75" customHeight="1" x14ac:dyDescent="0.25">
      <c r="A389" s="455"/>
      <c r="B389" s="455"/>
      <c r="C389" s="455"/>
      <c r="D389" s="455"/>
      <c r="E389" s="513">
        <v>417.327</v>
      </c>
      <c r="F389" s="747"/>
      <c r="G389" s="86">
        <v>44347</v>
      </c>
      <c r="H389" s="86">
        <v>44362</v>
      </c>
      <c r="I389" s="512"/>
      <c r="J389" s="291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505"/>
      <c r="Y389" s="505"/>
      <c r="Z389" s="505"/>
    </row>
    <row r="390" spans="1:26" ht="15.75" customHeight="1" x14ac:dyDescent="0.25">
      <c r="A390" s="455">
        <v>193</v>
      </c>
      <c r="B390" s="455" t="s">
        <v>1564</v>
      </c>
      <c r="C390" s="458" t="s">
        <v>257</v>
      </c>
      <c r="D390" s="458" t="s">
        <v>1044</v>
      </c>
      <c r="E390" s="458"/>
      <c r="F390" s="747"/>
      <c r="G390" s="514"/>
      <c r="H390" s="511"/>
      <c r="I390" s="515" t="s">
        <v>1320</v>
      </c>
      <c r="J390" s="516"/>
      <c r="K390" s="521">
        <v>44392</v>
      </c>
      <c r="L390" s="521">
        <v>44403</v>
      </c>
      <c r="M390" s="521">
        <v>44454</v>
      </c>
      <c r="N390" s="521">
        <v>44462</v>
      </c>
      <c r="O390" s="110"/>
      <c r="P390" s="110"/>
      <c r="Q390" s="110"/>
      <c r="R390" s="110"/>
      <c r="S390" s="110"/>
      <c r="T390" s="110"/>
      <c r="U390" s="110"/>
      <c r="V390" s="110"/>
      <c r="W390" s="110"/>
      <c r="X390" s="505"/>
      <c r="Y390" s="505"/>
      <c r="Z390" s="505"/>
    </row>
    <row r="391" spans="1:26" ht="15.75" customHeight="1" x14ac:dyDescent="0.25">
      <c r="A391" s="455"/>
      <c r="B391" s="455"/>
      <c r="C391" s="455"/>
      <c r="D391" s="455"/>
      <c r="E391" s="513">
        <v>418.10599999999999</v>
      </c>
      <c r="F391" s="747"/>
      <c r="G391" s="86">
        <v>44347</v>
      </c>
      <c r="H391" s="86">
        <v>44362</v>
      </c>
      <c r="I391" s="512"/>
      <c r="J391" s="291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505"/>
      <c r="Y391" s="505"/>
      <c r="Z391" s="505"/>
    </row>
    <row r="392" spans="1:26" ht="15.75" customHeight="1" x14ac:dyDescent="0.25">
      <c r="A392" s="455">
        <v>194</v>
      </c>
      <c r="B392" s="455" t="s">
        <v>1565</v>
      </c>
      <c r="C392" s="458" t="s">
        <v>231</v>
      </c>
      <c r="D392" s="458" t="s">
        <v>1044</v>
      </c>
      <c r="E392" s="458"/>
      <c r="F392" s="747"/>
      <c r="G392" s="514"/>
      <c r="H392" s="511"/>
      <c r="I392" s="515" t="s">
        <v>1320</v>
      </c>
      <c r="J392" s="516"/>
      <c r="K392" s="521">
        <v>44364</v>
      </c>
      <c r="L392" s="521">
        <v>44369</v>
      </c>
      <c r="M392" s="524">
        <v>44578</v>
      </c>
      <c r="N392" s="524">
        <f>M392+5</f>
        <v>44583</v>
      </c>
      <c r="O392" s="521">
        <v>44475</v>
      </c>
      <c r="P392" s="521">
        <v>44476</v>
      </c>
      <c r="Q392" s="110"/>
      <c r="R392" s="110"/>
      <c r="S392" s="110"/>
      <c r="T392" s="110"/>
      <c r="U392" s="110"/>
      <c r="V392" s="110"/>
      <c r="W392" s="110"/>
      <c r="X392" s="505"/>
      <c r="Y392" s="505"/>
      <c r="Z392" s="505"/>
    </row>
    <row r="393" spans="1:26" ht="15.75" customHeight="1" x14ac:dyDescent="0.25">
      <c r="A393" s="455"/>
      <c r="B393" s="455"/>
      <c r="C393" s="455"/>
      <c r="D393" s="455"/>
      <c r="E393" s="513">
        <v>419.90300000000002</v>
      </c>
      <c r="F393" s="747"/>
      <c r="G393" s="86">
        <v>44347</v>
      </c>
      <c r="H393" s="86">
        <v>44362</v>
      </c>
      <c r="I393" s="512"/>
      <c r="J393" s="291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505"/>
      <c r="Y393" s="505"/>
      <c r="Z393" s="505"/>
    </row>
    <row r="394" spans="1:26" ht="15.75" customHeight="1" x14ac:dyDescent="0.25">
      <c r="A394" s="455">
        <v>195</v>
      </c>
      <c r="B394" s="455" t="s">
        <v>1566</v>
      </c>
      <c r="C394" s="458" t="s">
        <v>231</v>
      </c>
      <c r="D394" s="458" t="s">
        <v>1044</v>
      </c>
      <c r="E394" s="458"/>
      <c r="F394" s="747"/>
      <c r="G394" s="514"/>
      <c r="H394" s="511"/>
      <c r="I394" s="515" t="s">
        <v>1320</v>
      </c>
      <c r="J394" s="516"/>
      <c r="K394" s="521">
        <v>44357</v>
      </c>
      <c r="L394" s="521">
        <v>44364</v>
      </c>
      <c r="M394" s="521">
        <v>44427</v>
      </c>
      <c r="N394" s="521">
        <v>44435</v>
      </c>
      <c r="O394" s="110"/>
      <c r="P394" s="110"/>
      <c r="Q394" s="110"/>
      <c r="R394" s="110"/>
      <c r="S394" s="110"/>
      <c r="T394" s="110"/>
      <c r="U394" s="110"/>
      <c r="V394" s="110"/>
      <c r="W394" s="110"/>
      <c r="X394" s="505"/>
      <c r="Y394" s="505"/>
      <c r="Z394" s="505"/>
    </row>
    <row r="395" spans="1:26" ht="15.75" customHeight="1" x14ac:dyDescent="0.25">
      <c r="A395" s="455"/>
      <c r="B395" s="455"/>
      <c r="C395" s="455"/>
      <c r="D395" s="455"/>
      <c r="E395" s="513">
        <v>415.96600000000001</v>
      </c>
      <c r="F395" s="747"/>
      <c r="G395" s="86">
        <v>44347</v>
      </c>
      <c r="H395" s="86">
        <v>44362</v>
      </c>
      <c r="I395" s="512"/>
      <c r="J395" s="291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505"/>
      <c r="Y395" s="505"/>
      <c r="Z395" s="505"/>
    </row>
    <row r="396" spans="1:26" ht="15.75" customHeight="1" x14ac:dyDescent="0.25">
      <c r="A396" s="455">
        <v>196</v>
      </c>
      <c r="B396" s="455" t="s">
        <v>1567</v>
      </c>
      <c r="C396" s="458" t="s">
        <v>245</v>
      </c>
      <c r="D396" s="458" t="s">
        <v>1044</v>
      </c>
      <c r="E396" s="458"/>
      <c r="F396" s="747"/>
      <c r="G396" s="514"/>
      <c r="H396" s="511"/>
      <c r="I396" s="515" t="s">
        <v>1320</v>
      </c>
      <c r="J396" s="516"/>
      <c r="K396" s="521">
        <v>44367</v>
      </c>
      <c r="L396" s="521">
        <v>44374</v>
      </c>
      <c r="M396" s="521">
        <v>44485</v>
      </c>
      <c r="N396" s="521">
        <v>44492</v>
      </c>
      <c r="O396" s="521">
        <v>44475</v>
      </c>
      <c r="P396" s="521">
        <v>44476</v>
      </c>
      <c r="Q396" s="110"/>
      <c r="R396" s="110"/>
      <c r="S396" s="110"/>
      <c r="T396" s="110"/>
      <c r="U396" s="110"/>
      <c r="V396" s="110"/>
      <c r="W396" s="110"/>
      <c r="X396" s="505"/>
      <c r="Y396" s="505"/>
      <c r="Z396" s="505"/>
    </row>
    <row r="397" spans="1:26" ht="15.75" customHeight="1" x14ac:dyDescent="0.25">
      <c r="A397" s="455"/>
      <c r="B397" s="455"/>
      <c r="C397" s="455"/>
      <c r="D397" s="455"/>
      <c r="E397" s="513">
        <v>417.76600000000002</v>
      </c>
      <c r="F397" s="747"/>
      <c r="G397" s="86">
        <v>44347</v>
      </c>
      <c r="H397" s="86">
        <v>44362</v>
      </c>
      <c r="I397" s="512"/>
      <c r="J397" s="291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505"/>
      <c r="Y397" s="505"/>
      <c r="Z397" s="505"/>
    </row>
    <row r="398" spans="1:26" ht="15.75" customHeight="1" x14ac:dyDescent="0.25">
      <c r="A398" s="455">
        <v>197</v>
      </c>
      <c r="B398" s="455" t="s">
        <v>1568</v>
      </c>
      <c r="C398" s="458" t="s">
        <v>231</v>
      </c>
      <c r="D398" s="458" t="s">
        <v>1044</v>
      </c>
      <c r="E398" s="458"/>
      <c r="F398" s="747"/>
      <c r="G398" s="514"/>
      <c r="H398" s="511"/>
      <c r="I398" s="515" t="s">
        <v>1320</v>
      </c>
      <c r="J398" s="516"/>
      <c r="K398" s="521">
        <v>44381</v>
      </c>
      <c r="L398" s="521">
        <v>44390</v>
      </c>
      <c r="M398" s="521">
        <v>44421</v>
      </c>
      <c r="N398" s="521">
        <v>44428</v>
      </c>
      <c r="O398" s="110"/>
      <c r="P398" s="110"/>
      <c r="Q398" s="110"/>
      <c r="R398" s="110"/>
      <c r="S398" s="110"/>
      <c r="T398" s="110"/>
      <c r="U398" s="110"/>
      <c r="V398" s="110"/>
      <c r="W398" s="110"/>
      <c r="X398" s="505"/>
      <c r="Y398" s="505"/>
      <c r="Z398" s="505"/>
    </row>
    <row r="399" spans="1:26" ht="15.75" customHeight="1" x14ac:dyDescent="0.25">
      <c r="A399" s="455"/>
      <c r="B399" s="455"/>
      <c r="C399" s="455"/>
      <c r="D399" s="455"/>
      <c r="E399" s="513">
        <v>421.03899999999999</v>
      </c>
      <c r="F399" s="747"/>
      <c r="G399" s="86">
        <v>44347</v>
      </c>
      <c r="H399" s="86">
        <v>44362</v>
      </c>
      <c r="I399" s="512"/>
      <c r="J399" s="291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505"/>
      <c r="Y399" s="505"/>
      <c r="Z399" s="505"/>
    </row>
    <row r="400" spans="1:26" ht="15.75" customHeight="1" x14ac:dyDescent="0.25">
      <c r="A400" s="455">
        <v>198</v>
      </c>
      <c r="B400" s="455" t="s">
        <v>1569</v>
      </c>
      <c r="C400" s="458" t="s">
        <v>257</v>
      </c>
      <c r="D400" s="458" t="s">
        <v>1044</v>
      </c>
      <c r="E400" s="458"/>
      <c r="F400" s="747"/>
      <c r="G400" s="514"/>
      <c r="H400" s="511"/>
      <c r="I400" s="515" t="s">
        <v>1320</v>
      </c>
      <c r="J400" s="516"/>
      <c r="K400" s="521">
        <v>44374</v>
      </c>
      <c r="L400" s="521">
        <v>44377</v>
      </c>
      <c r="M400" s="521">
        <v>44413</v>
      </c>
      <c r="N400" s="521">
        <v>44421</v>
      </c>
      <c r="O400" s="521">
        <v>44475</v>
      </c>
      <c r="P400" s="521">
        <v>44476</v>
      </c>
      <c r="Q400" s="110"/>
      <c r="R400" s="110"/>
      <c r="S400" s="110"/>
      <c r="T400" s="110"/>
      <c r="U400" s="110"/>
      <c r="V400" s="110"/>
      <c r="W400" s="110"/>
      <c r="X400" s="505"/>
      <c r="Y400" s="505"/>
      <c r="Z400" s="505"/>
    </row>
    <row r="401" spans="1:26" ht="15.75" customHeight="1" x14ac:dyDescent="0.25">
      <c r="A401" s="455"/>
      <c r="B401" s="455"/>
      <c r="C401" s="455"/>
      <c r="D401" s="455"/>
      <c r="E401" s="513">
        <v>387.76900000000001</v>
      </c>
      <c r="F401" s="747"/>
      <c r="G401" s="86">
        <v>44347</v>
      </c>
      <c r="H401" s="86">
        <v>44362</v>
      </c>
      <c r="I401" s="512"/>
      <c r="J401" s="291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505"/>
      <c r="Y401" s="505"/>
      <c r="Z401" s="505"/>
    </row>
    <row r="402" spans="1:26" ht="15.75" customHeight="1" x14ac:dyDescent="0.25">
      <c r="A402" s="455">
        <v>199</v>
      </c>
      <c r="B402" s="455" t="s">
        <v>1570</v>
      </c>
      <c r="C402" s="458" t="s">
        <v>231</v>
      </c>
      <c r="D402" s="458" t="s">
        <v>1044</v>
      </c>
      <c r="E402" s="458"/>
      <c r="F402" s="747"/>
      <c r="G402" s="514"/>
      <c r="H402" s="511"/>
      <c r="I402" s="530" t="s">
        <v>1320</v>
      </c>
      <c r="J402" s="259"/>
      <c r="K402" s="521">
        <v>44375</v>
      </c>
      <c r="L402" s="521">
        <v>44382</v>
      </c>
      <c r="M402" s="521">
        <v>44434</v>
      </c>
      <c r="N402" s="521">
        <v>44442</v>
      </c>
      <c r="O402" s="521">
        <v>44475</v>
      </c>
      <c r="P402" s="521">
        <v>44476</v>
      </c>
      <c r="Q402" s="110"/>
      <c r="R402" s="110"/>
      <c r="S402" s="110"/>
      <c r="T402" s="110"/>
      <c r="U402" s="110"/>
      <c r="V402" s="110"/>
      <c r="W402" s="110"/>
      <c r="X402" s="505"/>
      <c r="Y402" s="505"/>
      <c r="Z402" s="505"/>
    </row>
    <row r="403" spans="1:26" ht="15.75" customHeight="1" x14ac:dyDescent="0.25">
      <c r="A403" s="455"/>
      <c r="B403" s="455"/>
      <c r="C403" s="455"/>
      <c r="D403" s="455"/>
      <c r="E403" s="513">
        <v>449.976</v>
      </c>
      <c r="F403" s="747"/>
      <c r="G403" s="86">
        <v>44347</v>
      </c>
      <c r="H403" s="86">
        <v>44362</v>
      </c>
      <c r="I403" s="512"/>
      <c r="J403" s="291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505"/>
      <c r="Y403" s="505"/>
      <c r="Z403" s="505"/>
    </row>
    <row r="404" spans="1:26" ht="15.75" customHeight="1" x14ac:dyDescent="0.25">
      <c r="A404" s="455">
        <v>200</v>
      </c>
      <c r="B404" s="455" t="s">
        <v>1571</v>
      </c>
      <c r="C404" s="458" t="s">
        <v>247</v>
      </c>
      <c r="D404" s="458" t="s">
        <v>1044</v>
      </c>
      <c r="E404" s="458"/>
      <c r="F404" s="747"/>
      <c r="G404" s="514"/>
      <c r="H404" s="511"/>
      <c r="I404" s="515" t="s">
        <v>1320</v>
      </c>
      <c r="J404" s="516"/>
      <c r="K404" s="521">
        <v>44374</v>
      </c>
      <c r="L404" s="521">
        <v>44384</v>
      </c>
      <c r="M404" s="521">
        <v>44445</v>
      </c>
      <c r="N404" s="521">
        <v>44457</v>
      </c>
      <c r="O404" s="521">
        <v>44496</v>
      </c>
      <c r="P404" s="521">
        <v>44496</v>
      </c>
      <c r="Q404" s="110"/>
      <c r="R404" s="110"/>
      <c r="S404" s="110"/>
      <c r="T404" s="110"/>
      <c r="U404" s="110"/>
      <c r="V404" s="110"/>
      <c r="W404" s="110"/>
      <c r="X404" s="505"/>
      <c r="Y404" s="505"/>
      <c r="Z404" s="505"/>
    </row>
    <row r="405" spans="1:26" ht="15.75" customHeight="1" x14ac:dyDescent="0.25">
      <c r="A405" s="455"/>
      <c r="B405" s="455"/>
      <c r="C405" s="455"/>
      <c r="D405" s="455"/>
      <c r="E405" s="513">
        <v>388.97500000000002</v>
      </c>
      <c r="F405" s="747"/>
      <c r="G405" s="86">
        <v>44347</v>
      </c>
      <c r="H405" s="86">
        <v>44362</v>
      </c>
      <c r="I405" s="512"/>
      <c r="J405" s="291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505"/>
      <c r="Y405" s="505"/>
      <c r="Z405" s="505"/>
    </row>
    <row r="406" spans="1:26" ht="15.75" customHeight="1" x14ac:dyDescent="0.25">
      <c r="A406" s="455">
        <v>201</v>
      </c>
      <c r="B406" s="455" t="s">
        <v>1572</v>
      </c>
      <c r="C406" s="458" t="s">
        <v>257</v>
      </c>
      <c r="D406" s="458" t="s">
        <v>1044</v>
      </c>
      <c r="E406" s="458"/>
      <c r="F406" s="747"/>
      <c r="G406" s="514"/>
      <c r="H406" s="511"/>
      <c r="I406" s="515" t="s">
        <v>1318</v>
      </c>
      <c r="J406" s="516"/>
      <c r="K406" s="521">
        <v>44367</v>
      </c>
      <c r="L406" s="521">
        <v>44376</v>
      </c>
      <c r="M406" s="521">
        <v>44505</v>
      </c>
      <c r="N406" s="521">
        <v>44512</v>
      </c>
      <c r="O406" s="521">
        <v>44381</v>
      </c>
      <c r="P406" s="521">
        <v>44381</v>
      </c>
      <c r="Q406" s="110"/>
      <c r="R406" s="110"/>
      <c r="S406" s="110"/>
      <c r="T406" s="110"/>
      <c r="U406" s="110"/>
      <c r="V406" s="110"/>
      <c r="W406" s="110"/>
      <c r="X406" s="505"/>
      <c r="Y406" s="505"/>
      <c r="Z406" s="505"/>
    </row>
    <row r="407" spans="1:26" ht="15.75" customHeight="1" x14ac:dyDescent="0.25">
      <c r="A407" s="455"/>
      <c r="B407" s="455"/>
      <c r="C407" s="455"/>
      <c r="D407" s="455"/>
      <c r="E407" s="513">
        <v>423.94200000000001</v>
      </c>
      <c r="F407" s="747"/>
      <c r="G407" s="86">
        <v>44347</v>
      </c>
      <c r="H407" s="86">
        <v>44362</v>
      </c>
      <c r="I407" s="512"/>
      <c r="J407" s="291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505"/>
      <c r="Y407" s="505"/>
      <c r="Z407" s="505"/>
    </row>
    <row r="408" spans="1:26" ht="15.75" customHeight="1" x14ac:dyDescent="0.25">
      <c r="A408" s="455">
        <v>202</v>
      </c>
      <c r="B408" s="455" t="s">
        <v>1573</v>
      </c>
      <c r="C408" s="458" t="s">
        <v>231</v>
      </c>
      <c r="D408" s="458" t="s">
        <v>1044</v>
      </c>
      <c r="E408" s="458"/>
      <c r="F408" s="747"/>
      <c r="G408" s="514"/>
      <c r="H408" s="511"/>
      <c r="I408" s="515" t="s">
        <v>1318</v>
      </c>
      <c r="J408" s="516"/>
      <c r="K408" s="521">
        <v>44364</v>
      </c>
      <c r="L408" s="521">
        <v>44373</v>
      </c>
      <c r="M408" s="521">
        <v>44494</v>
      </c>
      <c r="N408" s="521">
        <v>44500</v>
      </c>
      <c r="O408" s="521">
        <v>44377</v>
      </c>
      <c r="P408" s="521">
        <v>44377</v>
      </c>
      <c r="Q408" s="110"/>
      <c r="R408" s="110"/>
      <c r="S408" s="110"/>
      <c r="T408" s="110"/>
      <c r="U408" s="110"/>
      <c r="V408" s="110"/>
      <c r="W408" s="110"/>
      <c r="X408" s="505"/>
      <c r="Y408" s="505"/>
      <c r="Z408" s="505"/>
    </row>
    <row r="409" spans="1:26" ht="15.75" customHeight="1" x14ac:dyDescent="0.25">
      <c r="A409" s="455"/>
      <c r="B409" s="455"/>
      <c r="C409" s="455"/>
      <c r="D409" s="455"/>
      <c r="E409" s="513">
        <v>338.99200000000002</v>
      </c>
      <c r="F409" s="681"/>
      <c r="G409" s="86">
        <v>44347</v>
      </c>
      <c r="H409" s="86">
        <v>44362</v>
      </c>
      <c r="I409" s="512"/>
      <c r="J409" s="291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505"/>
      <c r="Y409" s="505"/>
      <c r="Z409" s="505"/>
    </row>
    <row r="410" spans="1:26" ht="15.75" customHeight="1" x14ac:dyDescent="0.25">
      <c r="A410" s="455">
        <v>203</v>
      </c>
      <c r="B410" s="455" t="s">
        <v>1574</v>
      </c>
      <c r="C410" s="455" t="s">
        <v>417</v>
      </c>
      <c r="D410" s="455" t="s">
        <v>1575</v>
      </c>
      <c r="E410" s="455"/>
      <c r="F410" s="510"/>
      <c r="G410" s="514"/>
      <c r="H410" s="511"/>
      <c r="I410" s="512" t="s">
        <v>1320</v>
      </c>
      <c r="J410" s="291"/>
      <c r="K410" s="517">
        <v>44517</v>
      </c>
      <c r="L410" s="517">
        <v>44544</v>
      </c>
      <c r="M410" s="110">
        <v>44583</v>
      </c>
      <c r="N410" s="110">
        <f>M410+9</f>
        <v>44592</v>
      </c>
      <c r="O410" s="110"/>
      <c r="P410" s="110"/>
      <c r="Q410" s="110"/>
      <c r="R410" s="110"/>
      <c r="S410" s="110"/>
      <c r="T410" s="110"/>
      <c r="U410" s="110"/>
      <c r="V410" s="110"/>
      <c r="W410" s="110"/>
      <c r="X410" s="505"/>
      <c r="Y410" s="505"/>
      <c r="Z410" s="505"/>
    </row>
    <row r="411" spans="1:26" ht="15.75" customHeight="1" x14ac:dyDescent="0.25">
      <c r="A411" s="455"/>
      <c r="B411" s="455"/>
      <c r="C411" s="455"/>
      <c r="D411" s="455"/>
      <c r="E411" s="513">
        <v>242.52799999999999</v>
      </c>
      <c r="F411" s="510">
        <v>242.52799999999999</v>
      </c>
      <c r="G411" s="86">
        <v>44347</v>
      </c>
      <c r="H411" s="86">
        <v>44392</v>
      </c>
      <c r="I411" s="512"/>
      <c r="J411" s="291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505"/>
      <c r="Y411" s="505"/>
      <c r="Z411" s="505"/>
    </row>
    <row r="412" spans="1:26" ht="15.75" customHeight="1" x14ac:dyDescent="0.25">
      <c r="A412" s="455">
        <v>204</v>
      </c>
      <c r="B412" s="455" t="s">
        <v>1576</v>
      </c>
      <c r="C412" s="455" t="s">
        <v>417</v>
      </c>
      <c r="D412" s="455" t="s">
        <v>1577</v>
      </c>
      <c r="E412" s="455"/>
      <c r="F412" s="510"/>
      <c r="G412" s="514"/>
      <c r="H412" s="511"/>
      <c r="I412" s="512" t="s">
        <v>1320</v>
      </c>
      <c r="J412" s="291"/>
      <c r="K412" s="517">
        <v>44496</v>
      </c>
      <c r="L412" s="517">
        <v>44558</v>
      </c>
      <c r="M412" s="110">
        <v>44580</v>
      </c>
      <c r="N412" s="110">
        <f>M412+12</f>
        <v>44592</v>
      </c>
      <c r="O412" s="110"/>
      <c r="P412" s="110"/>
      <c r="Q412" s="110"/>
      <c r="R412" s="110"/>
      <c r="S412" s="110"/>
      <c r="T412" s="110"/>
      <c r="U412" s="110"/>
      <c r="V412" s="110"/>
      <c r="W412" s="110"/>
      <c r="X412" s="505"/>
      <c r="Y412" s="505"/>
      <c r="Z412" s="505"/>
    </row>
    <row r="413" spans="1:26" ht="15.75" customHeight="1" x14ac:dyDescent="0.25">
      <c r="A413" s="455"/>
      <c r="B413" s="455"/>
      <c r="C413" s="455"/>
      <c r="D413" s="455"/>
      <c r="E413" s="513">
        <v>425.31799999999998</v>
      </c>
      <c r="F413" s="746">
        <v>1648.6279999999999</v>
      </c>
      <c r="G413" s="86">
        <v>44347</v>
      </c>
      <c r="H413" s="86">
        <v>44392</v>
      </c>
      <c r="I413" s="512"/>
      <c r="J413" s="291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505"/>
      <c r="Y413" s="505"/>
      <c r="Z413" s="505"/>
    </row>
    <row r="414" spans="1:26" ht="15.75" customHeight="1" x14ac:dyDescent="0.25">
      <c r="A414" s="455">
        <v>205</v>
      </c>
      <c r="B414" s="455" t="s">
        <v>1578</v>
      </c>
      <c r="C414" s="458" t="s">
        <v>231</v>
      </c>
      <c r="D414" s="458" t="s">
        <v>1044</v>
      </c>
      <c r="E414" s="458"/>
      <c r="F414" s="747"/>
      <c r="G414" s="514"/>
      <c r="H414" s="511"/>
      <c r="I414" s="515" t="s">
        <v>1320</v>
      </c>
      <c r="J414" s="516"/>
      <c r="K414" s="521">
        <v>44361</v>
      </c>
      <c r="L414" s="521">
        <v>44371</v>
      </c>
      <c r="M414" s="521">
        <v>44488</v>
      </c>
      <c r="N414" s="521">
        <v>44493</v>
      </c>
      <c r="O414" s="521">
        <v>44377</v>
      </c>
      <c r="P414" s="521">
        <v>44377</v>
      </c>
      <c r="Q414" s="110"/>
      <c r="R414" s="110"/>
      <c r="S414" s="110"/>
      <c r="T414" s="110"/>
      <c r="U414" s="110"/>
      <c r="V414" s="110"/>
      <c r="W414" s="110"/>
      <c r="X414" s="505"/>
      <c r="Y414" s="505"/>
      <c r="Z414" s="505"/>
    </row>
    <row r="415" spans="1:26" ht="15.75" customHeight="1" x14ac:dyDescent="0.25">
      <c r="A415" s="455"/>
      <c r="B415" s="455"/>
      <c r="C415" s="455"/>
      <c r="D415" s="455"/>
      <c r="E415" s="513">
        <v>391.053</v>
      </c>
      <c r="F415" s="747"/>
      <c r="G415" s="86">
        <v>44347</v>
      </c>
      <c r="H415" s="86">
        <v>44392</v>
      </c>
      <c r="I415" s="512"/>
      <c r="J415" s="291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505"/>
      <c r="Y415" s="505"/>
      <c r="Z415" s="505"/>
    </row>
    <row r="416" spans="1:26" ht="15.75" customHeight="1" x14ac:dyDescent="0.25">
      <c r="A416" s="455">
        <v>206</v>
      </c>
      <c r="B416" s="455" t="s">
        <v>1579</v>
      </c>
      <c r="C416" s="458" t="s">
        <v>231</v>
      </c>
      <c r="D416" s="458" t="s">
        <v>1044</v>
      </c>
      <c r="E416" s="458"/>
      <c r="F416" s="747"/>
      <c r="G416" s="514"/>
      <c r="H416" s="511"/>
      <c r="I416" s="515" t="s">
        <v>1318</v>
      </c>
      <c r="J416" s="516"/>
      <c r="K416" s="521">
        <v>44367</v>
      </c>
      <c r="L416" s="521">
        <v>44376</v>
      </c>
      <c r="M416" s="521">
        <v>44458</v>
      </c>
      <c r="N416" s="521">
        <v>44467</v>
      </c>
      <c r="O416" s="521">
        <v>44379</v>
      </c>
      <c r="P416" s="521">
        <v>44379</v>
      </c>
      <c r="Q416" s="110"/>
      <c r="R416" s="110"/>
      <c r="S416" s="110"/>
      <c r="T416" s="110"/>
      <c r="U416" s="110"/>
      <c r="V416" s="110"/>
      <c r="W416" s="110"/>
      <c r="X416" s="505"/>
      <c r="Y416" s="505"/>
      <c r="Z416" s="505"/>
    </row>
    <row r="417" spans="1:26" ht="15.75" customHeight="1" x14ac:dyDescent="0.25">
      <c r="A417" s="455"/>
      <c r="B417" s="455"/>
      <c r="C417" s="455"/>
      <c r="D417" s="455"/>
      <c r="E417" s="513">
        <v>393.49200000000002</v>
      </c>
      <c r="F417" s="747"/>
      <c r="G417" s="86">
        <v>44347</v>
      </c>
      <c r="H417" s="86">
        <v>44392</v>
      </c>
      <c r="I417" s="512"/>
      <c r="J417" s="291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505"/>
      <c r="Y417" s="505"/>
      <c r="Z417" s="505"/>
    </row>
    <row r="418" spans="1:26" ht="15.75" customHeight="1" x14ac:dyDescent="0.25">
      <c r="A418" s="455">
        <v>207</v>
      </c>
      <c r="B418" s="455" t="s">
        <v>1580</v>
      </c>
      <c r="C418" s="458" t="s">
        <v>257</v>
      </c>
      <c r="D418" s="458" t="s">
        <v>1044</v>
      </c>
      <c r="E418" s="458"/>
      <c r="F418" s="747"/>
      <c r="G418" s="514"/>
      <c r="H418" s="511"/>
      <c r="I418" s="515" t="s">
        <v>1320</v>
      </c>
      <c r="J418" s="516"/>
      <c r="K418" s="521">
        <v>44475</v>
      </c>
      <c r="L418" s="521">
        <v>44480</v>
      </c>
      <c r="M418" s="110" t="s">
        <v>1419</v>
      </c>
      <c r="N418" s="110" t="s">
        <v>1419</v>
      </c>
      <c r="O418" s="521">
        <v>44492</v>
      </c>
      <c r="P418" s="521">
        <v>44493</v>
      </c>
      <c r="Q418" s="110"/>
      <c r="R418" s="110"/>
      <c r="S418" s="110"/>
      <c r="T418" s="110"/>
      <c r="U418" s="110"/>
      <c r="V418" s="110"/>
      <c r="W418" s="110"/>
      <c r="X418" s="505"/>
      <c r="Y418" s="505"/>
      <c r="Z418" s="505"/>
    </row>
    <row r="419" spans="1:26" ht="15.75" customHeight="1" x14ac:dyDescent="0.25">
      <c r="A419" s="455"/>
      <c r="B419" s="455"/>
      <c r="C419" s="455"/>
      <c r="D419" s="455"/>
      <c r="E419" s="513">
        <v>438.76499999999999</v>
      </c>
      <c r="F419" s="681"/>
      <c r="G419" s="86">
        <v>44347</v>
      </c>
      <c r="H419" s="86">
        <v>44392</v>
      </c>
      <c r="I419" s="512"/>
      <c r="J419" s="291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505"/>
      <c r="Y419" s="505"/>
      <c r="Z419" s="505"/>
    </row>
    <row r="420" spans="1:26" ht="15.75" customHeight="1" x14ac:dyDescent="0.25">
      <c r="A420" s="455">
        <v>208</v>
      </c>
      <c r="B420" s="455" t="s">
        <v>1581</v>
      </c>
      <c r="C420" s="458" t="s">
        <v>347</v>
      </c>
      <c r="D420" s="458" t="s">
        <v>1582</v>
      </c>
      <c r="E420" s="458"/>
      <c r="F420" s="522"/>
      <c r="G420" s="514"/>
      <c r="H420" s="511"/>
      <c r="I420" s="515" t="s">
        <v>1320</v>
      </c>
      <c r="J420" s="516"/>
      <c r="K420" s="521">
        <v>44481</v>
      </c>
      <c r="L420" s="521">
        <v>44500</v>
      </c>
      <c r="M420" s="110" t="s">
        <v>1419</v>
      </c>
      <c r="N420" s="110" t="s">
        <v>1419</v>
      </c>
      <c r="O420" s="521">
        <v>44525</v>
      </c>
      <c r="P420" s="521">
        <v>44525</v>
      </c>
      <c r="Q420" s="110"/>
      <c r="R420" s="110"/>
      <c r="S420" s="110"/>
      <c r="T420" s="110"/>
      <c r="U420" s="110"/>
      <c r="V420" s="110"/>
      <c r="W420" s="110"/>
      <c r="X420" s="505"/>
      <c r="Y420" s="505"/>
      <c r="Z420" s="505"/>
    </row>
    <row r="421" spans="1:26" ht="15.75" customHeight="1" x14ac:dyDescent="0.25">
      <c r="A421" s="455"/>
      <c r="B421" s="455"/>
      <c r="C421" s="455"/>
      <c r="D421" s="455"/>
      <c r="E421" s="513">
        <v>250.33199999999999</v>
      </c>
      <c r="F421" s="510">
        <v>250.33199999999999</v>
      </c>
      <c r="G421" s="86">
        <v>44347</v>
      </c>
      <c r="H421" s="86">
        <v>44392</v>
      </c>
      <c r="I421" s="512"/>
      <c r="J421" s="291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505"/>
      <c r="Y421" s="505"/>
      <c r="Z421" s="505"/>
    </row>
    <row r="422" spans="1:26" ht="15.75" customHeight="1" x14ac:dyDescent="0.25">
      <c r="A422" s="455">
        <v>209</v>
      </c>
      <c r="B422" s="455" t="s">
        <v>1583</v>
      </c>
      <c r="C422" s="458" t="s">
        <v>347</v>
      </c>
      <c r="D422" s="458" t="s">
        <v>1584</v>
      </c>
      <c r="E422" s="458"/>
      <c r="F422" s="522"/>
      <c r="G422" s="514"/>
      <c r="H422" s="511"/>
      <c r="I422" s="515" t="s">
        <v>1320</v>
      </c>
      <c r="J422" s="516"/>
      <c r="K422" s="521">
        <v>44501</v>
      </c>
      <c r="L422" s="521">
        <v>44520</v>
      </c>
      <c r="M422" s="110"/>
      <c r="N422" s="110"/>
      <c r="O422" s="521">
        <v>44527</v>
      </c>
      <c r="P422" s="521">
        <v>44527</v>
      </c>
      <c r="Q422" s="110"/>
      <c r="R422" s="110"/>
      <c r="S422" s="110"/>
      <c r="T422" s="110"/>
      <c r="U422" s="110"/>
      <c r="V422" s="110"/>
      <c r="W422" s="110"/>
      <c r="X422" s="505"/>
      <c r="Y422" s="505"/>
      <c r="Z422" s="505"/>
    </row>
    <row r="423" spans="1:26" ht="15.75" customHeight="1" x14ac:dyDescent="0.25">
      <c r="A423" s="455"/>
      <c r="B423" s="455"/>
      <c r="C423" s="455"/>
      <c r="D423" s="455"/>
      <c r="E423" s="513">
        <v>419.93299999999999</v>
      </c>
      <c r="F423" s="746">
        <v>1102.655</v>
      </c>
      <c r="G423" s="86">
        <v>44347</v>
      </c>
      <c r="H423" s="86">
        <v>44392</v>
      </c>
      <c r="I423" s="512"/>
      <c r="J423" s="291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505"/>
      <c r="Y423" s="505"/>
      <c r="Z423" s="505"/>
    </row>
    <row r="424" spans="1:26" ht="15.75" customHeight="1" x14ac:dyDescent="0.25">
      <c r="A424" s="455">
        <v>210</v>
      </c>
      <c r="B424" s="455" t="s">
        <v>1585</v>
      </c>
      <c r="C424" s="458" t="s">
        <v>257</v>
      </c>
      <c r="D424" s="458" t="s">
        <v>1044</v>
      </c>
      <c r="E424" s="458"/>
      <c r="F424" s="747"/>
      <c r="G424" s="514"/>
      <c r="H424" s="511"/>
      <c r="I424" s="515" t="s">
        <v>1320</v>
      </c>
      <c r="J424" s="516"/>
      <c r="K424" s="521">
        <v>44384</v>
      </c>
      <c r="L424" s="521">
        <v>44391</v>
      </c>
      <c r="M424" s="521">
        <v>44511</v>
      </c>
      <c r="N424" s="521">
        <v>44515</v>
      </c>
      <c r="O424" s="521">
        <v>44466</v>
      </c>
      <c r="P424" s="521">
        <v>44466</v>
      </c>
      <c r="Q424" s="110"/>
      <c r="R424" s="110"/>
      <c r="S424" s="110"/>
      <c r="T424" s="110"/>
      <c r="U424" s="110"/>
      <c r="V424" s="110"/>
      <c r="W424" s="110"/>
      <c r="X424" s="505"/>
      <c r="Y424" s="505"/>
      <c r="Z424" s="505"/>
    </row>
    <row r="425" spans="1:26" ht="15.75" customHeight="1" x14ac:dyDescent="0.25">
      <c r="A425" s="455"/>
      <c r="B425" s="455"/>
      <c r="C425" s="455"/>
      <c r="D425" s="455"/>
      <c r="E425" s="513">
        <v>278.67899999999997</v>
      </c>
      <c r="F425" s="747"/>
      <c r="G425" s="86">
        <v>44347</v>
      </c>
      <c r="H425" s="86">
        <v>44392</v>
      </c>
      <c r="I425" s="512"/>
      <c r="J425" s="291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505"/>
      <c r="Y425" s="505"/>
      <c r="Z425" s="505"/>
    </row>
    <row r="426" spans="1:26" ht="15.75" customHeight="1" x14ac:dyDescent="0.25">
      <c r="A426" s="455">
        <v>211</v>
      </c>
      <c r="B426" s="455" t="s">
        <v>1586</v>
      </c>
      <c r="C426" s="458" t="s">
        <v>231</v>
      </c>
      <c r="D426" s="458" t="s">
        <v>1044</v>
      </c>
      <c r="E426" s="458"/>
      <c r="F426" s="747"/>
      <c r="G426" s="514"/>
      <c r="H426" s="511"/>
      <c r="I426" s="515" t="s">
        <v>1320</v>
      </c>
      <c r="J426" s="516"/>
      <c r="K426" s="521">
        <v>44379</v>
      </c>
      <c r="L426" s="521">
        <v>44387</v>
      </c>
      <c r="M426" s="521">
        <v>44517</v>
      </c>
      <c r="N426" s="521">
        <v>44521</v>
      </c>
      <c r="O426" s="521">
        <v>44392</v>
      </c>
      <c r="P426" s="521">
        <v>44392</v>
      </c>
      <c r="Q426" s="110"/>
      <c r="R426" s="110"/>
      <c r="S426" s="110"/>
      <c r="T426" s="110"/>
      <c r="U426" s="110"/>
      <c r="V426" s="110"/>
      <c r="W426" s="110"/>
      <c r="X426" s="505"/>
      <c r="Y426" s="505"/>
      <c r="Z426" s="505"/>
    </row>
    <row r="427" spans="1:26" ht="15.75" customHeight="1" x14ac:dyDescent="0.25">
      <c r="A427" s="455"/>
      <c r="B427" s="455"/>
      <c r="C427" s="455"/>
      <c r="D427" s="455"/>
      <c r="E427" s="513">
        <v>404.04300000000001</v>
      </c>
      <c r="F427" s="681"/>
      <c r="G427" s="86">
        <v>44347</v>
      </c>
      <c r="H427" s="86">
        <v>44392</v>
      </c>
      <c r="I427" s="512"/>
      <c r="J427" s="291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505"/>
      <c r="Y427" s="505"/>
      <c r="Z427" s="505"/>
    </row>
    <row r="428" spans="1:26" ht="15.75" customHeight="1" x14ac:dyDescent="0.25">
      <c r="A428" s="455">
        <v>212</v>
      </c>
      <c r="B428" s="455" t="s">
        <v>1587</v>
      </c>
      <c r="C428" s="458" t="s">
        <v>349</v>
      </c>
      <c r="D428" s="458" t="s">
        <v>1588</v>
      </c>
      <c r="E428" s="458"/>
      <c r="F428" s="522"/>
      <c r="G428" s="514"/>
      <c r="H428" s="511"/>
      <c r="I428" s="515" t="s">
        <v>1320</v>
      </c>
      <c r="J428" s="516"/>
      <c r="K428" s="521">
        <v>44501</v>
      </c>
      <c r="L428" s="521">
        <v>44520</v>
      </c>
      <c r="M428" s="110" t="s">
        <v>1419</v>
      </c>
      <c r="N428" s="110" t="s">
        <v>1419</v>
      </c>
      <c r="O428" s="521">
        <v>44525</v>
      </c>
      <c r="P428" s="521">
        <v>44525</v>
      </c>
      <c r="Q428" s="110"/>
      <c r="R428" s="110"/>
      <c r="S428" s="110"/>
      <c r="T428" s="110"/>
      <c r="U428" s="110"/>
      <c r="V428" s="110"/>
      <c r="W428" s="110"/>
      <c r="X428" s="505"/>
      <c r="Y428" s="505"/>
      <c r="Z428" s="505"/>
    </row>
    <row r="429" spans="1:26" ht="15.75" customHeight="1" x14ac:dyDescent="0.25">
      <c r="A429" s="455"/>
      <c r="B429" s="455"/>
      <c r="C429" s="455"/>
      <c r="D429" s="455"/>
      <c r="E429" s="513">
        <v>233.38399999999999</v>
      </c>
      <c r="F429" s="510">
        <v>233.38399999999999</v>
      </c>
      <c r="G429" s="86">
        <v>44347</v>
      </c>
      <c r="H429" s="86">
        <v>44392</v>
      </c>
      <c r="I429" s="512"/>
      <c r="J429" s="291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505"/>
      <c r="Y429" s="505"/>
      <c r="Z429" s="505"/>
    </row>
    <row r="430" spans="1:26" ht="15.75" customHeight="1" x14ac:dyDescent="0.25">
      <c r="A430" s="455">
        <v>213</v>
      </c>
      <c r="B430" s="455" t="s">
        <v>1589</v>
      </c>
      <c r="C430" s="455" t="s">
        <v>347</v>
      </c>
      <c r="D430" s="455" t="s">
        <v>1590</v>
      </c>
      <c r="E430" s="455"/>
      <c r="F430" s="510"/>
      <c r="G430" s="514"/>
      <c r="H430" s="511"/>
      <c r="I430" s="512"/>
      <c r="J430" s="291"/>
      <c r="K430" s="517">
        <v>44572</v>
      </c>
      <c r="L430" s="517">
        <v>44592</v>
      </c>
      <c r="M430" s="110" t="s">
        <v>1419</v>
      </c>
      <c r="N430" s="110" t="s">
        <v>1419</v>
      </c>
      <c r="O430" s="110"/>
      <c r="P430" s="110"/>
      <c r="Q430" s="110"/>
      <c r="R430" s="110"/>
      <c r="S430" s="110"/>
      <c r="T430" s="110"/>
      <c r="U430" s="110"/>
      <c r="V430" s="110"/>
      <c r="W430" s="110"/>
      <c r="X430" s="505"/>
      <c r="Y430" s="505"/>
      <c r="Z430" s="505"/>
    </row>
    <row r="431" spans="1:26" ht="15.75" customHeight="1" x14ac:dyDescent="0.25">
      <c r="A431" s="455"/>
      <c r="B431" s="455"/>
      <c r="C431" s="455"/>
      <c r="D431" s="455"/>
      <c r="E431" s="513">
        <v>342.00099999999998</v>
      </c>
      <c r="F431" s="510">
        <v>342.00099999999998</v>
      </c>
      <c r="G431" s="86">
        <v>44347</v>
      </c>
      <c r="H431" s="86">
        <v>44449</v>
      </c>
      <c r="I431" s="512"/>
      <c r="J431" s="291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505"/>
      <c r="Y431" s="505"/>
      <c r="Z431" s="505"/>
    </row>
    <row r="432" spans="1:26" ht="15.75" customHeight="1" x14ac:dyDescent="0.25">
      <c r="A432" s="455">
        <v>214</v>
      </c>
      <c r="B432" s="455" t="s">
        <v>1591</v>
      </c>
      <c r="C432" s="458" t="s">
        <v>415</v>
      </c>
      <c r="D432" s="458" t="s">
        <v>1592</v>
      </c>
      <c r="E432" s="458"/>
      <c r="F432" s="522"/>
      <c r="G432" s="514"/>
      <c r="H432" s="511"/>
      <c r="I432" s="515" t="s">
        <v>1320</v>
      </c>
      <c r="J432" s="516"/>
      <c r="K432" s="521">
        <v>44448</v>
      </c>
      <c r="L432" s="521">
        <v>44469</v>
      </c>
      <c r="M432" s="517">
        <v>44535</v>
      </c>
      <c r="N432" s="517">
        <v>44544</v>
      </c>
      <c r="O432" s="521">
        <v>44479</v>
      </c>
      <c r="P432" s="521">
        <v>44479</v>
      </c>
      <c r="Q432" s="110"/>
      <c r="R432" s="110"/>
      <c r="S432" s="110"/>
      <c r="T432" s="110"/>
      <c r="U432" s="110"/>
      <c r="V432" s="110"/>
      <c r="W432" s="110"/>
      <c r="X432" s="505"/>
      <c r="Y432" s="505"/>
      <c r="Z432" s="505"/>
    </row>
    <row r="433" spans="1:26" ht="15.75" customHeight="1" x14ac:dyDescent="0.25">
      <c r="A433" s="455"/>
      <c r="B433" s="455"/>
      <c r="C433" s="455"/>
      <c r="D433" s="455"/>
      <c r="E433" s="513">
        <v>235.274</v>
      </c>
      <c r="F433" s="510">
        <v>235.274</v>
      </c>
      <c r="G433" s="86">
        <v>44347</v>
      </c>
      <c r="H433" s="86">
        <v>44449</v>
      </c>
      <c r="I433" s="512"/>
      <c r="J433" s="291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505"/>
      <c r="Y433" s="505"/>
      <c r="Z433" s="505"/>
    </row>
    <row r="434" spans="1:26" ht="15.75" customHeight="1" x14ac:dyDescent="0.25">
      <c r="A434" s="455">
        <v>215</v>
      </c>
      <c r="B434" s="455" t="s">
        <v>1593</v>
      </c>
      <c r="C434" s="458" t="s">
        <v>417</v>
      </c>
      <c r="D434" s="458" t="s">
        <v>1594</v>
      </c>
      <c r="E434" s="458"/>
      <c r="F434" s="522"/>
      <c r="G434" s="514"/>
      <c r="H434" s="511"/>
      <c r="I434" s="515" t="s">
        <v>1320</v>
      </c>
      <c r="J434" s="516"/>
      <c r="K434" s="521">
        <v>44448</v>
      </c>
      <c r="L434" s="521">
        <v>44469</v>
      </c>
      <c r="M434" s="517">
        <v>44526</v>
      </c>
      <c r="N434" s="517">
        <v>44533</v>
      </c>
      <c r="O434" s="521">
        <v>44492</v>
      </c>
      <c r="P434" s="521">
        <v>44493</v>
      </c>
      <c r="Q434" s="110"/>
      <c r="R434" s="110"/>
      <c r="S434" s="110"/>
      <c r="T434" s="110"/>
      <c r="U434" s="110"/>
      <c r="V434" s="110"/>
      <c r="W434" s="110"/>
      <c r="X434" s="505"/>
      <c r="Y434" s="505"/>
      <c r="Z434" s="505"/>
    </row>
    <row r="435" spans="1:26" ht="15.75" customHeight="1" x14ac:dyDescent="0.25">
      <c r="A435" s="455"/>
      <c r="B435" s="455"/>
      <c r="C435" s="455"/>
      <c r="D435" s="455"/>
      <c r="E435" s="513">
        <v>500.09</v>
      </c>
      <c r="F435" s="510">
        <v>500.09</v>
      </c>
      <c r="G435" s="86">
        <v>44347</v>
      </c>
      <c r="H435" s="86">
        <v>44449</v>
      </c>
      <c r="I435" s="512"/>
      <c r="J435" s="291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505"/>
      <c r="Y435" s="505"/>
      <c r="Z435" s="505"/>
    </row>
    <row r="436" spans="1:26" ht="15.75" customHeight="1" x14ac:dyDescent="0.25">
      <c r="A436" s="455">
        <v>216</v>
      </c>
      <c r="B436" s="455" t="s">
        <v>1595</v>
      </c>
      <c r="C436" s="458" t="s">
        <v>1596</v>
      </c>
      <c r="D436" s="458" t="s">
        <v>1597</v>
      </c>
      <c r="E436" s="458"/>
      <c r="F436" s="522"/>
      <c r="G436" s="514"/>
      <c r="H436" s="511"/>
      <c r="I436" s="515" t="s">
        <v>1320</v>
      </c>
      <c r="J436" s="516"/>
      <c r="K436" s="521">
        <v>44481</v>
      </c>
      <c r="L436" s="521">
        <v>44493</v>
      </c>
      <c r="M436" s="110"/>
      <c r="N436" s="110"/>
      <c r="O436" s="521">
        <v>44520</v>
      </c>
      <c r="P436" s="521">
        <v>44521</v>
      </c>
      <c r="Q436" s="110"/>
      <c r="R436" s="110"/>
      <c r="S436" s="110"/>
      <c r="T436" s="110"/>
      <c r="U436" s="110"/>
      <c r="V436" s="110"/>
      <c r="W436" s="110"/>
      <c r="X436" s="505"/>
      <c r="Y436" s="505"/>
      <c r="Z436" s="505"/>
    </row>
    <row r="437" spans="1:26" ht="15.75" customHeight="1" x14ac:dyDescent="0.25">
      <c r="A437" s="455"/>
      <c r="B437" s="455"/>
      <c r="C437" s="455"/>
      <c r="D437" s="455"/>
      <c r="E437" s="513">
        <v>380.72300000000001</v>
      </c>
      <c r="F437" s="746">
        <v>1220.3489999999999</v>
      </c>
      <c r="G437" s="86">
        <v>44347</v>
      </c>
      <c r="H437" s="86">
        <v>44449</v>
      </c>
      <c r="I437" s="512"/>
      <c r="J437" s="291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505"/>
      <c r="Y437" s="505"/>
      <c r="Z437" s="505"/>
    </row>
    <row r="438" spans="1:26" ht="15.75" customHeight="1" x14ac:dyDescent="0.25">
      <c r="A438" s="455">
        <v>217</v>
      </c>
      <c r="B438" s="455" t="s">
        <v>1598</v>
      </c>
      <c r="C438" s="458" t="s">
        <v>231</v>
      </c>
      <c r="D438" s="458" t="s">
        <v>1044</v>
      </c>
      <c r="E438" s="458"/>
      <c r="F438" s="747"/>
      <c r="G438" s="514"/>
      <c r="H438" s="511"/>
      <c r="I438" s="515" t="s">
        <v>1320</v>
      </c>
      <c r="J438" s="516"/>
      <c r="K438" s="521">
        <v>44473</v>
      </c>
      <c r="L438" s="521">
        <v>44484</v>
      </c>
      <c r="M438" s="521">
        <v>44545</v>
      </c>
      <c r="N438" s="521">
        <v>44551</v>
      </c>
      <c r="O438" s="521">
        <v>44520</v>
      </c>
      <c r="P438" s="521">
        <v>44521</v>
      </c>
      <c r="Q438" s="110"/>
      <c r="R438" s="110"/>
      <c r="S438" s="110"/>
      <c r="T438" s="110"/>
      <c r="U438" s="110"/>
      <c r="V438" s="110"/>
      <c r="W438" s="110"/>
      <c r="X438" s="505"/>
      <c r="Y438" s="505"/>
      <c r="Z438" s="505"/>
    </row>
    <row r="439" spans="1:26" ht="15.75" customHeight="1" x14ac:dyDescent="0.25">
      <c r="A439" s="455"/>
      <c r="B439" s="455"/>
      <c r="C439" s="455"/>
      <c r="D439" s="455"/>
      <c r="E439" s="513">
        <v>418.03500000000003</v>
      </c>
      <c r="F439" s="747"/>
      <c r="G439" s="86">
        <v>44347</v>
      </c>
      <c r="H439" s="86">
        <v>44449</v>
      </c>
      <c r="I439" s="512"/>
      <c r="J439" s="291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505"/>
      <c r="Y439" s="505"/>
      <c r="Z439" s="505"/>
    </row>
    <row r="440" spans="1:26" ht="15.75" customHeight="1" x14ac:dyDescent="0.25">
      <c r="A440" s="455">
        <v>218</v>
      </c>
      <c r="B440" s="455" t="s">
        <v>1599</v>
      </c>
      <c r="C440" s="458" t="s">
        <v>257</v>
      </c>
      <c r="D440" s="458" t="s">
        <v>1044</v>
      </c>
      <c r="E440" s="458"/>
      <c r="F440" s="747"/>
      <c r="G440" s="514"/>
      <c r="H440" s="511"/>
      <c r="I440" s="515" t="s">
        <v>1320</v>
      </c>
      <c r="J440" s="516"/>
      <c r="K440" s="521">
        <v>44472</v>
      </c>
      <c r="L440" s="521">
        <v>44492</v>
      </c>
      <c r="M440" s="521">
        <v>44516</v>
      </c>
      <c r="N440" s="521">
        <v>44521</v>
      </c>
      <c r="O440" s="521">
        <v>44520</v>
      </c>
      <c r="P440" s="521">
        <v>44521</v>
      </c>
      <c r="Q440" s="110"/>
      <c r="R440" s="110"/>
      <c r="S440" s="110"/>
      <c r="T440" s="110"/>
      <c r="U440" s="110"/>
      <c r="V440" s="110"/>
      <c r="W440" s="110"/>
      <c r="X440" s="505"/>
      <c r="Y440" s="505"/>
      <c r="Z440" s="505"/>
    </row>
    <row r="441" spans="1:26" ht="15.75" customHeight="1" x14ac:dyDescent="0.25">
      <c r="A441" s="455"/>
      <c r="B441" s="455"/>
      <c r="C441" s="455"/>
      <c r="D441" s="455"/>
      <c r="E441" s="513">
        <v>421.59100000000001</v>
      </c>
      <c r="F441" s="681"/>
      <c r="G441" s="86">
        <v>44347</v>
      </c>
      <c r="H441" s="86">
        <v>44449</v>
      </c>
      <c r="I441" s="512"/>
      <c r="J441" s="291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505"/>
      <c r="Y441" s="505"/>
      <c r="Z441" s="505"/>
    </row>
    <row r="442" spans="1:26" ht="15.75" customHeight="1" x14ac:dyDescent="0.25">
      <c r="A442" s="455">
        <v>219</v>
      </c>
      <c r="B442" s="455" t="s">
        <v>1600</v>
      </c>
      <c r="C442" s="455" t="s">
        <v>299</v>
      </c>
      <c r="D442" s="455" t="s">
        <v>1044</v>
      </c>
      <c r="E442" s="455"/>
      <c r="F442" s="510"/>
      <c r="G442" s="514"/>
      <c r="H442" s="511"/>
      <c r="I442" s="512" t="s">
        <v>1320</v>
      </c>
      <c r="J442" s="291"/>
      <c r="K442" s="517">
        <v>44547</v>
      </c>
      <c r="L442" s="517">
        <v>44560</v>
      </c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505"/>
      <c r="Y442" s="505"/>
      <c r="Z442" s="505"/>
    </row>
    <row r="443" spans="1:26" ht="15.75" customHeight="1" x14ac:dyDescent="0.25">
      <c r="A443" s="455"/>
      <c r="B443" s="455"/>
      <c r="C443" s="455"/>
      <c r="D443" s="455"/>
      <c r="E443" s="513">
        <v>416.483</v>
      </c>
      <c r="F443" s="510">
        <v>416.483</v>
      </c>
      <c r="G443" s="86">
        <v>44347</v>
      </c>
      <c r="H443" s="86">
        <v>44449</v>
      </c>
      <c r="I443" s="512"/>
      <c r="J443" s="291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505"/>
      <c r="Y443" s="505"/>
      <c r="Z443" s="505"/>
    </row>
    <row r="444" spans="1:26" ht="15.75" customHeight="1" x14ac:dyDescent="0.25">
      <c r="A444" s="455">
        <v>220</v>
      </c>
      <c r="B444" s="455" t="s">
        <v>1601</v>
      </c>
      <c r="C444" s="455" t="s">
        <v>1602</v>
      </c>
      <c r="D444" s="455" t="s">
        <v>1603</v>
      </c>
      <c r="E444" s="455"/>
      <c r="F444" s="510"/>
      <c r="G444" s="514"/>
      <c r="H444" s="511"/>
      <c r="I444" s="512"/>
      <c r="J444" s="291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505"/>
      <c r="Y444" s="505"/>
      <c r="Z444" s="505"/>
    </row>
    <row r="445" spans="1:26" ht="15.75" customHeight="1" x14ac:dyDescent="0.25">
      <c r="A445" s="455"/>
      <c r="B445" s="455"/>
      <c r="C445" s="455"/>
      <c r="D445" s="455"/>
      <c r="E445" s="513">
        <v>130.011</v>
      </c>
      <c r="F445" s="510">
        <v>130.011</v>
      </c>
      <c r="G445" s="86">
        <v>44347</v>
      </c>
      <c r="H445" s="86">
        <v>44449</v>
      </c>
      <c r="I445" s="512"/>
      <c r="J445" s="291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505"/>
      <c r="Y445" s="505"/>
      <c r="Z445" s="505"/>
    </row>
    <row r="446" spans="1:26" ht="15.75" customHeight="1" x14ac:dyDescent="0.25">
      <c r="A446" s="455">
        <v>221</v>
      </c>
      <c r="B446" s="455" t="s">
        <v>812</v>
      </c>
      <c r="C446" s="455" t="s">
        <v>812</v>
      </c>
      <c r="D446" s="455" t="s">
        <v>1044</v>
      </c>
      <c r="E446" s="455"/>
      <c r="F446" s="510"/>
      <c r="G446" s="514"/>
      <c r="H446" s="511"/>
      <c r="I446" s="512"/>
      <c r="J446" s="291"/>
      <c r="K446" s="291"/>
      <c r="L446" s="2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505"/>
      <c r="Y446" s="505"/>
      <c r="Z446" s="505"/>
    </row>
    <row r="447" spans="1:26" ht="15.75" customHeight="1" x14ac:dyDescent="0.25">
      <c r="A447" s="531"/>
      <c r="B447" s="531"/>
      <c r="C447" s="531"/>
      <c r="D447" s="531"/>
      <c r="E447" s="532">
        <f t="shared" ref="E447:F447" si="0">SUM(E6:E445)</f>
        <v>83587.359000000099</v>
      </c>
      <c r="F447" s="532">
        <f t="shared" si="0"/>
        <v>83587.492000000027</v>
      </c>
      <c r="G447" s="505"/>
      <c r="H447" s="440"/>
      <c r="I447" s="440"/>
      <c r="J447" s="440"/>
      <c r="K447" s="440"/>
      <c r="L447" s="440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  <c r="Z447" s="505"/>
    </row>
    <row r="448" spans="1:26" ht="15.75" customHeight="1" x14ac:dyDescent="0.25">
      <c r="A448" s="505"/>
      <c r="B448" s="386"/>
      <c r="C448" s="505"/>
      <c r="D448" s="505"/>
      <c r="E448" s="505"/>
      <c r="F448" s="506"/>
      <c r="G448" s="505"/>
      <c r="H448" s="506"/>
      <c r="I448" s="506"/>
      <c r="J448" s="506"/>
      <c r="K448" s="506"/>
      <c r="L448" s="506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</row>
    <row r="449" spans="1:26" ht="15.75" customHeight="1" x14ac:dyDescent="0.25">
      <c r="A449" s="505"/>
      <c r="B449" s="118"/>
      <c r="C449" s="505"/>
      <c r="D449" s="505"/>
      <c r="E449" s="505"/>
      <c r="F449" s="506"/>
      <c r="G449" s="505"/>
      <c r="H449" s="506"/>
      <c r="I449" s="506"/>
      <c r="J449" s="506"/>
      <c r="K449" s="506"/>
      <c r="L449" s="506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  <c r="Z449" s="505"/>
    </row>
    <row r="450" spans="1:26" ht="15.75" customHeight="1" x14ac:dyDescent="0.25">
      <c r="A450" s="505"/>
      <c r="B450" s="386"/>
      <c r="C450" s="505"/>
      <c r="D450" s="505"/>
      <c r="E450" s="505"/>
      <c r="F450" s="506"/>
      <c r="G450" s="505"/>
      <c r="H450" s="506"/>
      <c r="I450" s="506"/>
      <c r="J450" s="506"/>
      <c r="K450" s="506"/>
      <c r="L450" s="506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5"/>
    </row>
    <row r="451" spans="1:26" ht="15.75" customHeight="1" x14ac:dyDescent="0.25">
      <c r="A451" s="505"/>
      <c r="B451" s="386"/>
      <c r="C451" s="505"/>
      <c r="D451" s="505"/>
      <c r="E451" s="505"/>
      <c r="F451" s="506"/>
      <c r="G451" s="505"/>
      <c r="H451" s="506"/>
      <c r="I451" s="506"/>
      <c r="J451" s="506"/>
      <c r="K451" s="506"/>
      <c r="L451" s="506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  <c r="Z451" s="505"/>
    </row>
    <row r="452" spans="1:26" ht="15.75" customHeight="1" x14ac:dyDescent="0.25">
      <c r="A452" s="505"/>
      <c r="B452" s="386"/>
      <c r="C452" s="505"/>
      <c r="D452" s="505"/>
      <c r="E452" s="505"/>
      <c r="F452" s="506"/>
      <c r="G452" s="505"/>
      <c r="H452" s="506"/>
      <c r="I452" s="506"/>
      <c r="J452" s="506"/>
      <c r="K452" s="506"/>
      <c r="L452" s="506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  <c r="Z452" s="505"/>
    </row>
    <row r="453" spans="1:26" ht="15.75" customHeight="1" x14ac:dyDescent="0.25">
      <c r="A453" s="505"/>
      <c r="B453" s="386"/>
      <c r="C453" s="505"/>
      <c r="D453" s="505"/>
      <c r="E453" s="505"/>
      <c r="F453" s="506"/>
      <c r="G453" s="505"/>
      <c r="H453" s="506"/>
      <c r="I453" s="506"/>
      <c r="J453" s="506"/>
      <c r="K453" s="506"/>
      <c r="L453" s="506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  <c r="Z453" s="505"/>
    </row>
    <row r="454" spans="1:26" ht="15.75" customHeight="1" x14ac:dyDescent="0.25">
      <c r="A454" s="505"/>
      <c r="B454" s="386"/>
      <c r="C454" s="505"/>
      <c r="D454" s="505"/>
      <c r="E454" s="505"/>
      <c r="F454" s="506"/>
      <c r="G454" s="505"/>
      <c r="H454" s="506"/>
      <c r="I454" s="506"/>
      <c r="J454" s="506"/>
      <c r="K454" s="506"/>
      <c r="L454" s="506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  <c r="Z454" s="505"/>
    </row>
    <row r="455" spans="1:26" ht="15.75" customHeight="1" x14ac:dyDescent="0.25">
      <c r="A455" s="505"/>
      <c r="B455" s="386"/>
      <c r="C455" s="505"/>
      <c r="D455" s="505"/>
      <c r="E455" s="505"/>
      <c r="F455" s="506"/>
      <c r="G455" s="505"/>
      <c r="H455" s="506"/>
      <c r="I455" s="506"/>
      <c r="J455" s="506"/>
      <c r="K455" s="506"/>
      <c r="L455" s="506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  <c r="Z455" s="505"/>
    </row>
    <row r="456" spans="1:26" ht="15.75" customHeight="1" x14ac:dyDescent="0.25">
      <c r="A456" s="505"/>
      <c r="B456" s="386"/>
      <c r="C456" s="505"/>
      <c r="D456" s="505"/>
      <c r="E456" s="505"/>
      <c r="F456" s="506"/>
      <c r="G456" s="505"/>
      <c r="H456" s="506"/>
      <c r="I456" s="506"/>
      <c r="J456" s="506"/>
      <c r="K456" s="506"/>
      <c r="L456" s="506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  <c r="Z456" s="505"/>
    </row>
    <row r="457" spans="1:26" ht="15.75" customHeight="1" x14ac:dyDescent="0.25">
      <c r="A457" s="505"/>
      <c r="B457" s="386"/>
      <c r="C457" s="505"/>
      <c r="D457" s="505"/>
      <c r="E457" s="505"/>
      <c r="F457" s="506"/>
      <c r="G457" s="505"/>
      <c r="H457" s="506"/>
      <c r="I457" s="506"/>
      <c r="J457" s="506"/>
      <c r="K457" s="506"/>
      <c r="L457" s="506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  <c r="Z457" s="505"/>
    </row>
    <row r="458" spans="1:26" ht="15.75" customHeight="1" x14ac:dyDescent="0.25">
      <c r="A458" s="505"/>
      <c r="B458" s="386"/>
      <c r="C458" s="505"/>
      <c r="D458" s="505"/>
      <c r="E458" s="505"/>
      <c r="F458" s="506"/>
      <c r="G458" s="505"/>
      <c r="H458" s="506"/>
      <c r="I458" s="506"/>
      <c r="J458" s="506"/>
      <c r="K458" s="506"/>
      <c r="L458" s="506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  <c r="Z458" s="505"/>
    </row>
    <row r="459" spans="1:26" ht="15.75" customHeight="1" x14ac:dyDescent="0.25">
      <c r="A459" s="505"/>
      <c r="B459" s="386"/>
      <c r="C459" s="505"/>
      <c r="D459" s="505"/>
      <c r="E459" s="505"/>
      <c r="F459" s="506"/>
      <c r="G459" s="505"/>
      <c r="H459" s="506"/>
      <c r="I459" s="506"/>
      <c r="J459" s="506"/>
      <c r="K459" s="506"/>
      <c r="L459" s="506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  <c r="Z459" s="505"/>
    </row>
    <row r="460" spans="1:26" ht="15.75" customHeight="1" x14ac:dyDescent="0.25">
      <c r="A460" s="505"/>
      <c r="B460" s="386"/>
      <c r="C460" s="505"/>
      <c r="D460" s="505"/>
      <c r="E460" s="505"/>
      <c r="F460" s="506"/>
      <c r="G460" s="505"/>
      <c r="H460" s="506"/>
      <c r="I460" s="506"/>
      <c r="J460" s="506"/>
      <c r="K460" s="506"/>
      <c r="L460" s="506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  <c r="Z460" s="505"/>
    </row>
    <row r="461" spans="1:26" ht="15.75" customHeight="1" x14ac:dyDescent="0.25">
      <c r="A461" s="505"/>
      <c r="B461" s="386"/>
      <c r="C461" s="505"/>
      <c r="D461" s="505"/>
      <c r="E461" s="505"/>
      <c r="F461" s="506"/>
      <c r="G461" s="505"/>
      <c r="H461" s="506"/>
      <c r="I461" s="506"/>
      <c r="J461" s="506"/>
      <c r="K461" s="506"/>
      <c r="L461" s="506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  <c r="Z461" s="505"/>
    </row>
    <row r="462" spans="1:26" ht="15.75" customHeight="1" x14ac:dyDescent="0.25">
      <c r="A462" s="505"/>
      <c r="B462" s="386"/>
      <c r="C462" s="505"/>
      <c r="D462" s="505"/>
      <c r="E462" s="505"/>
      <c r="F462" s="506"/>
      <c r="G462" s="505"/>
      <c r="H462" s="506"/>
      <c r="I462" s="506"/>
      <c r="J462" s="506"/>
      <c r="K462" s="506"/>
      <c r="L462" s="506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  <c r="Z462" s="505"/>
    </row>
    <row r="463" spans="1:26" ht="15.75" customHeight="1" x14ac:dyDescent="0.25">
      <c r="A463" s="505"/>
      <c r="B463" s="386"/>
      <c r="C463" s="505"/>
      <c r="D463" s="505"/>
      <c r="E463" s="505"/>
      <c r="F463" s="506"/>
      <c r="G463" s="505"/>
      <c r="H463" s="506"/>
      <c r="I463" s="506"/>
      <c r="J463" s="506"/>
      <c r="K463" s="506"/>
      <c r="L463" s="506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  <c r="Z463" s="505"/>
    </row>
    <row r="464" spans="1:26" ht="15.75" customHeight="1" x14ac:dyDescent="0.25">
      <c r="A464" s="505"/>
      <c r="B464" s="386"/>
      <c r="C464" s="505"/>
      <c r="D464" s="505"/>
      <c r="E464" s="505"/>
      <c r="F464" s="506"/>
      <c r="G464" s="505"/>
      <c r="H464" s="506"/>
      <c r="I464" s="506"/>
      <c r="J464" s="506"/>
      <c r="K464" s="506"/>
      <c r="L464" s="506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</row>
    <row r="465" spans="1:26" ht="15.75" customHeight="1" x14ac:dyDescent="0.25">
      <c r="A465" s="505"/>
      <c r="B465" s="386"/>
      <c r="C465" s="505"/>
      <c r="D465" s="505"/>
      <c r="E465" s="505"/>
      <c r="F465" s="506"/>
      <c r="G465" s="505"/>
      <c r="H465" s="506"/>
      <c r="I465" s="506"/>
      <c r="J465" s="506"/>
      <c r="K465" s="506"/>
      <c r="L465" s="506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  <c r="Z465" s="505"/>
    </row>
    <row r="466" spans="1:26" ht="15.75" customHeight="1" x14ac:dyDescent="0.25">
      <c r="A466" s="505"/>
      <c r="B466" s="386"/>
      <c r="C466" s="505"/>
      <c r="D466" s="505"/>
      <c r="E466" s="505"/>
      <c r="F466" s="506"/>
      <c r="G466" s="505"/>
      <c r="H466" s="506"/>
      <c r="I466" s="506"/>
      <c r="J466" s="506"/>
      <c r="K466" s="506"/>
      <c r="L466" s="506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  <c r="Z466" s="505"/>
    </row>
    <row r="467" spans="1:26" ht="15.75" customHeight="1" x14ac:dyDescent="0.25">
      <c r="A467" s="505"/>
      <c r="B467" s="386"/>
      <c r="C467" s="505"/>
      <c r="D467" s="505"/>
      <c r="E467" s="505"/>
      <c r="F467" s="506"/>
      <c r="G467" s="505"/>
      <c r="H467" s="506"/>
      <c r="I467" s="506"/>
      <c r="J467" s="506"/>
      <c r="K467" s="506"/>
      <c r="L467" s="506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  <c r="Z467" s="505"/>
    </row>
    <row r="468" spans="1:26" ht="15.75" customHeight="1" x14ac:dyDescent="0.25">
      <c r="A468" s="505"/>
      <c r="B468" s="386"/>
      <c r="C468" s="505"/>
      <c r="D468" s="505"/>
      <c r="E468" s="505"/>
      <c r="F468" s="506"/>
      <c r="G468" s="505"/>
      <c r="H468" s="506"/>
      <c r="I468" s="506"/>
      <c r="J468" s="506"/>
      <c r="K468" s="506"/>
      <c r="L468" s="506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  <c r="Z468" s="505"/>
    </row>
    <row r="469" spans="1:26" ht="15.75" customHeight="1" x14ac:dyDescent="0.25">
      <c r="A469" s="505"/>
      <c r="B469" s="386"/>
      <c r="C469" s="505"/>
      <c r="D469" s="505"/>
      <c r="E469" s="505"/>
      <c r="F469" s="506"/>
      <c r="G469" s="505"/>
      <c r="H469" s="506"/>
      <c r="I469" s="506"/>
      <c r="J469" s="506"/>
      <c r="K469" s="506"/>
      <c r="L469" s="506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  <c r="Z469" s="505"/>
    </row>
    <row r="470" spans="1:26" ht="15.75" customHeight="1" x14ac:dyDescent="0.25">
      <c r="A470" s="505"/>
      <c r="B470" s="386"/>
      <c r="C470" s="505"/>
      <c r="D470" s="505"/>
      <c r="E470" s="505"/>
      <c r="F470" s="506"/>
      <c r="G470" s="505"/>
      <c r="H470" s="506"/>
      <c r="I470" s="506"/>
      <c r="J470" s="506"/>
      <c r="K470" s="506"/>
      <c r="L470" s="506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  <c r="Z470" s="505"/>
    </row>
    <row r="471" spans="1:26" ht="15.75" customHeight="1" x14ac:dyDescent="0.25">
      <c r="A471" s="505"/>
      <c r="B471" s="386"/>
      <c r="C471" s="505"/>
      <c r="D471" s="505"/>
      <c r="E471" s="505"/>
      <c r="F471" s="506"/>
      <c r="G471" s="505"/>
      <c r="H471" s="506"/>
      <c r="I471" s="506"/>
      <c r="J471" s="506"/>
      <c r="K471" s="506"/>
      <c r="L471" s="506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  <c r="Z471" s="505"/>
    </row>
    <row r="472" spans="1:26" ht="15.75" customHeight="1" x14ac:dyDescent="0.25">
      <c r="A472" s="505"/>
      <c r="B472" s="386"/>
      <c r="C472" s="505"/>
      <c r="D472" s="505"/>
      <c r="E472" s="505"/>
      <c r="F472" s="506"/>
      <c r="G472" s="505"/>
      <c r="H472" s="506"/>
      <c r="I472" s="506"/>
      <c r="J472" s="506"/>
      <c r="K472" s="506"/>
      <c r="L472" s="506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  <c r="Z472" s="505"/>
    </row>
    <row r="473" spans="1:26" ht="15.75" customHeight="1" x14ac:dyDescent="0.25">
      <c r="A473" s="505"/>
      <c r="B473" s="386"/>
      <c r="C473" s="505"/>
      <c r="D473" s="505"/>
      <c r="E473" s="505"/>
      <c r="F473" s="506"/>
      <c r="G473" s="505"/>
      <c r="H473" s="506"/>
      <c r="I473" s="506"/>
      <c r="J473" s="506"/>
      <c r="K473" s="506"/>
      <c r="L473" s="506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  <c r="Z473" s="505"/>
    </row>
    <row r="474" spans="1:26" ht="15.75" customHeight="1" x14ac:dyDescent="0.25">
      <c r="A474" s="505"/>
      <c r="B474" s="386"/>
      <c r="C474" s="505"/>
      <c r="D474" s="505"/>
      <c r="E474" s="505"/>
      <c r="F474" s="506"/>
      <c r="G474" s="505"/>
      <c r="H474" s="506"/>
      <c r="I474" s="506"/>
      <c r="J474" s="506"/>
      <c r="K474" s="506"/>
      <c r="L474" s="506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  <c r="Z474" s="505"/>
    </row>
    <row r="475" spans="1:26" ht="15.75" customHeight="1" x14ac:dyDescent="0.25">
      <c r="A475" s="505"/>
      <c r="B475" s="386"/>
      <c r="C475" s="505"/>
      <c r="D475" s="505"/>
      <c r="E475" s="505"/>
      <c r="F475" s="506"/>
      <c r="G475" s="505"/>
      <c r="H475" s="506"/>
      <c r="I475" s="506"/>
      <c r="J475" s="506"/>
      <c r="K475" s="506"/>
      <c r="L475" s="506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  <c r="Z475" s="505"/>
    </row>
    <row r="476" spans="1:26" ht="15.75" customHeight="1" x14ac:dyDescent="0.25">
      <c r="A476" s="505"/>
      <c r="B476" s="386"/>
      <c r="C476" s="505"/>
      <c r="D476" s="505"/>
      <c r="E476" s="505"/>
      <c r="F476" s="506"/>
      <c r="G476" s="505"/>
      <c r="H476" s="506"/>
      <c r="I476" s="506"/>
      <c r="J476" s="506"/>
      <c r="K476" s="506"/>
      <c r="L476" s="506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  <c r="Z476" s="505"/>
    </row>
    <row r="477" spans="1:26" ht="15.75" customHeight="1" x14ac:dyDescent="0.25">
      <c r="A477" s="505"/>
      <c r="B477" s="386"/>
      <c r="C477" s="505"/>
      <c r="D477" s="505"/>
      <c r="E477" s="505"/>
      <c r="F477" s="506"/>
      <c r="G477" s="505"/>
      <c r="H477" s="506"/>
      <c r="I477" s="506"/>
      <c r="J477" s="506"/>
      <c r="K477" s="506"/>
      <c r="L477" s="506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</row>
    <row r="478" spans="1:26" ht="15.75" customHeight="1" x14ac:dyDescent="0.25">
      <c r="A478" s="505"/>
      <c r="B478" s="386"/>
      <c r="C478" s="505"/>
      <c r="D478" s="505"/>
      <c r="E478" s="505"/>
      <c r="F478" s="506"/>
      <c r="G478" s="505"/>
      <c r="H478" s="506"/>
      <c r="I478" s="506"/>
      <c r="J478" s="506"/>
      <c r="K478" s="506"/>
      <c r="L478" s="506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  <c r="Z478" s="505"/>
    </row>
    <row r="479" spans="1:26" ht="15.75" customHeight="1" x14ac:dyDescent="0.25">
      <c r="A479" s="505"/>
      <c r="B479" s="386"/>
      <c r="C479" s="505"/>
      <c r="D479" s="505"/>
      <c r="E479" s="505"/>
      <c r="F479" s="506"/>
      <c r="G479" s="505"/>
      <c r="H479" s="506"/>
      <c r="I479" s="506"/>
      <c r="J479" s="506"/>
      <c r="K479" s="506"/>
      <c r="L479" s="506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  <c r="Z479" s="505"/>
    </row>
    <row r="480" spans="1:26" ht="15.75" customHeight="1" x14ac:dyDescent="0.25">
      <c r="A480" s="505"/>
      <c r="B480" s="386"/>
      <c r="C480" s="505"/>
      <c r="D480" s="505"/>
      <c r="E480" s="505"/>
      <c r="F480" s="506"/>
      <c r="G480" s="505"/>
      <c r="H480" s="506"/>
      <c r="I480" s="506"/>
      <c r="J480" s="506"/>
      <c r="K480" s="506"/>
      <c r="L480" s="506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  <c r="Z480" s="505"/>
    </row>
    <row r="481" spans="1:26" ht="15.75" customHeight="1" x14ac:dyDescent="0.25">
      <c r="A481" s="505"/>
      <c r="B481" s="386"/>
      <c r="C481" s="505"/>
      <c r="D481" s="505"/>
      <c r="E481" s="505"/>
      <c r="F481" s="506"/>
      <c r="G481" s="505"/>
      <c r="H481" s="506"/>
      <c r="I481" s="506"/>
      <c r="J481" s="506"/>
      <c r="K481" s="506"/>
      <c r="L481" s="506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  <c r="Z481" s="505"/>
    </row>
    <row r="482" spans="1:26" ht="15.75" customHeight="1" x14ac:dyDescent="0.25">
      <c r="A482" s="505"/>
      <c r="B482" s="386"/>
      <c r="C482" s="505"/>
      <c r="D482" s="505"/>
      <c r="E482" s="505"/>
      <c r="F482" s="506"/>
      <c r="G482" s="505"/>
      <c r="H482" s="506"/>
      <c r="I482" s="506"/>
      <c r="J482" s="506"/>
      <c r="K482" s="506"/>
      <c r="L482" s="506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  <c r="Z482" s="505"/>
    </row>
    <row r="483" spans="1:26" ht="15.75" customHeight="1" x14ac:dyDescent="0.25">
      <c r="A483" s="505"/>
      <c r="B483" s="386"/>
      <c r="C483" s="505"/>
      <c r="D483" s="505"/>
      <c r="E483" s="505"/>
      <c r="F483" s="506"/>
      <c r="G483" s="505"/>
      <c r="H483" s="506"/>
      <c r="I483" s="506"/>
      <c r="J483" s="506"/>
      <c r="K483" s="506"/>
      <c r="L483" s="506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  <c r="Z483" s="505"/>
    </row>
    <row r="484" spans="1:26" ht="15.75" customHeight="1" x14ac:dyDescent="0.25">
      <c r="A484" s="505"/>
      <c r="B484" s="386"/>
      <c r="C484" s="505"/>
      <c r="D484" s="505"/>
      <c r="E484" s="505"/>
      <c r="F484" s="506"/>
      <c r="G484" s="505"/>
      <c r="H484" s="506"/>
      <c r="I484" s="506"/>
      <c r="J484" s="506"/>
      <c r="K484" s="506"/>
      <c r="L484" s="506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  <c r="Z484" s="505"/>
    </row>
    <row r="485" spans="1:26" ht="15.75" customHeight="1" x14ac:dyDescent="0.25">
      <c r="A485" s="505"/>
      <c r="B485" s="386"/>
      <c r="C485" s="505"/>
      <c r="D485" s="505"/>
      <c r="E485" s="505"/>
      <c r="F485" s="506"/>
      <c r="G485" s="505"/>
      <c r="H485" s="506"/>
      <c r="I485" s="506"/>
      <c r="J485" s="506"/>
      <c r="K485" s="506"/>
      <c r="L485" s="506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  <c r="Z485" s="505"/>
    </row>
    <row r="486" spans="1:26" ht="15.75" customHeight="1" x14ac:dyDescent="0.25">
      <c r="A486" s="505"/>
      <c r="B486" s="386"/>
      <c r="C486" s="505"/>
      <c r="D486" s="505"/>
      <c r="E486" s="505"/>
      <c r="F486" s="506"/>
      <c r="G486" s="505"/>
      <c r="H486" s="506"/>
      <c r="I486" s="506"/>
      <c r="J486" s="506"/>
      <c r="K486" s="506"/>
      <c r="L486" s="506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  <c r="Z486" s="505"/>
    </row>
    <row r="487" spans="1:26" ht="15.75" customHeight="1" x14ac:dyDescent="0.25">
      <c r="A487" s="505"/>
      <c r="B487" s="386"/>
      <c r="C487" s="505"/>
      <c r="D487" s="505"/>
      <c r="E487" s="505"/>
      <c r="F487" s="506"/>
      <c r="G487" s="505"/>
      <c r="H487" s="506"/>
      <c r="I487" s="506"/>
      <c r="J487" s="506"/>
      <c r="K487" s="506"/>
      <c r="L487" s="506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  <c r="Z487" s="505"/>
    </row>
    <row r="488" spans="1:26" ht="15.75" customHeight="1" x14ac:dyDescent="0.25">
      <c r="A488" s="505"/>
      <c r="B488" s="386"/>
      <c r="C488" s="505"/>
      <c r="D488" s="505"/>
      <c r="E488" s="505"/>
      <c r="F488" s="506"/>
      <c r="G488" s="505"/>
      <c r="H488" s="506"/>
      <c r="I488" s="506"/>
      <c r="J488" s="506"/>
      <c r="K488" s="506"/>
      <c r="L488" s="506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  <c r="Z488" s="505"/>
    </row>
    <row r="489" spans="1:26" ht="15.75" customHeight="1" x14ac:dyDescent="0.25">
      <c r="A489" s="505"/>
      <c r="B489" s="386"/>
      <c r="C489" s="505"/>
      <c r="D489" s="505"/>
      <c r="E489" s="505"/>
      <c r="F489" s="506"/>
      <c r="G489" s="505"/>
      <c r="H489" s="506"/>
      <c r="I489" s="506"/>
      <c r="J489" s="506"/>
      <c r="K489" s="506"/>
      <c r="L489" s="506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  <c r="Z489" s="505"/>
    </row>
    <row r="490" spans="1:26" ht="15.75" customHeight="1" x14ac:dyDescent="0.25">
      <c r="A490" s="505"/>
      <c r="B490" s="386"/>
      <c r="C490" s="505"/>
      <c r="D490" s="505"/>
      <c r="E490" s="505"/>
      <c r="F490" s="506"/>
      <c r="G490" s="505"/>
      <c r="H490" s="506"/>
      <c r="I490" s="506"/>
      <c r="J490" s="506"/>
      <c r="K490" s="506"/>
      <c r="L490" s="506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  <c r="Z490" s="505"/>
    </row>
    <row r="491" spans="1:26" ht="15.75" customHeight="1" x14ac:dyDescent="0.25">
      <c r="A491" s="505"/>
      <c r="B491" s="386"/>
      <c r="C491" s="505"/>
      <c r="D491" s="505"/>
      <c r="E491" s="505"/>
      <c r="F491" s="506"/>
      <c r="G491" s="505"/>
      <c r="H491" s="506"/>
      <c r="I491" s="506"/>
      <c r="J491" s="506"/>
      <c r="K491" s="506"/>
      <c r="L491" s="506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  <c r="Z491" s="505"/>
    </row>
    <row r="492" spans="1:26" ht="15.75" customHeight="1" x14ac:dyDescent="0.25">
      <c r="A492" s="505"/>
      <c r="B492" s="386"/>
      <c r="C492" s="505"/>
      <c r="D492" s="505"/>
      <c r="E492" s="505"/>
      <c r="F492" s="506"/>
      <c r="G492" s="505"/>
      <c r="H492" s="506"/>
      <c r="I492" s="506"/>
      <c r="J492" s="506"/>
      <c r="K492" s="506"/>
      <c r="L492" s="506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  <c r="Z492" s="505"/>
    </row>
    <row r="493" spans="1:26" ht="15.75" customHeight="1" x14ac:dyDescent="0.25">
      <c r="A493" s="505"/>
      <c r="B493" s="386"/>
      <c r="C493" s="505"/>
      <c r="D493" s="505"/>
      <c r="E493" s="505"/>
      <c r="F493" s="506"/>
      <c r="G493" s="505"/>
      <c r="H493" s="506"/>
      <c r="I493" s="506"/>
      <c r="J493" s="506"/>
      <c r="K493" s="506"/>
      <c r="L493" s="506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  <c r="Z493" s="505"/>
    </row>
    <row r="494" spans="1:26" ht="15.75" customHeight="1" x14ac:dyDescent="0.25">
      <c r="A494" s="505"/>
      <c r="B494" s="386"/>
      <c r="C494" s="505"/>
      <c r="D494" s="505"/>
      <c r="E494" s="505"/>
      <c r="F494" s="506"/>
      <c r="G494" s="505"/>
      <c r="H494" s="506"/>
      <c r="I494" s="506"/>
      <c r="J494" s="506"/>
      <c r="K494" s="506"/>
      <c r="L494" s="506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  <c r="Z494" s="505"/>
    </row>
    <row r="495" spans="1:26" ht="15.75" customHeight="1" x14ac:dyDescent="0.25">
      <c r="A495" s="505"/>
      <c r="B495" s="386"/>
      <c r="C495" s="505"/>
      <c r="D495" s="505"/>
      <c r="E495" s="505"/>
      <c r="F495" s="506"/>
      <c r="G495" s="505"/>
      <c r="H495" s="506"/>
      <c r="I495" s="506"/>
      <c r="J495" s="506"/>
      <c r="K495" s="506"/>
      <c r="L495" s="506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  <c r="Z495" s="505"/>
    </row>
    <row r="496" spans="1:26" ht="15.75" customHeight="1" x14ac:dyDescent="0.25">
      <c r="A496" s="505"/>
      <c r="B496" s="386"/>
      <c r="C496" s="505"/>
      <c r="D496" s="505"/>
      <c r="E496" s="505"/>
      <c r="F496" s="506"/>
      <c r="G496" s="505"/>
      <c r="H496" s="506"/>
      <c r="I496" s="506"/>
      <c r="J496" s="506"/>
      <c r="K496" s="506"/>
      <c r="L496" s="506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  <c r="Z496" s="505"/>
    </row>
    <row r="497" spans="1:26" ht="15.75" customHeight="1" x14ac:dyDescent="0.25">
      <c r="A497" s="505"/>
      <c r="B497" s="386"/>
      <c r="C497" s="505"/>
      <c r="D497" s="505"/>
      <c r="E497" s="505"/>
      <c r="F497" s="506"/>
      <c r="G497" s="505"/>
      <c r="H497" s="506"/>
      <c r="I497" s="506"/>
      <c r="J497" s="506"/>
      <c r="K497" s="506"/>
      <c r="L497" s="506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  <c r="Z497" s="505"/>
    </row>
    <row r="498" spans="1:26" ht="15.75" customHeight="1" x14ac:dyDescent="0.25">
      <c r="A498" s="505"/>
      <c r="B498" s="386"/>
      <c r="C498" s="505"/>
      <c r="D498" s="505"/>
      <c r="E498" s="505"/>
      <c r="F498" s="506"/>
      <c r="G498" s="505"/>
      <c r="H498" s="506"/>
      <c r="I498" s="506"/>
      <c r="J498" s="506"/>
      <c r="K498" s="506"/>
      <c r="L498" s="506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  <c r="Z498" s="505"/>
    </row>
    <row r="499" spans="1:26" ht="15.75" customHeight="1" x14ac:dyDescent="0.25">
      <c r="A499" s="505"/>
      <c r="B499" s="386"/>
      <c r="C499" s="505"/>
      <c r="D499" s="505"/>
      <c r="E499" s="505"/>
      <c r="F499" s="506"/>
      <c r="G499" s="505"/>
      <c r="H499" s="506"/>
      <c r="I499" s="506"/>
      <c r="J499" s="506"/>
      <c r="K499" s="506"/>
      <c r="L499" s="506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  <c r="Z499" s="505"/>
    </row>
    <row r="500" spans="1:26" ht="15.75" customHeight="1" x14ac:dyDescent="0.25">
      <c r="A500" s="505"/>
      <c r="B500" s="386"/>
      <c r="C500" s="505"/>
      <c r="D500" s="505"/>
      <c r="E500" s="505"/>
      <c r="F500" s="506"/>
      <c r="G500" s="505"/>
      <c r="H500" s="506"/>
      <c r="I500" s="506"/>
      <c r="J500" s="506"/>
      <c r="K500" s="506"/>
      <c r="L500" s="506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  <c r="Z500" s="505"/>
    </row>
    <row r="501" spans="1:26" ht="15.75" customHeight="1" x14ac:dyDescent="0.25">
      <c r="A501" s="505"/>
      <c r="B501" s="386"/>
      <c r="C501" s="505"/>
      <c r="D501" s="505"/>
      <c r="E501" s="505"/>
      <c r="F501" s="506"/>
      <c r="G501" s="505"/>
      <c r="H501" s="506"/>
      <c r="I501" s="506"/>
      <c r="J501" s="506"/>
      <c r="K501" s="506"/>
      <c r="L501" s="506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  <c r="Z501" s="505"/>
    </row>
    <row r="502" spans="1:26" ht="15.75" customHeight="1" x14ac:dyDescent="0.25">
      <c r="A502" s="505"/>
      <c r="B502" s="386"/>
      <c r="C502" s="505"/>
      <c r="D502" s="505"/>
      <c r="E502" s="505"/>
      <c r="F502" s="506"/>
      <c r="G502" s="505"/>
      <c r="H502" s="506"/>
      <c r="I502" s="506"/>
      <c r="J502" s="506"/>
      <c r="K502" s="506"/>
      <c r="L502" s="506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  <c r="Z502" s="505"/>
    </row>
    <row r="503" spans="1:26" ht="15.75" customHeight="1" x14ac:dyDescent="0.25">
      <c r="A503" s="505"/>
      <c r="B503" s="386"/>
      <c r="C503" s="505"/>
      <c r="D503" s="505"/>
      <c r="E503" s="505"/>
      <c r="F503" s="506"/>
      <c r="G503" s="505"/>
      <c r="H503" s="506"/>
      <c r="I503" s="506"/>
      <c r="J503" s="506"/>
      <c r="K503" s="506"/>
      <c r="L503" s="506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  <c r="Z503" s="505"/>
    </row>
    <row r="504" spans="1:26" ht="15.75" customHeight="1" x14ac:dyDescent="0.25">
      <c r="A504" s="505"/>
      <c r="B504" s="386"/>
      <c r="C504" s="505"/>
      <c r="D504" s="505"/>
      <c r="E504" s="505"/>
      <c r="F504" s="506"/>
      <c r="G504" s="505"/>
      <c r="H504" s="506"/>
      <c r="I504" s="506"/>
      <c r="J504" s="506"/>
      <c r="K504" s="506"/>
      <c r="L504" s="506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  <c r="Z504" s="505"/>
    </row>
    <row r="505" spans="1:26" ht="15.75" customHeight="1" x14ac:dyDescent="0.25">
      <c r="A505" s="505"/>
      <c r="B505" s="386"/>
      <c r="C505" s="505"/>
      <c r="D505" s="505"/>
      <c r="E505" s="505"/>
      <c r="F505" s="506"/>
      <c r="G505" s="505"/>
      <c r="H505" s="506"/>
      <c r="I505" s="506"/>
      <c r="J505" s="506"/>
      <c r="K505" s="506"/>
      <c r="L505" s="506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  <c r="Z505" s="505"/>
    </row>
    <row r="506" spans="1:26" ht="15.75" customHeight="1" x14ac:dyDescent="0.25">
      <c r="A506" s="505"/>
      <c r="B506" s="386"/>
      <c r="C506" s="505"/>
      <c r="D506" s="505"/>
      <c r="E506" s="505"/>
      <c r="F506" s="506"/>
      <c r="G506" s="505"/>
      <c r="H506" s="506"/>
      <c r="I506" s="506"/>
      <c r="J506" s="506"/>
      <c r="K506" s="506"/>
      <c r="L506" s="506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  <c r="Z506" s="505"/>
    </row>
    <row r="507" spans="1:26" ht="15.75" customHeight="1" x14ac:dyDescent="0.25">
      <c r="A507" s="505"/>
      <c r="B507" s="386"/>
      <c r="C507" s="505"/>
      <c r="D507" s="505"/>
      <c r="E507" s="505"/>
      <c r="F507" s="506"/>
      <c r="G507" s="505"/>
      <c r="H507" s="506"/>
      <c r="I507" s="506"/>
      <c r="J507" s="506"/>
      <c r="K507" s="506"/>
      <c r="L507" s="506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  <c r="Z507" s="505"/>
    </row>
    <row r="508" spans="1:26" ht="15.75" customHeight="1" x14ac:dyDescent="0.25">
      <c r="A508" s="505"/>
      <c r="B508" s="386"/>
      <c r="C508" s="505"/>
      <c r="D508" s="505"/>
      <c r="E508" s="505"/>
      <c r="F508" s="506"/>
      <c r="G508" s="505"/>
      <c r="H508" s="506"/>
      <c r="I508" s="506"/>
      <c r="J508" s="506"/>
      <c r="K508" s="506"/>
      <c r="L508" s="506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  <c r="Z508" s="505"/>
    </row>
    <row r="509" spans="1:26" ht="15.75" customHeight="1" x14ac:dyDescent="0.25">
      <c r="A509" s="505"/>
      <c r="B509" s="386"/>
      <c r="C509" s="505"/>
      <c r="D509" s="505"/>
      <c r="E509" s="505"/>
      <c r="F509" s="506"/>
      <c r="G509" s="505"/>
      <c r="H509" s="506"/>
      <c r="I509" s="506"/>
      <c r="J509" s="506"/>
      <c r="K509" s="506"/>
      <c r="L509" s="506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  <c r="Z509" s="505"/>
    </row>
    <row r="510" spans="1:26" ht="15.75" customHeight="1" x14ac:dyDescent="0.25">
      <c r="A510" s="505"/>
      <c r="B510" s="386"/>
      <c r="C510" s="505"/>
      <c r="D510" s="505"/>
      <c r="E510" s="505"/>
      <c r="F510" s="506"/>
      <c r="G510" s="505"/>
      <c r="H510" s="506"/>
      <c r="I510" s="506"/>
      <c r="J510" s="506"/>
      <c r="K510" s="506"/>
      <c r="L510" s="506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  <c r="Z510" s="505"/>
    </row>
    <row r="511" spans="1:26" ht="15.75" customHeight="1" x14ac:dyDescent="0.25">
      <c r="A511" s="505"/>
      <c r="B511" s="386"/>
      <c r="C511" s="505"/>
      <c r="D511" s="505"/>
      <c r="E511" s="505"/>
      <c r="F511" s="506"/>
      <c r="G511" s="505"/>
      <c r="H511" s="506"/>
      <c r="I511" s="506"/>
      <c r="J511" s="506"/>
      <c r="K511" s="506"/>
      <c r="L511" s="506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  <c r="Z511" s="505"/>
    </row>
    <row r="512" spans="1:26" ht="15.75" customHeight="1" x14ac:dyDescent="0.25">
      <c r="A512" s="505"/>
      <c r="B512" s="386"/>
      <c r="C512" s="505"/>
      <c r="D512" s="505"/>
      <c r="E512" s="505"/>
      <c r="F512" s="506"/>
      <c r="G512" s="505"/>
      <c r="H512" s="506"/>
      <c r="I512" s="506"/>
      <c r="J512" s="506"/>
      <c r="K512" s="506"/>
      <c r="L512" s="506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  <c r="Z512" s="505"/>
    </row>
    <row r="513" spans="1:26" ht="15.75" customHeight="1" x14ac:dyDescent="0.25">
      <c r="A513" s="505"/>
      <c r="B513" s="386"/>
      <c r="C513" s="505"/>
      <c r="D513" s="505"/>
      <c r="E513" s="505"/>
      <c r="F513" s="506"/>
      <c r="G513" s="505"/>
      <c r="H513" s="506"/>
      <c r="I513" s="506"/>
      <c r="J513" s="506"/>
      <c r="K513" s="506"/>
      <c r="L513" s="506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  <c r="Z513" s="505"/>
    </row>
    <row r="514" spans="1:26" ht="15.75" customHeight="1" x14ac:dyDescent="0.25">
      <c r="A514" s="505"/>
      <c r="B514" s="386"/>
      <c r="C514" s="505"/>
      <c r="D514" s="505"/>
      <c r="E514" s="505"/>
      <c r="F514" s="506"/>
      <c r="G514" s="505"/>
      <c r="H514" s="506"/>
      <c r="I514" s="506"/>
      <c r="J514" s="506"/>
      <c r="K514" s="506"/>
      <c r="L514" s="506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  <c r="Z514" s="505"/>
    </row>
    <row r="515" spans="1:26" ht="15.75" customHeight="1" x14ac:dyDescent="0.25">
      <c r="A515" s="505"/>
      <c r="B515" s="386"/>
      <c r="C515" s="505"/>
      <c r="D515" s="505"/>
      <c r="E515" s="505"/>
      <c r="F515" s="506"/>
      <c r="G515" s="505"/>
      <c r="H515" s="506"/>
      <c r="I515" s="506"/>
      <c r="J515" s="506"/>
      <c r="K515" s="506"/>
      <c r="L515" s="506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  <c r="Z515" s="505"/>
    </row>
    <row r="516" spans="1:26" ht="15.75" customHeight="1" x14ac:dyDescent="0.25">
      <c r="A516" s="505"/>
      <c r="B516" s="386"/>
      <c r="C516" s="505"/>
      <c r="D516" s="505"/>
      <c r="E516" s="505"/>
      <c r="F516" s="506"/>
      <c r="G516" s="505"/>
      <c r="H516" s="506"/>
      <c r="I516" s="506"/>
      <c r="J516" s="506"/>
      <c r="K516" s="506"/>
      <c r="L516" s="506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  <c r="Z516" s="505"/>
    </row>
    <row r="517" spans="1:26" ht="15.75" customHeight="1" x14ac:dyDescent="0.25">
      <c r="A517" s="505"/>
      <c r="B517" s="386"/>
      <c r="C517" s="505"/>
      <c r="D517" s="505"/>
      <c r="E517" s="505"/>
      <c r="F517" s="506"/>
      <c r="G517" s="505"/>
      <c r="H517" s="506"/>
      <c r="I517" s="506"/>
      <c r="J517" s="506"/>
      <c r="K517" s="506"/>
      <c r="L517" s="506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  <c r="Z517" s="505"/>
    </row>
    <row r="518" spans="1:26" ht="15.75" customHeight="1" x14ac:dyDescent="0.25">
      <c r="A518" s="505"/>
      <c r="B518" s="386"/>
      <c r="C518" s="505"/>
      <c r="D518" s="505"/>
      <c r="E518" s="505"/>
      <c r="F518" s="506"/>
      <c r="G518" s="505"/>
      <c r="H518" s="506"/>
      <c r="I518" s="506"/>
      <c r="J518" s="506"/>
      <c r="K518" s="506"/>
      <c r="L518" s="506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  <c r="Z518" s="505"/>
    </row>
    <row r="519" spans="1:26" ht="15.75" customHeight="1" x14ac:dyDescent="0.25">
      <c r="A519" s="505"/>
      <c r="B519" s="386"/>
      <c r="C519" s="505"/>
      <c r="D519" s="505"/>
      <c r="E519" s="505"/>
      <c r="F519" s="506"/>
      <c r="G519" s="505"/>
      <c r="H519" s="506"/>
      <c r="I519" s="506"/>
      <c r="J519" s="506"/>
      <c r="K519" s="506"/>
      <c r="L519" s="506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  <c r="Z519" s="505"/>
    </row>
    <row r="520" spans="1:26" ht="15.75" customHeight="1" x14ac:dyDescent="0.25">
      <c r="A520" s="505"/>
      <c r="B520" s="386"/>
      <c r="C520" s="505"/>
      <c r="D520" s="505"/>
      <c r="E520" s="505"/>
      <c r="F520" s="506"/>
      <c r="G520" s="505"/>
      <c r="H520" s="506"/>
      <c r="I520" s="506"/>
      <c r="J520" s="506"/>
      <c r="K520" s="506"/>
      <c r="L520" s="506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  <c r="Z520" s="505"/>
    </row>
    <row r="521" spans="1:26" ht="15.75" customHeight="1" x14ac:dyDescent="0.25">
      <c r="A521" s="505"/>
      <c r="B521" s="386"/>
      <c r="C521" s="505"/>
      <c r="D521" s="505"/>
      <c r="E521" s="505"/>
      <c r="F521" s="506"/>
      <c r="G521" s="505"/>
      <c r="H521" s="506"/>
      <c r="I521" s="506"/>
      <c r="J521" s="506"/>
      <c r="K521" s="506"/>
      <c r="L521" s="506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  <c r="Z521" s="505"/>
    </row>
    <row r="522" spans="1:26" ht="15.75" customHeight="1" x14ac:dyDescent="0.25">
      <c r="A522" s="505"/>
      <c r="B522" s="386"/>
      <c r="C522" s="505"/>
      <c r="D522" s="505"/>
      <c r="E522" s="505"/>
      <c r="F522" s="506"/>
      <c r="G522" s="505"/>
      <c r="H522" s="506"/>
      <c r="I522" s="506"/>
      <c r="J522" s="506"/>
      <c r="K522" s="506"/>
      <c r="L522" s="506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  <c r="Z522" s="505"/>
    </row>
    <row r="523" spans="1:26" ht="15.75" customHeight="1" x14ac:dyDescent="0.25">
      <c r="A523" s="505"/>
      <c r="B523" s="386"/>
      <c r="C523" s="505"/>
      <c r="D523" s="505"/>
      <c r="E523" s="505"/>
      <c r="F523" s="506"/>
      <c r="G523" s="505"/>
      <c r="H523" s="506"/>
      <c r="I523" s="506"/>
      <c r="J523" s="506"/>
      <c r="K523" s="506"/>
      <c r="L523" s="506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  <c r="Z523" s="505"/>
    </row>
    <row r="524" spans="1:26" ht="15.75" customHeight="1" x14ac:dyDescent="0.25">
      <c r="A524" s="505"/>
      <c r="B524" s="386"/>
      <c r="C524" s="505"/>
      <c r="D524" s="505"/>
      <c r="E524" s="505"/>
      <c r="F524" s="506"/>
      <c r="G524" s="505"/>
      <c r="H524" s="506"/>
      <c r="I524" s="506"/>
      <c r="J524" s="506"/>
      <c r="K524" s="506"/>
      <c r="L524" s="506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  <c r="Z524" s="505"/>
    </row>
    <row r="525" spans="1:26" ht="15.75" customHeight="1" x14ac:dyDescent="0.25">
      <c r="A525" s="505"/>
      <c r="B525" s="386"/>
      <c r="C525" s="505"/>
      <c r="D525" s="505"/>
      <c r="E525" s="505"/>
      <c r="F525" s="506"/>
      <c r="G525" s="505"/>
      <c r="H525" s="506"/>
      <c r="I525" s="506"/>
      <c r="J525" s="506"/>
      <c r="K525" s="506"/>
      <c r="L525" s="506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  <c r="Z525" s="505"/>
    </row>
    <row r="526" spans="1:26" ht="15.75" customHeight="1" x14ac:dyDescent="0.25">
      <c r="A526" s="505"/>
      <c r="B526" s="386"/>
      <c r="C526" s="505"/>
      <c r="D526" s="505"/>
      <c r="E526" s="505"/>
      <c r="F526" s="506"/>
      <c r="G526" s="505"/>
      <c r="H526" s="506"/>
      <c r="I526" s="506"/>
      <c r="J526" s="506"/>
      <c r="K526" s="506"/>
      <c r="L526" s="506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  <c r="Z526" s="505"/>
    </row>
    <row r="527" spans="1:26" ht="15.75" customHeight="1" x14ac:dyDescent="0.25">
      <c r="A527" s="505"/>
      <c r="B527" s="386"/>
      <c r="C527" s="505"/>
      <c r="D527" s="505"/>
      <c r="E527" s="505"/>
      <c r="F527" s="506"/>
      <c r="G527" s="505"/>
      <c r="H527" s="506"/>
      <c r="I527" s="506"/>
      <c r="J527" s="506"/>
      <c r="K527" s="506"/>
      <c r="L527" s="506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  <c r="Z527" s="505"/>
    </row>
    <row r="528" spans="1:26" ht="15.75" customHeight="1" x14ac:dyDescent="0.25">
      <c r="A528" s="505"/>
      <c r="B528" s="386"/>
      <c r="C528" s="505"/>
      <c r="D528" s="505"/>
      <c r="E528" s="505"/>
      <c r="F528" s="506"/>
      <c r="G528" s="505"/>
      <c r="H528" s="506"/>
      <c r="I528" s="506"/>
      <c r="J528" s="506"/>
      <c r="K528" s="506"/>
      <c r="L528" s="506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  <c r="Z528" s="505"/>
    </row>
    <row r="529" spans="1:26" ht="15.75" customHeight="1" x14ac:dyDescent="0.25">
      <c r="A529" s="505"/>
      <c r="B529" s="386"/>
      <c r="C529" s="505"/>
      <c r="D529" s="505"/>
      <c r="E529" s="505"/>
      <c r="F529" s="506"/>
      <c r="G529" s="505"/>
      <c r="H529" s="506"/>
      <c r="I529" s="506"/>
      <c r="J529" s="506"/>
      <c r="K529" s="506"/>
      <c r="L529" s="506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  <c r="Z529" s="505"/>
    </row>
    <row r="530" spans="1:26" ht="15.75" customHeight="1" x14ac:dyDescent="0.25">
      <c r="A530" s="505"/>
      <c r="B530" s="386"/>
      <c r="C530" s="505"/>
      <c r="D530" s="505"/>
      <c r="E530" s="505"/>
      <c r="F530" s="506"/>
      <c r="G530" s="505"/>
      <c r="H530" s="506"/>
      <c r="I530" s="506"/>
      <c r="J530" s="506"/>
      <c r="K530" s="506"/>
      <c r="L530" s="506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  <c r="Z530" s="505"/>
    </row>
    <row r="531" spans="1:26" ht="15.75" customHeight="1" x14ac:dyDescent="0.25">
      <c r="A531" s="505"/>
      <c r="B531" s="386"/>
      <c r="C531" s="505"/>
      <c r="D531" s="505"/>
      <c r="E531" s="505"/>
      <c r="F531" s="506"/>
      <c r="G531" s="505"/>
      <c r="H531" s="506"/>
      <c r="I531" s="506"/>
      <c r="J531" s="506"/>
      <c r="K531" s="506"/>
      <c r="L531" s="506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  <c r="Z531" s="505"/>
    </row>
    <row r="532" spans="1:26" ht="15.75" customHeight="1" x14ac:dyDescent="0.25">
      <c r="A532" s="505"/>
      <c r="B532" s="386"/>
      <c r="C532" s="505"/>
      <c r="D532" s="505"/>
      <c r="E532" s="505"/>
      <c r="F532" s="506"/>
      <c r="G532" s="505"/>
      <c r="H532" s="506"/>
      <c r="I532" s="506"/>
      <c r="J532" s="506"/>
      <c r="K532" s="506"/>
      <c r="L532" s="506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  <c r="Z532" s="505"/>
    </row>
    <row r="533" spans="1:26" ht="15.75" customHeight="1" x14ac:dyDescent="0.25">
      <c r="A533" s="505"/>
      <c r="B533" s="386"/>
      <c r="C533" s="505"/>
      <c r="D533" s="505"/>
      <c r="E533" s="505"/>
      <c r="F533" s="506"/>
      <c r="G533" s="505"/>
      <c r="H533" s="506"/>
      <c r="I533" s="506"/>
      <c r="J533" s="506"/>
      <c r="K533" s="506"/>
      <c r="L533" s="506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  <c r="Z533" s="505"/>
    </row>
    <row r="534" spans="1:26" ht="15.75" customHeight="1" x14ac:dyDescent="0.25">
      <c r="A534" s="505"/>
      <c r="B534" s="386"/>
      <c r="C534" s="505"/>
      <c r="D534" s="505"/>
      <c r="E534" s="505"/>
      <c r="F534" s="506"/>
      <c r="G534" s="505"/>
      <c r="H534" s="506"/>
      <c r="I534" s="506"/>
      <c r="J534" s="506"/>
      <c r="K534" s="506"/>
      <c r="L534" s="506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  <c r="Z534" s="505"/>
    </row>
    <row r="535" spans="1:26" ht="15.75" customHeight="1" x14ac:dyDescent="0.25">
      <c r="A535" s="505"/>
      <c r="B535" s="386"/>
      <c r="C535" s="505"/>
      <c r="D535" s="505"/>
      <c r="E535" s="505"/>
      <c r="F535" s="506"/>
      <c r="G535" s="505"/>
      <c r="H535" s="506"/>
      <c r="I535" s="506"/>
      <c r="J535" s="506"/>
      <c r="K535" s="506"/>
      <c r="L535" s="506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  <c r="Z535" s="505"/>
    </row>
    <row r="536" spans="1:26" ht="15.75" customHeight="1" x14ac:dyDescent="0.25">
      <c r="A536" s="505"/>
      <c r="B536" s="386"/>
      <c r="C536" s="505"/>
      <c r="D536" s="505"/>
      <c r="E536" s="505"/>
      <c r="F536" s="506"/>
      <c r="G536" s="505"/>
      <c r="H536" s="506"/>
      <c r="I536" s="506"/>
      <c r="J536" s="506"/>
      <c r="K536" s="506"/>
      <c r="L536" s="506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  <c r="Z536" s="505"/>
    </row>
    <row r="537" spans="1:26" ht="15.75" customHeight="1" x14ac:dyDescent="0.25">
      <c r="A537" s="505"/>
      <c r="B537" s="386"/>
      <c r="C537" s="505"/>
      <c r="D537" s="505"/>
      <c r="E537" s="505"/>
      <c r="F537" s="506"/>
      <c r="G537" s="505"/>
      <c r="H537" s="506"/>
      <c r="I537" s="506"/>
      <c r="J537" s="506"/>
      <c r="K537" s="506"/>
      <c r="L537" s="506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  <c r="Z537" s="505"/>
    </row>
    <row r="538" spans="1:26" ht="15.75" customHeight="1" x14ac:dyDescent="0.25">
      <c r="A538" s="505"/>
      <c r="B538" s="386"/>
      <c r="C538" s="505"/>
      <c r="D538" s="505"/>
      <c r="E538" s="505"/>
      <c r="F538" s="506"/>
      <c r="G538" s="505"/>
      <c r="H538" s="506"/>
      <c r="I538" s="506"/>
      <c r="J538" s="506"/>
      <c r="K538" s="506"/>
      <c r="L538" s="506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  <c r="Z538" s="505"/>
    </row>
    <row r="539" spans="1:26" ht="15.75" customHeight="1" x14ac:dyDescent="0.25">
      <c r="A539" s="505"/>
      <c r="B539" s="386"/>
      <c r="C539" s="505"/>
      <c r="D539" s="505"/>
      <c r="E539" s="505"/>
      <c r="F539" s="506"/>
      <c r="G539" s="505"/>
      <c r="H539" s="506"/>
      <c r="I539" s="506"/>
      <c r="J539" s="506"/>
      <c r="K539" s="506"/>
      <c r="L539" s="506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  <c r="Z539" s="505"/>
    </row>
    <row r="540" spans="1:26" ht="15.75" customHeight="1" x14ac:dyDescent="0.25">
      <c r="A540" s="505"/>
      <c r="B540" s="386"/>
      <c r="C540" s="505"/>
      <c r="D540" s="505"/>
      <c r="E540" s="505"/>
      <c r="F540" s="506"/>
      <c r="G540" s="505"/>
      <c r="H540" s="506"/>
      <c r="I540" s="506"/>
      <c r="J540" s="506"/>
      <c r="K540" s="506"/>
      <c r="L540" s="506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  <c r="Z540" s="505"/>
    </row>
    <row r="541" spans="1:26" ht="15.75" customHeight="1" x14ac:dyDescent="0.25">
      <c r="A541" s="505"/>
      <c r="B541" s="386"/>
      <c r="C541" s="505"/>
      <c r="D541" s="505"/>
      <c r="E541" s="505"/>
      <c r="F541" s="506"/>
      <c r="G541" s="505"/>
      <c r="H541" s="506"/>
      <c r="I541" s="506"/>
      <c r="J541" s="506"/>
      <c r="K541" s="506"/>
      <c r="L541" s="506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  <c r="Z541" s="505"/>
    </row>
    <row r="542" spans="1:26" ht="15.75" customHeight="1" x14ac:dyDescent="0.25">
      <c r="A542" s="505"/>
      <c r="B542" s="386"/>
      <c r="C542" s="505"/>
      <c r="D542" s="505"/>
      <c r="E542" s="505"/>
      <c r="F542" s="506"/>
      <c r="G542" s="505"/>
      <c r="H542" s="506"/>
      <c r="I542" s="506"/>
      <c r="J542" s="506"/>
      <c r="K542" s="506"/>
      <c r="L542" s="506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  <c r="Z542" s="505"/>
    </row>
    <row r="543" spans="1:26" ht="15.75" customHeight="1" x14ac:dyDescent="0.25">
      <c r="A543" s="505"/>
      <c r="B543" s="386"/>
      <c r="C543" s="505"/>
      <c r="D543" s="505"/>
      <c r="E543" s="505"/>
      <c r="F543" s="506"/>
      <c r="G543" s="505"/>
      <c r="H543" s="506"/>
      <c r="I543" s="506"/>
      <c r="J543" s="506"/>
      <c r="K543" s="506"/>
      <c r="L543" s="506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  <c r="Z543" s="505"/>
    </row>
    <row r="544" spans="1:26" ht="15.75" customHeight="1" x14ac:dyDescent="0.25">
      <c r="A544" s="505"/>
      <c r="B544" s="386"/>
      <c r="C544" s="505"/>
      <c r="D544" s="505"/>
      <c r="E544" s="505"/>
      <c r="F544" s="506"/>
      <c r="G544" s="505"/>
      <c r="H544" s="506"/>
      <c r="I544" s="506"/>
      <c r="J544" s="506"/>
      <c r="K544" s="506"/>
      <c r="L544" s="506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  <c r="Z544" s="505"/>
    </row>
    <row r="545" spans="1:26" ht="15.75" customHeight="1" x14ac:dyDescent="0.25">
      <c r="A545" s="505"/>
      <c r="B545" s="386"/>
      <c r="C545" s="505"/>
      <c r="D545" s="505"/>
      <c r="E545" s="505"/>
      <c r="F545" s="506"/>
      <c r="G545" s="505"/>
      <c r="H545" s="506"/>
      <c r="I545" s="506"/>
      <c r="J545" s="506"/>
      <c r="K545" s="506"/>
      <c r="L545" s="506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  <c r="Z545" s="505"/>
    </row>
    <row r="546" spans="1:26" ht="15.75" customHeight="1" x14ac:dyDescent="0.25">
      <c r="A546" s="505"/>
      <c r="B546" s="386"/>
      <c r="C546" s="505"/>
      <c r="D546" s="505"/>
      <c r="E546" s="505"/>
      <c r="F546" s="506"/>
      <c r="G546" s="505"/>
      <c r="H546" s="506"/>
      <c r="I546" s="506"/>
      <c r="J546" s="506"/>
      <c r="K546" s="506"/>
      <c r="L546" s="506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  <c r="Z546" s="505"/>
    </row>
    <row r="547" spans="1:26" ht="15.75" customHeight="1" x14ac:dyDescent="0.25">
      <c r="A547" s="505"/>
      <c r="B547" s="386"/>
      <c r="C547" s="505"/>
      <c r="D547" s="505"/>
      <c r="E547" s="505"/>
      <c r="F547" s="506"/>
      <c r="G547" s="505"/>
      <c r="H547" s="506"/>
      <c r="I547" s="506"/>
      <c r="J547" s="506"/>
      <c r="K547" s="506"/>
      <c r="L547" s="506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  <c r="Z547" s="505"/>
    </row>
    <row r="548" spans="1:26" ht="15.75" customHeight="1" x14ac:dyDescent="0.25">
      <c r="A548" s="505"/>
      <c r="B548" s="386"/>
      <c r="C548" s="505"/>
      <c r="D548" s="505"/>
      <c r="E548" s="505"/>
      <c r="F548" s="506"/>
      <c r="G548" s="505"/>
      <c r="H548" s="506"/>
      <c r="I548" s="506"/>
      <c r="J548" s="506"/>
      <c r="K548" s="506"/>
      <c r="L548" s="506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  <c r="Z548" s="505"/>
    </row>
    <row r="549" spans="1:26" ht="15.75" customHeight="1" x14ac:dyDescent="0.25">
      <c r="A549" s="505"/>
      <c r="B549" s="386"/>
      <c r="C549" s="505"/>
      <c r="D549" s="505"/>
      <c r="E549" s="505"/>
      <c r="F549" s="506"/>
      <c r="G549" s="505"/>
      <c r="H549" s="506"/>
      <c r="I549" s="506"/>
      <c r="J549" s="506"/>
      <c r="K549" s="506"/>
      <c r="L549" s="506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</row>
    <row r="550" spans="1:26" ht="15.75" customHeight="1" x14ac:dyDescent="0.25">
      <c r="A550" s="505"/>
      <c r="B550" s="386"/>
      <c r="C550" s="505"/>
      <c r="D550" s="505"/>
      <c r="E550" s="505"/>
      <c r="F550" s="506"/>
      <c r="G550" s="505"/>
      <c r="H550" s="506"/>
      <c r="I550" s="506"/>
      <c r="J550" s="506"/>
      <c r="K550" s="506"/>
      <c r="L550" s="506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  <c r="Z550" s="505"/>
    </row>
    <row r="551" spans="1:26" ht="15.75" customHeight="1" x14ac:dyDescent="0.25">
      <c r="A551" s="505"/>
      <c r="B551" s="386"/>
      <c r="C551" s="505"/>
      <c r="D551" s="505"/>
      <c r="E551" s="505"/>
      <c r="F551" s="506"/>
      <c r="G551" s="505"/>
      <c r="H551" s="506"/>
      <c r="I551" s="506"/>
      <c r="J551" s="506"/>
      <c r="K551" s="506"/>
      <c r="L551" s="506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  <c r="Z551" s="505"/>
    </row>
    <row r="552" spans="1:26" ht="15.75" customHeight="1" x14ac:dyDescent="0.25">
      <c r="A552" s="505"/>
      <c r="B552" s="386"/>
      <c r="C552" s="505"/>
      <c r="D552" s="505"/>
      <c r="E552" s="505"/>
      <c r="F552" s="506"/>
      <c r="G552" s="505"/>
      <c r="H552" s="506"/>
      <c r="I552" s="506"/>
      <c r="J552" s="506"/>
      <c r="K552" s="506"/>
      <c r="L552" s="506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  <c r="Z552" s="505"/>
    </row>
    <row r="553" spans="1:26" ht="15.75" customHeight="1" x14ac:dyDescent="0.25">
      <c r="A553" s="505"/>
      <c r="B553" s="386"/>
      <c r="C553" s="505"/>
      <c r="D553" s="505"/>
      <c r="E553" s="505"/>
      <c r="F553" s="506"/>
      <c r="G553" s="505"/>
      <c r="H553" s="506"/>
      <c r="I553" s="506"/>
      <c r="J553" s="506"/>
      <c r="K553" s="506"/>
      <c r="L553" s="506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  <c r="Z553" s="505"/>
    </row>
    <row r="554" spans="1:26" ht="15.75" customHeight="1" x14ac:dyDescent="0.25">
      <c r="A554" s="505"/>
      <c r="B554" s="386"/>
      <c r="C554" s="505"/>
      <c r="D554" s="505"/>
      <c r="E554" s="505"/>
      <c r="F554" s="506"/>
      <c r="G554" s="505"/>
      <c r="H554" s="506"/>
      <c r="I554" s="506"/>
      <c r="J554" s="506"/>
      <c r="K554" s="506"/>
      <c r="L554" s="506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</row>
    <row r="555" spans="1:26" ht="15.75" customHeight="1" x14ac:dyDescent="0.25">
      <c r="A555" s="505"/>
      <c r="B555" s="386"/>
      <c r="C555" s="505"/>
      <c r="D555" s="505"/>
      <c r="E555" s="505"/>
      <c r="F555" s="506"/>
      <c r="G555" s="505"/>
      <c r="H555" s="506"/>
      <c r="I555" s="506"/>
      <c r="J555" s="506"/>
      <c r="K555" s="506"/>
      <c r="L555" s="506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  <c r="Z555" s="505"/>
    </row>
    <row r="556" spans="1:26" ht="15.75" customHeight="1" x14ac:dyDescent="0.25">
      <c r="A556" s="505"/>
      <c r="B556" s="386"/>
      <c r="C556" s="505"/>
      <c r="D556" s="505"/>
      <c r="E556" s="505"/>
      <c r="F556" s="506"/>
      <c r="G556" s="505"/>
      <c r="H556" s="506"/>
      <c r="I556" s="506"/>
      <c r="J556" s="506"/>
      <c r="K556" s="506"/>
      <c r="L556" s="506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  <c r="Z556" s="505"/>
    </row>
    <row r="557" spans="1:26" ht="15.75" customHeight="1" x14ac:dyDescent="0.25">
      <c r="A557" s="505"/>
      <c r="B557" s="386"/>
      <c r="C557" s="505"/>
      <c r="D557" s="505"/>
      <c r="E557" s="505"/>
      <c r="F557" s="506"/>
      <c r="G557" s="505"/>
      <c r="H557" s="506"/>
      <c r="I557" s="506"/>
      <c r="J557" s="506"/>
      <c r="K557" s="506"/>
      <c r="L557" s="506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  <c r="Z557" s="505"/>
    </row>
    <row r="558" spans="1:26" ht="15.75" customHeight="1" x14ac:dyDescent="0.25">
      <c r="A558" s="505"/>
      <c r="B558" s="386"/>
      <c r="C558" s="505"/>
      <c r="D558" s="505"/>
      <c r="E558" s="505"/>
      <c r="F558" s="506"/>
      <c r="G558" s="505"/>
      <c r="H558" s="506"/>
      <c r="I558" s="506"/>
      <c r="J558" s="506"/>
      <c r="K558" s="506"/>
      <c r="L558" s="506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  <c r="Z558" s="505"/>
    </row>
    <row r="559" spans="1:26" ht="15.75" customHeight="1" x14ac:dyDescent="0.25">
      <c r="A559" s="505"/>
      <c r="B559" s="386"/>
      <c r="C559" s="505"/>
      <c r="D559" s="505"/>
      <c r="E559" s="505"/>
      <c r="F559" s="506"/>
      <c r="G559" s="505"/>
      <c r="H559" s="506"/>
      <c r="I559" s="506"/>
      <c r="J559" s="506"/>
      <c r="K559" s="506"/>
      <c r="L559" s="506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  <c r="Z559" s="505"/>
    </row>
    <row r="560" spans="1:26" ht="15.75" customHeight="1" x14ac:dyDescent="0.25">
      <c r="A560" s="505"/>
      <c r="B560" s="386"/>
      <c r="C560" s="505"/>
      <c r="D560" s="505"/>
      <c r="E560" s="505"/>
      <c r="F560" s="506"/>
      <c r="G560" s="505"/>
      <c r="H560" s="506"/>
      <c r="I560" s="506"/>
      <c r="J560" s="506"/>
      <c r="K560" s="506"/>
      <c r="L560" s="506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  <c r="Z560" s="505"/>
    </row>
    <row r="561" spans="1:26" ht="15.75" customHeight="1" x14ac:dyDescent="0.25">
      <c r="A561" s="505"/>
      <c r="B561" s="386"/>
      <c r="C561" s="505"/>
      <c r="D561" s="505"/>
      <c r="E561" s="505"/>
      <c r="F561" s="506"/>
      <c r="G561" s="505"/>
      <c r="H561" s="506"/>
      <c r="I561" s="506"/>
      <c r="J561" s="506"/>
      <c r="K561" s="506"/>
      <c r="L561" s="506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  <c r="Z561" s="505"/>
    </row>
    <row r="562" spans="1:26" ht="15.75" customHeight="1" x14ac:dyDescent="0.25">
      <c r="A562" s="505"/>
      <c r="B562" s="386"/>
      <c r="C562" s="505"/>
      <c r="D562" s="505"/>
      <c r="E562" s="505"/>
      <c r="F562" s="506"/>
      <c r="G562" s="505"/>
      <c r="H562" s="506"/>
      <c r="I562" s="506"/>
      <c r="J562" s="506"/>
      <c r="K562" s="506"/>
      <c r="L562" s="506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  <c r="Z562" s="505"/>
    </row>
    <row r="563" spans="1:26" ht="15.75" customHeight="1" x14ac:dyDescent="0.25">
      <c r="A563" s="505"/>
      <c r="B563" s="386"/>
      <c r="C563" s="505"/>
      <c r="D563" s="505"/>
      <c r="E563" s="505"/>
      <c r="F563" s="506"/>
      <c r="G563" s="505"/>
      <c r="H563" s="506"/>
      <c r="I563" s="506"/>
      <c r="J563" s="506"/>
      <c r="K563" s="506"/>
      <c r="L563" s="506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  <c r="Z563" s="505"/>
    </row>
    <row r="564" spans="1:26" ht="15.75" customHeight="1" x14ac:dyDescent="0.25">
      <c r="A564" s="505"/>
      <c r="B564" s="386"/>
      <c r="C564" s="505"/>
      <c r="D564" s="505"/>
      <c r="E564" s="505"/>
      <c r="F564" s="506"/>
      <c r="G564" s="505"/>
      <c r="H564" s="506"/>
      <c r="I564" s="506"/>
      <c r="J564" s="506"/>
      <c r="K564" s="506"/>
      <c r="L564" s="506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  <c r="Z564" s="505"/>
    </row>
    <row r="565" spans="1:26" ht="15.75" customHeight="1" x14ac:dyDescent="0.25">
      <c r="A565" s="505"/>
      <c r="B565" s="386"/>
      <c r="C565" s="505"/>
      <c r="D565" s="505"/>
      <c r="E565" s="505"/>
      <c r="F565" s="506"/>
      <c r="G565" s="505"/>
      <c r="H565" s="506"/>
      <c r="I565" s="506"/>
      <c r="J565" s="506"/>
      <c r="K565" s="506"/>
      <c r="L565" s="506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  <c r="Z565" s="505"/>
    </row>
    <row r="566" spans="1:26" ht="15.75" customHeight="1" x14ac:dyDescent="0.25">
      <c r="A566" s="505"/>
      <c r="B566" s="386"/>
      <c r="C566" s="505"/>
      <c r="D566" s="505"/>
      <c r="E566" s="505"/>
      <c r="F566" s="506"/>
      <c r="G566" s="505"/>
      <c r="H566" s="506"/>
      <c r="I566" s="506"/>
      <c r="J566" s="506"/>
      <c r="K566" s="506"/>
      <c r="L566" s="506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  <c r="Z566" s="505"/>
    </row>
    <row r="567" spans="1:26" ht="15.75" customHeight="1" x14ac:dyDescent="0.25">
      <c r="A567" s="505"/>
      <c r="B567" s="386"/>
      <c r="C567" s="505"/>
      <c r="D567" s="505"/>
      <c r="E567" s="505"/>
      <c r="F567" s="506"/>
      <c r="G567" s="505"/>
      <c r="H567" s="506"/>
      <c r="I567" s="506"/>
      <c r="J567" s="506"/>
      <c r="K567" s="506"/>
      <c r="L567" s="506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  <c r="Z567" s="505"/>
    </row>
    <row r="568" spans="1:26" ht="15.75" customHeight="1" x14ac:dyDescent="0.25">
      <c r="A568" s="505"/>
      <c r="B568" s="386"/>
      <c r="C568" s="505"/>
      <c r="D568" s="505"/>
      <c r="E568" s="505"/>
      <c r="F568" s="506"/>
      <c r="G568" s="505"/>
      <c r="H568" s="506"/>
      <c r="I568" s="506"/>
      <c r="J568" s="506"/>
      <c r="K568" s="506"/>
      <c r="L568" s="506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  <c r="Z568" s="505"/>
    </row>
    <row r="569" spans="1:26" ht="15.75" customHeight="1" x14ac:dyDescent="0.25">
      <c r="A569" s="505"/>
      <c r="B569" s="386"/>
      <c r="C569" s="505"/>
      <c r="D569" s="505"/>
      <c r="E569" s="505"/>
      <c r="F569" s="506"/>
      <c r="G569" s="505"/>
      <c r="H569" s="506"/>
      <c r="I569" s="506"/>
      <c r="J569" s="506"/>
      <c r="K569" s="506"/>
      <c r="L569" s="506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  <c r="Z569" s="505"/>
    </row>
    <row r="570" spans="1:26" ht="15.75" customHeight="1" x14ac:dyDescent="0.25">
      <c r="A570" s="505"/>
      <c r="B570" s="386"/>
      <c r="C570" s="505"/>
      <c r="D570" s="505"/>
      <c r="E570" s="505"/>
      <c r="F570" s="506"/>
      <c r="G570" s="505"/>
      <c r="H570" s="506"/>
      <c r="I570" s="506"/>
      <c r="J570" s="506"/>
      <c r="K570" s="506"/>
      <c r="L570" s="506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  <c r="Z570" s="505"/>
    </row>
    <row r="571" spans="1:26" ht="15.75" customHeight="1" x14ac:dyDescent="0.25">
      <c r="A571" s="505"/>
      <c r="B571" s="386"/>
      <c r="C571" s="505"/>
      <c r="D571" s="505"/>
      <c r="E571" s="505"/>
      <c r="F571" s="506"/>
      <c r="G571" s="505"/>
      <c r="H571" s="506"/>
      <c r="I571" s="506"/>
      <c r="J571" s="506"/>
      <c r="K571" s="506"/>
      <c r="L571" s="506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  <c r="Z571" s="505"/>
    </row>
    <row r="572" spans="1:26" ht="15.75" customHeight="1" x14ac:dyDescent="0.25">
      <c r="A572" s="505"/>
      <c r="B572" s="386"/>
      <c r="C572" s="505"/>
      <c r="D572" s="505"/>
      <c r="E572" s="505"/>
      <c r="F572" s="506"/>
      <c r="G572" s="505"/>
      <c r="H572" s="506"/>
      <c r="I572" s="506"/>
      <c r="J572" s="506"/>
      <c r="K572" s="506"/>
      <c r="L572" s="506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  <c r="Z572" s="505"/>
    </row>
    <row r="573" spans="1:26" ht="15.75" customHeight="1" x14ac:dyDescent="0.25">
      <c r="A573" s="505"/>
      <c r="B573" s="386"/>
      <c r="C573" s="505"/>
      <c r="D573" s="505"/>
      <c r="E573" s="505"/>
      <c r="F573" s="506"/>
      <c r="G573" s="505"/>
      <c r="H573" s="506"/>
      <c r="I573" s="506"/>
      <c r="J573" s="506"/>
      <c r="K573" s="506"/>
      <c r="L573" s="506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  <c r="Z573" s="505"/>
    </row>
    <row r="574" spans="1:26" ht="15.75" customHeight="1" x14ac:dyDescent="0.25">
      <c r="A574" s="505"/>
      <c r="B574" s="386"/>
      <c r="C574" s="505"/>
      <c r="D574" s="505"/>
      <c r="E574" s="505"/>
      <c r="F574" s="506"/>
      <c r="G574" s="505"/>
      <c r="H574" s="506"/>
      <c r="I574" s="506"/>
      <c r="J574" s="506"/>
      <c r="K574" s="506"/>
      <c r="L574" s="506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  <c r="Z574" s="505"/>
    </row>
    <row r="575" spans="1:26" ht="15.75" customHeight="1" x14ac:dyDescent="0.25">
      <c r="A575" s="505"/>
      <c r="B575" s="386"/>
      <c r="C575" s="505"/>
      <c r="D575" s="505"/>
      <c r="E575" s="505"/>
      <c r="F575" s="506"/>
      <c r="G575" s="505"/>
      <c r="H575" s="506"/>
      <c r="I575" s="506"/>
      <c r="J575" s="506"/>
      <c r="K575" s="506"/>
      <c r="L575" s="506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  <c r="Z575" s="505"/>
    </row>
    <row r="576" spans="1:26" ht="15.75" customHeight="1" x14ac:dyDescent="0.25">
      <c r="A576" s="505"/>
      <c r="B576" s="386"/>
      <c r="C576" s="505"/>
      <c r="D576" s="505"/>
      <c r="E576" s="505"/>
      <c r="F576" s="506"/>
      <c r="G576" s="505"/>
      <c r="H576" s="506"/>
      <c r="I576" s="506"/>
      <c r="J576" s="506"/>
      <c r="K576" s="506"/>
      <c r="L576" s="506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  <c r="Z576" s="505"/>
    </row>
    <row r="577" spans="1:26" ht="15.75" customHeight="1" x14ac:dyDescent="0.25">
      <c r="A577" s="505"/>
      <c r="B577" s="386"/>
      <c r="C577" s="505"/>
      <c r="D577" s="505"/>
      <c r="E577" s="505"/>
      <c r="F577" s="506"/>
      <c r="G577" s="505"/>
      <c r="H577" s="506"/>
      <c r="I577" s="506"/>
      <c r="J577" s="506"/>
      <c r="K577" s="506"/>
      <c r="L577" s="506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  <c r="Z577" s="505"/>
    </row>
    <row r="578" spans="1:26" ht="15.75" customHeight="1" x14ac:dyDescent="0.25">
      <c r="A578" s="505"/>
      <c r="B578" s="386"/>
      <c r="C578" s="505"/>
      <c r="D578" s="505"/>
      <c r="E578" s="505"/>
      <c r="F578" s="506"/>
      <c r="G578" s="505"/>
      <c r="H578" s="506"/>
      <c r="I578" s="506"/>
      <c r="J578" s="506"/>
      <c r="K578" s="506"/>
      <c r="L578" s="506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  <c r="Z578" s="505"/>
    </row>
    <row r="579" spans="1:26" ht="15.75" customHeight="1" x14ac:dyDescent="0.25">
      <c r="A579" s="505"/>
      <c r="B579" s="386"/>
      <c r="C579" s="505"/>
      <c r="D579" s="505"/>
      <c r="E579" s="505"/>
      <c r="F579" s="506"/>
      <c r="G579" s="505"/>
      <c r="H579" s="506"/>
      <c r="I579" s="506"/>
      <c r="J579" s="506"/>
      <c r="K579" s="506"/>
      <c r="L579" s="506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  <c r="Z579" s="505"/>
    </row>
    <row r="580" spans="1:26" ht="15.75" customHeight="1" x14ac:dyDescent="0.25">
      <c r="A580" s="505"/>
      <c r="B580" s="386"/>
      <c r="C580" s="505"/>
      <c r="D580" s="505"/>
      <c r="E580" s="505"/>
      <c r="F580" s="506"/>
      <c r="G580" s="505"/>
      <c r="H580" s="506"/>
      <c r="I580" s="506"/>
      <c r="J580" s="506"/>
      <c r="K580" s="506"/>
      <c r="L580" s="506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  <c r="Z580" s="505"/>
    </row>
    <row r="581" spans="1:26" ht="15.75" customHeight="1" x14ac:dyDescent="0.25">
      <c r="A581" s="505"/>
      <c r="B581" s="386"/>
      <c r="C581" s="505"/>
      <c r="D581" s="505"/>
      <c r="E581" s="505"/>
      <c r="F581" s="506"/>
      <c r="G581" s="505"/>
      <c r="H581" s="506"/>
      <c r="I581" s="506"/>
      <c r="J581" s="506"/>
      <c r="K581" s="506"/>
      <c r="L581" s="506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  <c r="Z581" s="505"/>
    </row>
    <row r="582" spans="1:26" ht="15.75" customHeight="1" x14ac:dyDescent="0.25">
      <c r="A582" s="505"/>
      <c r="B582" s="386"/>
      <c r="C582" s="505"/>
      <c r="D582" s="505"/>
      <c r="E582" s="505"/>
      <c r="F582" s="506"/>
      <c r="G582" s="505"/>
      <c r="H582" s="506"/>
      <c r="I582" s="506"/>
      <c r="J582" s="506"/>
      <c r="K582" s="506"/>
      <c r="L582" s="506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  <c r="Z582" s="505"/>
    </row>
    <row r="583" spans="1:26" ht="15.75" customHeight="1" x14ac:dyDescent="0.25">
      <c r="A583" s="505"/>
      <c r="B583" s="386"/>
      <c r="C583" s="505"/>
      <c r="D583" s="505"/>
      <c r="E583" s="505"/>
      <c r="F583" s="506"/>
      <c r="G583" s="505"/>
      <c r="H583" s="506"/>
      <c r="I583" s="506"/>
      <c r="J583" s="506"/>
      <c r="K583" s="506"/>
      <c r="L583" s="506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  <c r="Z583" s="505"/>
    </row>
    <row r="584" spans="1:26" ht="15.75" customHeight="1" x14ac:dyDescent="0.25">
      <c r="A584" s="505"/>
      <c r="B584" s="386"/>
      <c r="C584" s="505"/>
      <c r="D584" s="505"/>
      <c r="E584" s="505"/>
      <c r="F584" s="506"/>
      <c r="G584" s="505"/>
      <c r="H584" s="506"/>
      <c r="I584" s="506"/>
      <c r="J584" s="506"/>
      <c r="K584" s="506"/>
      <c r="L584" s="506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  <c r="Z584" s="505"/>
    </row>
    <row r="585" spans="1:26" ht="15.75" customHeight="1" x14ac:dyDescent="0.25">
      <c r="A585" s="505"/>
      <c r="B585" s="386"/>
      <c r="C585" s="505"/>
      <c r="D585" s="505"/>
      <c r="E585" s="505"/>
      <c r="F585" s="506"/>
      <c r="G585" s="505"/>
      <c r="H585" s="506"/>
      <c r="I585" s="506"/>
      <c r="J585" s="506"/>
      <c r="K585" s="506"/>
      <c r="L585" s="506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  <c r="Z585" s="505"/>
    </row>
    <row r="586" spans="1:26" ht="15.75" customHeight="1" x14ac:dyDescent="0.25">
      <c r="A586" s="505"/>
      <c r="B586" s="386"/>
      <c r="C586" s="505"/>
      <c r="D586" s="505"/>
      <c r="E586" s="505"/>
      <c r="F586" s="506"/>
      <c r="G586" s="505"/>
      <c r="H586" s="506"/>
      <c r="I586" s="506"/>
      <c r="J586" s="506"/>
      <c r="K586" s="506"/>
      <c r="L586" s="506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  <c r="Z586" s="505"/>
    </row>
    <row r="587" spans="1:26" ht="15.75" customHeight="1" x14ac:dyDescent="0.25">
      <c r="A587" s="505"/>
      <c r="B587" s="386"/>
      <c r="C587" s="505"/>
      <c r="D587" s="505"/>
      <c r="E587" s="505"/>
      <c r="F587" s="506"/>
      <c r="G587" s="505"/>
      <c r="H587" s="506"/>
      <c r="I587" s="506"/>
      <c r="J587" s="506"/>
      <c r="K587" s="506"/>
      <c r="L587" s="506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  <c r="Z587" s="505"/>
    </row>
    <row r="588" spans="1:26" ht="15.75" customHeight="1" x14ac:dyDescent="0.25">
      <c r="A588" s="505"/>
      <c r="B588" s="386"/>
      <c r="C588" s="505"/>
      <c r="D588" s="505"/>
      <c r="E588" s="505"/>
      <c r="F588" s="506"/>
      <c r="G588" s="505"/>
      <c r="H588" s="506"/>
      <c r="I588" s="506"/>
      <c r="J588" s="506"/>
      <c r="K588" s="506"/>
      <c r="L588" s="506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  <c r="Z588" s="505"/>
    </row>
    <row r="589" spans="1:26" ht="15.75" customHeight="1" x14ac:dyDescent="0.25">
      <c r="A589" s="505"/>
      <c r="B589" s="386"/>
      <c r="C589" s="505"/>
      <c r="D589" s="505"/>
      <c r="E589" s="505"/>
      <c r="F589" s="506"/>
      <c r="G589" s="505"/>
      <c r="H589" s="506"/>
      <c r="I589" s="506"/>
      <c r="J589" s="506"/>
      <c r="K589" s="506"/>
      <c r="L589" s="506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  <c r="Z589" s="505"/>
    </row>
    <row r="590" spans="1:26" ht="15.75" customHeight="1" x14ac:dyDescent="0.25">
      <c r="A590" s="505"/>
      <c r="B590" s="386"/>
      <c r="C590" s="505"/>
      <c r="D590" s="505"/>
      <c r="E590" s="505"/>
      <c r="F590" s="506"/>
      <c r="G590" s="505"/>
      <c r="H590" s="506"/>
      <c r="I590" s="506"/>
      <c r="J590" s="506"/>
      <c r="K590" s="506"/>
      <c r="L590" s="506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  <c r="Z590" s="505"/>
    </row>
    <row r="591" spans="1:26" ht="15.75" customHeight="1" x14ac:dyDescent="0.25">
      <c r="A591" s="505"/>
      <c r="B591" s="386"/>
      <c r="C591" s="505"/>
      <c r="D591" s="505"/>
      <c r="E591" s="505"/>
      <c r="F591" s="506"/>
      <c r="G591" s="505"/>
      <c r="H591" s="506"/>
      <c r="I591" s="506"/>
      <c r="J591" s="506"/>
      <c r="K591" s="506"/>
      <c r="L591" s="506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  <c r="Z591" s="505"/>
    </row>
    <row r="592" spans="1:26" ht="15.75" customHeight="1" x14ac:dyDescent="0.25">
      <c r="A592" s="505"/>
      <c r="B592" s="386"/>
      <c r="C592" s="505"/>
      <c r="D592" s="505"/>
      <c r="E592" s="505"/>
      <c r="F592" s="506"/>
      <c r="G592" s="505"/>
      <c r="H592" s="506"/>
      <c r="I592" s="506"/>
      <c r="J592" s="506"/>
      <c r="K592" s="506"/>
      <c r="L592" s="506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  <c r="Z592" s="505"/>
    </row>
    <row r="593" spans="1:26" ht="15.75" customHeight="1" x14ac:dyDescent="0.25">
      <c r="A593" s="505"/>
      <c r="B593" s="386"/>
      <c r="C593" s="505"/>
      <c r="D593" s="505"/>
      <c r="E593" s="505"/>
      <c r="F593" s="506"/>
      <c r="G593" s="505"/>
      <c r="H593" s="506"/>
      <c r="I593" s="506"/>
      <c r="J593" s="506"/>
      <c r="K593" s="506"/>
      <c r="L593" s="506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  <c r="Z593" s="505"/>
    </row>
    <row r="594" spans="1:26" ht="15.75" customHeight="1" x14ac:dyDescent="0.25">
      <c r="A594" s="505"/>
      <c r="B594" s="386"/>
      <c r="C594" s="505"/>
      <c r="D594" s="505"/>
      <c r="E594" s="505"/>
      <c r="F594" s="506"/>
      <c r="G594" s="505"/>
      <c r="H594" s="506"/>
      <c r="I594" s="506"/>
      <c r="J594" s="506"/>
      <c r="K594" s="506"/>
      <c r="L594" s="506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  <c r="Z594" s="505"/>
    </row>
    <row r="595" spans="1:26" ht="15.75" customHeight="1" x14ac:dyDescent="0.25">
      <c r="A595" s="505"/>
      <c r="B595" s="386"/>
      <c r="C595" s="505"/>
      <c r="D595" s="505"/>
      <c r="E595" s="505"/>
      <c r="F595" s="506"/>
      <c r="G595" s="505"/>
      <c r="H595" s="506"/>
      <c r="I595" s="506"/>
      <c r="J595" s="506"/>
      <c r="K595" s="506"/>
      <c r="L595" s="506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  <c r="Z595" s="505"/>
    </row>
    <row r="596" spans="1:26" ht="15.75" customHeight="1" x14ac:dyDescent="0.25">
      <c r="A596" s="505"/>
      <c r="B596" s="386"/>
      <c r="C596" s="505"/>
      <c r="D596" s="505"/>
      <c r="E596" s="505"/>
      <c r="F596" s="506"/>
      <c r="G596" s="505"/>
      <c r="H596" s="506"/>
      <c r="I596" s="506"/>
      <c r="J596" s="506"/>
      <c r="K596" s="506"/>
      <c r="L596" s="506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  <c r="Z596" s="505"/>
    </row>
    <row r="597" spans="1:26" ht="15.75" customHeight="1" x14ac:dyDescent="0.25">
      <c r="A597" s="505"/>
      <c r="B597" s="386"/>
      <c r="C597" s="505"/>
      <c r="D597" s="505"/>
      <c r="E597" s="505"/>
      <c r="F597" s="506"/>
      <c r="G597" s="505"/>
      <c r="H597" s="506"/>
      <c r="I597" s="506"/>
      <c r="J597" s="506"/>
      <c r="K597" s="506"/>
      <c r="L597" s="506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  <c r="Z597" s="505"/>
    </row>
    <row r="598" spans="1:26" ht="15.75" customHeight="1" x14ac:dyDescent="0.25">
      <c r="A598" s="505"/>
      <c r="B598" s="386"/>
      <c r="C598" s="505"/>
      <c r="D598" s="505"/>
      <c r="E598" s="505"/>
      <c r="F598" s="506"/>
      <c r="G598" s="505"/>
      <c r="H598" s="506"/>
      <c r="I598" s="506"/>
      <c r="J598" s="506"/>
      <c r="K598" s="506"/>
      <c r="L598" s="506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  <c r="Z598" s="505"/>
    </row>
    <row r="599" spans="1:26" ht="15.75" customHeight="1" x14ac:dyDescent="0.25">
      <c r="A599" s="505"/>
      <c r="B599" s="386"/>
      <c r="C599" s="505"/>
      <c r="D599" s="505"/>
      <c r="E599" s="505"/>
      <c r="F599" s="506"/>
      <c r="G599" s="505"/>
      <c r="H599" s="506"/>
      <c r="I599" s="506"/>
      <c r="J599" s="506"/>
      <c r="K599" s="506"/>
      <c r="L599" s="506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  <c r="Z599" s="505"/>
    </row>
    <row r="600" spans="1:26" ht="15.75" customHeight="1" x14ac:dyDescent="0.25">
      <c r="A600" s="505"/>
      <c r="B600" s="386"/>
      <c r="C600" s="505"/>
      <c r="D600" s="505"/>
      <c r="E600" s="505"/>
      <c r="F600" s="506"/>
      <c r="G600" s="505"/>
      <c r="H600" s="506"/>
      <c r="I600" s="506"/>
      <c r="J600" s="506"/>
      <c r="K600" s="506"/>
      <c r="L600" s="506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  <c r="Z600" s="505"/>
    </row>
    <row r="601" spans="1:26" ht="15.75" customHeight="1" x14ac:dyDescent="0.25">
      <c r="A601" s="505"/>
      <c r="B601" s="386"/>
      <c r="C601" s="505"/>
      <c r="D601" s="505"/>
      <c r="E601" s="505"/>
      <c r="F601" s="506"/>
      <c r="G601" s="505"/>
      <c r="H601" s="506"/>
      <c r="I601" s="506"/>
      <c r="J601" s="506"/>
      <c r="K601" s="506"/>
      <c r="L601" s="506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  <c r="Z601" s="505"/>
    </row>
    <row r="602" spans="1:26" ht="15.75" customHeight="1" x14ac:dyDescent="0.25">
      <c r="A602" s="505"/>
      <c r="B602" s="386"/>
      <c r="C602" s="505"/>
      <c r="D602" s="505"/>
      <c r="E602" s="505"/>
      <c r="F602" s="506"/>
      <c r="G602" s="505"/>
      <c r="H602" s="506"/>
      <c r="I602" s="506"/>
      <c r="J602" s="506"/>
      <c r="K602" s="506"/>
      <c r="L602" s="506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  <c r="Z602" s="505"/>
    </row>
    <row r="603" spans="1:26" ht="15.75" customHeight="1" x14ac:dyDescent="0.25">
      <c r="A603" s="505"/>
      <c r="B603" s="386"/>
      <c r="C603" s="505"/>
      <c r="D603" s="505"/>
      <c r="E603" s="505"/>
      <c r="F603" s="506"/>
      <c r="G603" s="505"/>
      <c r="H603" s="506"/>
      <c r="I603" s="506"/>
      <c r="J603" s="506"/>
      <c r="K603" s="506"/>
      <c r="L603" s="506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  <c r="Z603" s="505"/>
    </row>
    <row r="604" spans="1:26" ht="15.75" customHeight="1" x14ac:dyDescent="0.25">
      <c r="A604" s="505"/>
      <c r="B604" s="386"/>
      <c r="C604" s="505"/>
      <c r="D604" s="505"/>
      <c r="E604" s="505"/>
      <c r="F604" s="506"/>
      <c r="G604" s="505"/>
      <c r="H604" s="506"/>
      <c r="I604" s="506"/>
      <c r="J604" s="506"/>
      <c r="K604" s="506"/>
      <c r="L604" s="506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  <c r="Z604" s="505"/>
    </row>
    <row r="605" spans="1:26" ht="15.75" customHeight="1" x14ac:dyDescent="0.25">
      <c r="A605" s="505"/>
      <c r="B605" s="386"/>
      <c r="C605" s="505"/>
      <c r="D605" s="505"/>
      <c r="E605" s="505"/>
      <c r="F605" s="506"/>
      <c r="G605" s="505"/>
      <c r="H605" s="506"/>
      <c r="I605" s="506"/>
      <c r="J605" s="506"/>
      <c r="K605" s="506"/>
      <c r="L605" s="506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  <c r="Z605" s="505"/>
    </row>
    <row r="606" spans="1:26" ht="15.75" customHeight="1" x14ac:dyDescent="0.25">
      <c r="A606" s="505"/>
      <c r="B606" s="386"/>
      <c r="C606" s="505"/>
      <c r="D606" s="505"/>
      <c r="E606" s="505"/>
      <c r="F606" s="506"/>
      <c r="G606" s="505"/>
      <c r="H606" s="506"/>
      <c r="I606" s="506"/>
      <c r="J606" s="506"/>
      <c r="K606" s="506"/>
      <c r="L606" s="506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  <c r="Z606" s="505"/>
    </row>
    <row r="607" spans="1:26" ht="15.75" customHeight="1" x14ac:dyDescent="0.25">
      <c r="A607" s="505"/>
      <c r="B607" s="386"/>
      <c r="C607" s="505"/>
      <c r="D607" s="505"/>
      <c r="E607" s="505"/>
      <c r="F607" s="506"/>
      <c r="G607" s="505"/>
      <c r="H607" s="506"/>
      <c r="I607" s="506"/>
      <c r="J607" s="506"/>
      <c r="K607" s="506"/>
      <c r="L607" s="506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  <c r="Z607" s="505"/>
    </row>
    <row r="608" spans="1:26" ht="15.75" customHeight="1" x14ac:dyDescent="0.25">
      <c r="A608" s="505"/>
      <c r="B608" s="386"/>
      <c r="C608" s="505"/>
      <c r="D608" s="505"/>
      <c r="E608" s="505"/>
      <c r="F608" s="506"/>
      <c r="G608" s="505"/>
      <c r="H608" s="506"/>
      <c r="I608" s="506"/>
      <c r="J608" s="506"/>
      <c r="K608" s="506"/>
      <c r="L608" s="506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  <c r="Z608" s="505"/>
    </row>
    <row r="609" spans="1:26" ht="15.75" customHeight="1" x14ac:dyDescent="0.25">
      <c r="A609" s="505"/>
      <c r="B609" s="386"/>
      <c r="C609" s="505"/>
      <c r="D609" s="505"/>
      <c r="E609" s="505"/>
      <c r="F609" s="506"/>
      <c r="G609" s="505"/>
      <c r="H609" s="506"/>
      <c r="I609" s="506"/>
      <c r="J609" s="506"/>
      <c r="K609" s="506"/>
      <c r="L609" s="506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  <c r="Z609" s="505"/>
    </row>
    <row r="610" spans="1:26" ht="15.75" customHeight="1" x14ac:dyDescent="0.25">
      <c r="A610" s="505"/>
      <c r="B610" s="386"/>
      <c r="C610" s="505"/>
      <c r="D610" s="505"/>
      <c r="E610" s="505"/>
      <c r="F610" s="506"/>
      <c r="G610" s="505"/>
      <c r="H610" s="506"/>
      <c r="I610" s="506"/>
      <c r="J610" s="506"/>
      <c r="K610" s="506"/>
      <c r="L610" s="506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  <c r="Z610" s="505"/>
    </row>
    <row r="611" spans="1:26" ht="15.75" customHeight="1" x14ac:dyDescent="0.25">
      <c r="A611" s="505"/>
      <c r="B611" s="386"/>
      <c r="C611" s="505"/>
      <c r="D611" s="505"/>
      <c r="E611" s="505"/>
      <c r="F611" s="506"/>
      <c r="G611" s="505"/>
      <c r="H611" s="506"/>
      <c r="I611" s="506"/>
      <c r="J611" s="506"/>
      <c r="K611" s="506"/>
      <c r="L611" s="506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  <c r="Z611" s="505"/>
    </row>
    <row r="612" spans="1:26" ht="15.75" customHeight="1" x14ac:dyDescent="0.25">
      <c r="A612" s="505"/>
      <c r="B612" s="386"/>
      <c r="C612" s="505"/>
      <c r="D612" s="505"/>
      <c r="E612" s="505"/>
      <c r="F612" s="506"/>
      <c r="G612" s="505"/>
      <c r="H612" s="506"/>
      <c r="I612" s="506"/>
      <c r="J612" s="506"/>
      <c r="K612" s="506"/>
      <c r="L612" s="506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  <c r="Z612" s="505"/>
    </row>
    <row r="613" spans="1:26" ht="15.75" customHeight="1" x14ac:dyDescent="0.25">
      <c r="A613" s="505"/>
      <c r="B613" s="386"/>
      <c r="C613" s="505"/>
      <c r="D613" s="505"/>
      <c r="E613" s="505"/>
      <c r="F613" s="506"/>
      <c r="G613" s="505"/>
      <c r="H613" s="506"/>
      <c r="I613" s="506"/>
      <c r="J613" s="506"/>
      <c r="K613" s="506"/>
      <c r="L613" s="506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  <c r="Z613" s="505"/>
    </row>
    <row r="614" spans="1:26" ht="15.75" customHeight="1" x14ac:dyDescent="0.25">
      <c r="A614" s="505"/>
      <c r="B614" s="386"/>
      <c r="C614" s="505"/>
      <c r="D614" s="505"/>
      <c r="E614" s="505"/>
      <c r="F614" s="506"/>
      <c r="G614" s="505"/>
      <c r="H614" s="506"/>
      <c r="I614" s="506"/>
      <c r="J614" s="506"/>
      <c r="K614" s="506"/>
      <c r="L614" s="506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  <c r="Z614" s="505"/>
    </row>
    <row r="615" spans="1:26" ht="15.75" customHeight="1" x14ac:dyDescent="0.25">
      <c r="A615" s="505"/>
      <c r="B615" s="386"/>
      <c r="C615" s="505"/>
      <c r="D615" s="505"/>
      <c r="E615" s="505"/>
      <c r="F615" s="506"/>
      <c r="G615" s="505"/>
      <c r="H615" s="506"/>
      <c r="I615" s="506"/>
      <c r="J615" s="506"/>
      <c r="K615" s="506"/>
      <c r="L615" s="506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  <c r="Z615" s="505"/>
    </row>
    <row r="616" spans="1:26" ht="15.75" customHeight="1" x14ac:dyDescent="0.25">
      <c r="A616" s="505"/>
      <c r="B616" s="386"/>
      <c r="C616" s="505"/>
      <c r="D616" s="505"/>
      <c r="E616" s="505"/>
      <c r="F616" s="506"/>
      <c r="G616" s="505"/>
      <c r="H616" s="506"/>
      <c r="I616" s="506"/>
      <c r="J616" s="506"/>
      <c r="K616" s="506"/>
      <c r="L616" s="506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  <c r="Z616" s="505"/>
    </row>
    <row r="617" spans="1:26" ht="15.75" customHeight="1" x14ac:dyDescent="0.25">
      <c r="A617" s="505"/>
      <c r="B617" s="386"/>
      <c r="C617" s="505"/>
      <c r="D617" s="505"/>
      <c r="E617" s="505"/>
      <c r="F617" s="506"/>
      <c r="G617" s="505"/>
      <c r="H617" s="506"/>
      <c r="I617" s="506"/>
      <c r="J617" s="506"/>
      <c r="K617" s="506"/>
      <c r="L617" s="506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  <c r="Z617" s="505"/>
    </row>
    <row r="618" spans="1:26" ht="15.75" customHeight="1" x14ac:dyDescent="0.25">
      <c r="A618" s="505"/>
      <c r="B618" s="386"/>
      <c r="C618" s="505"/>
      <c r="D618" s="505"/>
      <c r="E618" s="505"/>
      <c r="F618" s="506"/>
      <c r="G618" s="505"/>
      <c r="H618" s="506"/>
      <c r="I618" s="506"/>
      <c r="J618" s="506"/>
      <c r="K618" s="506"/>
      <c r="L618" s="506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  <c r="Z618" s="505"/>
    </row>
    <row r="619" spans="1:26" ht="15.75" customHeight="1" x14ac:dyDescent="0.25">
      <c r="A619" s="505"/>
      <c r="B619" s="386"/>
      <c r="C619" s="505"/>
      <c r="D619" s="505"/>
      <c r="E619" s="505"/>
      <c r="F619" s="506"/>
      <c r="G619" s="505"/>
      <c r="H619" s="506"/>
      <c r="I619" s="506"/>
      <c r="J619" s="506"/>
      <c r="K619" s="506"/>
      <c r="L619" s="506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  <c r="Z619" s="505"/>
    </row>
    <row r="620" spans="1:26" ht="15.75" customHeight="1" x14ac:dyDescent="0.25">
      <c r="A620" s="505"/>
      <c r="B620" s="386"/>
      <c r="C620" s="505"/>
      <c r="D620" s="505"/>
      <c r="E620" s="505"/>
      <c r="F620" s="506"/>
      <c r="G620" s="505"/>
      <c r="H620" s="506"/>
      <c r="I620" s="506"/>
      <c r="J620" s="506"/>
      <c r="K620" s="506"/>
      <c r="L620" s="506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  <c r="Z620" s="505"/>
    </row>
    <row r="621" spans="1:26" ht="15.75" customHeight="1" x14ac:dyDescent="0.25">
      <c r="A621" s="505"/>
      <c r="B621" s="386"/>
      <c r="C621" s="505"/>
      <c r="D621" s="505"/>
      <c r="E621" s="505"/>
      <c r="F621" s="506"/>
      <c r="G621" s="505"/>
      <c r="H621" s="506"/>
      <c r="I621" s="506"/>
      <c r="J621" s="506"/>
      <c r="K621" s="506"/>
      <c r="L621" s="506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  <c r="Z621" s="505"/>
    </row>
    <row r="622" spans="1:26" ht="15.75" customHeight="1" x14ac:dyDescent="0.25">
      <c r="A622" s="505"/>
      <c r="B622" s="386"/>
      <c r="C622" s="505"/>
      <c r="D622" s="505"/>
      <c r="E622" s="505"/>
      <c r="F622" s="506"/>
      <c r="G622" s="505"/>
      <c r="H622" s="506"/>
      <c r="I622" s="506"/>
      <c r="J622" s="506"/>
      <c r="K622" s="506"/>
      <c r="L622" s="506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  <c r="Z622" s="505"/>
    </row>
    <row r="623" spans="1:26" ht="15.75" customHeight="1" x14ac:dyDescent="0.25">
      <c r="A623" s="505"/>
      <c r="B623" s="386"/>
      <c r="C623" s="505"/>
      <c r="D623" s="505"/>
      <c r="E623" s="505"/>
      <c r="F623" s="506"/>
      <c r="G623" s="505"/>
      <c r="H623" s="506"/>
      <c r="I623" s="506"/>
      <c r="J623" s="506"/>
      <c r="K623" s="506"/>
      <c r="L623" s="506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  <c r="Z623" s="505"/>
    </row>
    <row r="624" spans="1:26" ht="15.75" customHeight="1" x14ac:dyDescent="0.25">
      <c r="A624" s="505"/>
      <c r="B624" s="386"/>
      <c r="C624" s="505"/>
      <c r="D624" s="505"/>
      <c r="E624" s="505"/>
      <c r="F624" s="506"/>
      <c r="G624" s="505"/>
      <c r="H624" s="506"/>
      <c r="I624" s="506"/>
      <c r="J624" s="506"/>
      <c r="K624" s="506"/>
      <c r="L624" s="506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  <c r="Z624" s="505"/>
    </row>
    <row r="625" spans="1:26" ht="15.75" customHeight="1" x14ac:dyDescent="0.25">
      <c r="A625" s="505"/>
      <c r="B625" s="386"/>
      <c r="C625" s="505"/>
      <c r="D625" s="505"/>
      <c r="E625" s="505"/>
      <c r="F625" s="506"/>
      <c r="G625" s="505"/>
      <c r="H625" s="506"/>
      <c r="I625" s="506"/>
      <c r="J625" s="506"/>
      <c r="K625" s="506"/>
      <c r="L625" s="506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  <c r="Z625" s="505"/>
    </row>
    <row r="626" spans="1:26" ht="15.75" customHeight="1" x14ac:dyDescent="0.25">
      <c r="A626" s="505"/>
      <c r="B626" s="386"/>
      <c r="C626" s="505"/>
      <c r="D626" s="505"/>
      <c r="E626" s="505"/>
      <c r="F626" s="506"/>
      <c r="G626" s="505"/>
      <c r="H626" s="506"/>
      <c r="I626" s="506"/>
      <c r="J626" s="506"/>
      <c r="K626" s="506"/>
      <c r="L626" s="506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  <c r="Z626" s="505"/>
    </row>
    <row r="627" spans="1:26" ht="15.75" customHeight="1" x14ac:dyDescent="0.25">
      <c r="A627" s="505"/>
      <c r="B627" s="386"/>
      <c r="C627" s="505"/>
      <c r="D627" s="505"/>
      <c r="E627" s="505"/>
      <c r="F627" s="506"/>
      <c r="G627" s="505"/>
      <c r="H627" s="506"/>
      <c r="I627" s="506"/>
      <c r="J627" s="506"/>
      <c r="K627" s="506"/>
      <c r="L627" s="506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  <c r="Z627" s="505"/>
    </row>
    <row r="628" spans="1:26" ht="15.75" customHeight="1" x14ac:dyDescent="0.25">
      <c r="A628" s="505"/>
      <c r="B628" s="386"/>
      <c r="C628" s="505"/>
      <c r="D628" s="505"/>
      <c r="E628" s="505"/>
      <c r="F628" s="506"/>
      <c r="G628" s="505"/>
      <c r="H628" s="506"/>
      <c r="I628" s="506"/>
      <c r="J628" s="506"/>
      <c r="K628" s="506"/>
      <c r="L628" s="506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  <c r="Z628" s="505"/>
    </row>
    <row r="629" spans="1:26" ht="15.75" customHeight="1" x14ac:dyDescent="0.25">
      <c r="A629" s="505"/>
      <c r="B629" s="386"/>
      <c r="C629" s="505"/>
      <c r="D629" s="505"/>
      <c r="E629" s="505"/>
      <c r="F629" s="506"/>
      <c r="G629" s="505"/>
      <c r="H629" s="506"/>
      <c r="I629" s="506"/>
      <c r="J629" s="506"/>
      <c r="K629" s="506"/>
      <c r="L629" s="506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  <c r="Z629" s="505"/>
    </row>
    <row r="630" spans="1:26" ht="15.75" customHeight="1" x14ac:dyDescent="0.25">
      <c r="A630" s="505"/>
      <c r="B630" s="386"/>
      <c r="C630" s="505"/>
      <c r="D630" s="505"/>
      <c r="E630" s="505"/>
      <c r="F630" s="506"/>
      <c r="G630" s="505"/>
      <c r="H630" s="506"/>
      <c r="I630" s="506"/>
      <c r="J630" s="506"/>
      <c r="K630" s="506"/>
      <c r="L630" s="506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  <c r="Z630" s="505"/>
    </row>
    <row r="631" spans="1:26" ht="15.75" customHeight="1" x14ac:dyDescent="0.25">
      <c r="A631" s="505"/>
      <c r="B631" s="386"/>
      <c r="C631" s="505"/>
      <c r="D631" s="505"/>
      <c r="E631" s="505"/>
      <c r="F631" s="506"/>
      <c r="G631" s="505"/>
      <c r="H631" s="506"/>
      <c r="I631" s="506"/>
      <c r="J631" s="506"/>
      <c r="K631" s="506"/>
      <c r="L631" s="506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  <c r="Z631" s="505"/>
    </row>
    <row r="632" spans="1:26" ht="15.75" customHeight="1" x14ac:dyDescent="0.25">
      <c r="A632" s="505"/>
      <c r="B632" s="386"/>
      <c r="C632" s="505"/>
      <c r="D632" s="505"/>
      <c r="E632" s="505"/>
      <c r="F632" s="506"/>
      <c r="G632" s="505"/>
      <c r="H632" s="506"/>
      <c r="I632" s="506"/>
      <c r="J632" s="506"/>
      <c r="K632" s="506"/>
      <c r="L632" s="506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  <c r="Z632" s="505"/>
    </row>
    <row r="633" spans="1:26" ht="15.75" customHeight="1" x14ac:dyDescent="0.25">
      <c r="A633" s="505"/>
      <c r="B633" s="386"/>
      <c r="C633" s="505"/>
      <c r="D633" s="505"/>
      <c r="E633" s="505"/>
      <c r="F633" s="506"/>
      <c r="G633" s="505"/>
      <c r="H633" s="506"/>
      <c r="I633" s="506"/>
      <c r="J633" s="506"/>
      <c r="K633" s="506"/>
      <c r="L633" s="506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  <c r="Z633" s="505"/>
    </row>
    <row r="634" spans="1:26" ht="15.75" customHeight="1" x14ac:dyDescent="0.25">
      <c r="A634" s="505"/>
      <c r="B634" s="386"/>
      <c r="C634" s="505"/>
      <c r="D634" s="505"/>
      <c r="E634" s="505"/>
      <c r="F634" s="506"/>
      <c r="G634" s="505"/>
      <c r="H634" s="506"/>
      <c r="I634" s="506"/>
      <c r="J634" s="506"/>
      <c r="K634" s="506"/>
      <c r="L634" s="506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  <c r="Z634" s="505"/>
    </row>
    <row r="635" spans="1:26" ht="15.75" customHeight="1" x14ac:dyDescent="0.25">
      <c r="A635" s="505"/>
      <c r="B635" s="386"/>
      <c r="C635" s="505"/>
      <c r="D635" s="505"/>
      <c r="E635" s="505"/>
      <c r="F635" s="506"/>
      <c r="G635" s="505"/>
      <c r="H635" s="506"/>
      <c r="I635" s="506"/>
      <c r="J635" s="506"/>
      <c r="K635" s="506"/>
      <c r="L635" s="506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  <c r="Z635" s="505"/>
    </row>
    <row r="636" spans="1:26" ht="15.75" customHeight="1" x14ac:dyDescent="0.25">
      <c r="A636" s="505"/>
      <c r="B636" s="386"/>
      <c r="C636" s="505"/>
      <c r="D636" s="505"/>
      <c r="E636" s="505"/>
      <c r="F636" s="506"/>
      <c r="G636" s="505"/>
      <c r="H636" s="506"/>
      <c r="I636" s="506"/>
      <c r="J636" s="506"/>
      <c r="K636" s="506"/>
      <c r="L636" s="506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  <c r="Z636" s="505"/>
    </row>
    <row r="637" spans="1:26" ht="15.75" customHeight="1" x14ac:dyDescent="0.25">
      <c r="A637" s="505"/>
      <c r="B637" s="386"/>
      <c r="C637" s="505"/>
      <c r="D637" s="505"/>
      <c r="E637" s="505"/>
      <c r="F637" s="506"/>
      <c r="G637" s="505"/>
      <c r="H637" s="506"/>
      <c r="I637" s="506"/>
      <c r="J637" s="506"/>
      <c r="K637" s="506"/>
      <c r="L637" s="506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  <c r="Z637" s="505"/>
    </row>
    <row r="638" spans="1:26" ht="15.75" customHeight="1" x14ac:dyDescent="0.25">
      <c r="A638" s="505"/>
      <c r="B638" s="386"/>
      <c r="C638" s="505"/>
      <c r="D638" s="505"/>
      <c r="E638" s="505"/>
      <c r="F638" s="506"/>
      <c r="G638" s="505"/>
      <c r="H638" s="506"/>
      <c r="I638" s="506"/>
      <c r="J638" s="506"/>
      <c r="K638" s="506"/>
      <c r="L638" s="506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  <c r="Z638" s="505"/>
    </row>
    <row r="639" spans="1:26" ht="15.75" customHeight="1" x14ac:dyDescent="0.25">
      <c r="A639" s="505"/>
      <c r="B639" s="386"/>
      <c r="C639" s="505"/>
      <c r="D639" s="505"/>
      <c r="E639" s="505"/>
      <c r="F639" s="506"/>
      <c r="G639" s="505"/>
      <c r="H639" s="506"/>
      <c r="I639" s="506"/>
      <c r="J639" s="506"/>
      <c r="K639" s="506"/>
      <c r="L639" s="506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  <c r="Z639" s="505"/>
    </row>
    <row r="640" spans="1:26" ht="15.75" customHeight="1" x14ac:dyDescent="0.25">
      <c r="A640" s="505"/>
      <c r="B640" s="386"/>
      <c r="C640" s="505"/>
      <c r="D640" s="505"/>
      <c r="E640" s="505"/>
      <c r="F640" s="506"/>
      <c r="G640" s="505"/>
      <c r="H640" s="506"/>
      <c r="I640" s="506"/>
      <c r="J640" s="506"/>
      <c r="K640" s="506"/>
      <c r="L640" s="506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  <c r="Z640" s="505"/>
    </row>
    <row r="641" spans="1:26" ht="15.75" customHeight="1" x14ac:dyDescent="0.25">
      <c r="A641" s="505"/>
      <c r="B641" s="386"/>
      <c r="C641" s="505"/>
      <c r="D641" s="505"/>
      <c r="E641" s="505"/>
      <c r="F641" s="506"/>
      <c r="G641" s="505"/>
      <c r="H641" s="506"/>
      <c r="I641" s="506"/>
      <c r="J641" s="506"/>
      <c r="K641" s="506"/>
      <c r="L641" s="506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  <c r="Z641" s="505"/>
    </row>
    <row r="642" spans="1:26" ht="15.75" customHeight="1" x14ac:dyDescent="0.25">
      <c r="A642" s="505"/>
      <c r="B642" s="386"/>
      <c r="C642" s="505"/>
      <c r="D642" s="505"/>
      <c r="E642" s="505"/>
      <c r="F642" s="506"/>
      <c r="G642" s="505"/>
      <c r="H642" s="506"/>
      <c r="I642" s="506"/>
      <c r="J642" s="506"/>
      <c r="K642" s="506"/>
      <c r="L642" s="506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  <c r="Z642" s="505"/>
    </row>
    <row r="643" spans="1:26" ht="15.75" customHeight="1" x14ac:dyDescent="0.25">
      <c r="A643" s="505"/>
      <c r="B643" s="386"/>
      <c r="C643" s="505"/>
      <c r="D643" s="505"/>
      <c r="E643" s="505"/>
      <c r="F643" s="506"/>
      <c r="G643" s="505"/>
      <c r="H643" s="506"/>
      <c r="I643" s="506"/>
      <c r="J643" s="506"/>
      <c r="K643" s="506"/>
      <c r="L643" s="506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  <c r="Z643" s="505"/>
    </row>
    <row r="644" spans="1:26" ht="15.75" customHeight="1" x14ac:dyDescent="0.25">
      <c r="A644" s="505"/>
      <c r="B644" s="386"/>
      <c r="C644" s="505"/>
      <c r="D644" s="505"/>
      <c r="E644" s="505"/>
      <c r="F644" s="506"/>
      <c r="G644" s="505"/>
      <c r="H644" s="506"/>
      <c r="I644" s="506"/>
      <c r="J644" s="506"/>
      <c r="K644" s="506"/>
      <c r="L644" s="506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  <c r="Z644" s="505"/>
    </row>
    <row r="645" spans="1:26" ht="15.75" customHeight="1" x14ac:dyDescent="0.25">
      <c r="A645" s="505"/>
      <c r="B645" s="386"/>
      <c r="C645" s="505"/>
      <c r="D645" s="505"/>
      <c r="E645" s="505"/>
      <c r="F645" s="506"/>
      <c r="G645" s="505"/>
      <c r="H645" s="506"/>
      <c r="I645" s="506"/>
      <c r="J645" s="506"/>
      <c r="K645" s="506"/>
      <c r="L645" s="506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  <c r="Z645" s="505"/>
    </row>
    <row r="646" spans="1:26" ht="15.75" customHeight="1" x14ac:dyDescent="0.25">
      <c r="A646" s="505"/>
      <c r="B646" s="386"/>
      <c r="C646" s="505"/>
      <c r="D646" s="505"/>
      <c r="E646" s="505"/>
      <c r="F646" s="506"/>
      <c r="G646" s="505"/>
      <c r="H646" s="506"/>
      <c r="I646" s="506"/>
      <c r="J646" s="506"/>
      <c r="K646" s="506"/>
      <c r="L646" s="506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  <c r="Z646" s="505"/>
    </row>
    <row r="647" spans="1:26" ht="15.75" customHeight="1" x14ac:dyDescent="0.25">
      <c r="A647" s="505"/>
      <c r="B647" s="386"/>
      <c r="C647" s="505"/>
      <c r="D647" s="505"/>
      <c r="E647" s="505"/>
      <c r="F647" s="506"/>
      <c r="G647" s="505"/>
      <c r="H647" s="506"/>
      <c r="I647" s="506"/>
      <c r="J647" s="506"/>
      <c r="K647" s="506"/>
      <c r="L647" s="506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  <c r="Z647" s="505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4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505"/>
      <c r="B1" s="533" t="str">
        <f>DS!A1</f>
        <v>KEC International Limited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</row>
    <row r="2" spans="1:37" ht="15.75" x14ac:dyDescent="0.25">
      <c r="A2" s="405"/>
      <c r="B2" s="536" t="str">
        <f>'Summary E'!A4</f>
        <v>Name of Line: 765 kV D/C Bikaner IV PS to Siwani II (Part-01) TL</v>
      </c>
      <c r="C2" s="537"/>
      <c r="D2" s="405"/>
      <c r="E2" s="405"/>
      <c r="F2" s="405"/>
      <c r="G2" s="405"/>
      <c r="H2" s="405"/>
      <c r="I2" s="405"/>
      <c r="J2" s="538">
        <f ca="1">'Summary E'!M1</f>
        <v>46189</v>
      </c>
      <c r="K2" s="762"/>
      <c r="L2" s="605"/>
      <c r="M2" s="405"/>
      <c r="N2" s="405"/>
      <c r="O2" s="405"/>
      <c r="P2" s="405"/>
      <c r="Q2" s="537"/>
      <c r="R2" s="405"/>
      <c r="S2" s="405"/>
      <c r="T2" s="539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</row>
    <row r="3" spans="1:37" ht="15.75" x14ac:dyDescent="0.25">
      <c r="A3" s="405"/>
      <c r="B3" s="536" t="s">
        <v>1604</v>
      </c>
      <c r="C3" s="537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</row>
    <row r="4" spans="1:37" ht="21" x14ac:dyDescent="0.25">
      <c r="A4" s="405"/>
      <c r="B4" s="540" t="s">
        <v>1605</v>
      </c>
      <c r="C4" s="541"/>
      <c r="D4" s="542"/>
      <c r="E4" s="542"/>
      <c r="F4" s="542"/>
      <c r="G4" s="542"/>
      <c r="H4" s="542"/>
      <c r="I4" s="405"/>
      <c r="J4" s="405"/>
      <c r="K4" s="405"/>
      <c r="L4" s="405"/>
      <c r="M4" s="405"/>
      <c r="N4" s="405"/>
      <c r="O4" s="405"/>
      <c r="P4" s="405"/>
      <c r="Q4" s="543">
        <f ca="1">+'Summary E'!M1</f>
        <v>46189</v>
      </c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</row>
    <row r="5" spans="1:37" ht="19.5" customHeight="1" x14ac:dyDescent="0.25">
      <c r="A5" s="537"/>
      <c r="B5" s="763" t="s">
        <v>1606</v>
      </c>
      <c r="C5" s="756" t="s">
        <v>1607</v>
      </c>
      <c r="D5" s="756" t="s">
        <v>1608</v>
      </c>
      <c r="E5" s="756" t="s">
        <v>1609</v>
      </c>
      <c r="F5" s="756" t="s">
        <v>1610</v>
      </c>
      <c r="G5" s="756" t="s">
        <v>1611</v>
      </c>
      <c r="H5" s="756" t="s">
        <v>1612</v>
      </c>
      <c r="I5" s="761" t="s">
        <v>1613</v>
      </c>
      <c r="J5" s="608"/>
      <c r="K5" s="756" t="s">
        <v>1614</v>
      </c>
      <c r="L5" s="756" t="s">
        <v>1615</v>
      </c>
      <c r="M5" s="756" t="s">
        <v>1616</v>
      </c>
      <c r="N5" s="756" t="s">
        <v>1617</v>
      </c>
      <c r="O5" s="756" t="s">
        <v>1618</v>
      </c>
      <c r="P5" s="758" t="s">
        <v>1619</v>
      </c>
      <c r="Q5" s="759" t="s">
        <v>12</v>
      </c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</row>
    <row r="6" spans="1:37" ht="27" customHeight="1" x14ac:dyDescent="0.25">
      <c r="A6" s="537"/>
      <c r="B6" s="764"/>
      <c r="C6" s="757"/>
      <c r="D6" s="757"/>
      <c r="E6" s="757"/>
      <c r="F6" s="757"/>
      <c r="G6" s="757"/>
      <c r="H6" s="757"/>
      <c r="I6" s="544" t="s">
        <v>1620</v>
      </c>
      <c r="J6" s="544" t="s">
        <v>1621</v>
      </c>
      <c r="K6" s="757"/>
      <c r="L6" s="757"/>
      <c r="M6" s="757"/>
      <c r="N6" s="757"/>
      <c r="O6" s="757"/>
      <c r="P6" s="757"/>
      <c r="Q6" s="760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</row>
    <row r="7" spans="1:37" ht="15.75" customHeight="1" x14ac:dyDescent="0.25">
      <c r="A7" s="505"/>
      <c r="B7" s="752" t="s">
        <v>1622</v>
      </c>
      <c r="C7" s="753"/>
      <c r="D7" s="753"/>
      <c r="E7" s="753"/>
      <c r="F7" s="753"/>
      <c r="G7" s="753"/>
      <c r="H7" s="753"/>
      <c r="I7" s="753"/>
      <c r="J7" s="753"/>
      <c r="K7" s="753"/>
      <c r="L7" s="753"/>
      <c r="M7" s="753"/>
      <c r="N7" s="753"/>
      <c r="O7" s="753"/>
      <c r="P7" s="753"/>
      <c r="Q7" s="754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5"/>
    </row>
    <row r="8" spans="1:37" ht="15.75" customHeight="1" x14ac:dyDescent="0.25">
      <c r="A8" s="505"/>
      <c r="B8" s="545" t="s">
        <v>1623</v>
      </c>
      <c r="C8" s="546" t="s">
        <v>1624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547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</row>
    <row r="9" spans="1:37" ht="15.75" customHeight="1" x14ac:dyDescent="0.25">
      <c r="A9" s="505"/>
      <c r="B9" s="433">
        <v>1</v>
      </c>
      <c r="C9" s="259" t="s">
        <v>1625</v>
      </c>
      <c r="D9" s="259" t="s">
        <v>1626</v>
      </c>
      <c r="E9" s="259">
        <v>153</v>
      </c>
      <c r="F9" s="259"/>
      <c r="G9" s="259">
        <v>100</v>
      </c>
      <c r="H9" s="259"/>
      <c r="I9" s="259"/>
      <c r="J9" s="259"/>
      <c r="K9" s="259"/>
      <c r="L9" s="259">
        <v>100</v>
      </c>
      <c r="M9" s="259">
        <v>59</v>
      </c>
      <c r="N9" s="259">
        <v>56</v>
      </c>
      <c r="O9" s="259">
        <f>L9-M9</f>
        <v>41</v>
      </c>
      <c r="P9" s="548"/>
      <c r="Q9" s="549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</row>
    <row r="10" spans="1:37" ht="15.75" hidden="1" customHeight="1" x14ac:dyDescent="0.25">
      <c r="A10" s="505"/>
      <c r="B10" s="433">
        <v>2</v>
      </c>
      <c r="C10" s="209" t="s">
        <v>1627</v>
      </c>
      <c r="D10" s="259" t="s">
        <v>15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550">
        <f t="shared" ref="P10:P14" si="0">F10-L10</f>
        <v>0</v>
      </c>
      <c r="Q10" s="549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505"/>
      <c r="AJ10" s="505"/>
      <c r="AK10" s="505"/>
    </row>
    <row r="11" spans="1:37" ht="15.75" hidden="1" customHeight="1" x14ac:dyDescent="0.25">
      <c r="A11" s="505"/>
      <c r="B11" s="433">
        <v>3</v>
      </c>
      <c r="C11" s="259" t="s">
        <v>1628</v>
      </c>
      <c r="D11" s="259" t="s">
        <v>15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550">
        <f t="shared" si="0"/>
        <v>0</v>
      </c>
      <c r="Q11" s="549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</row>
    <row r="12" spans="1:37" ht="15.75" hidden="1" customHeight="1" x14ac:dyDescent="0.25">
      <c r="A12" s="505"/>
      <c r="B12" s="433">
        <v>4</v>
      </c>
      <c r="C12" s="259" t="s">
        <v>1629</v>
      </c>
      <c r="D12" s="259" t="s">
        <v>15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550">
        <f t="shared" si="0"/>
        <v>0</v>
      </c>
      <c r="Q12" s="549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</row>
    <row r="13" spans="1:37" ht="15.75" hidden="1" customHeight="1" x14ac:dyDescent="0.25">
      <c r="A13" s="505"/>
      <c r="B13" s="433">
        <v>5</v>
      </c>
      <c r="C13" s="259" t="s">
        <v>1630</v>
      </c>
      <c r="D13" s="259" t="s">
        <v>15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550">
        <f t="shared" si="0"/>
        <v>0</v>
      </c>
      <c r="Q13" s="549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</row>
    <row r="14" spans="1:37" ht="15.75" customHeight="1" x14ac:dyDescent="0.25">
      <c r="A14" s="505"/>
      <c r="B14" s="433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550">
        <f t="shared" si="0"/>
        <v>0</v>
      </c>
      <c r="Q14" s="87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</row>
    <row r="15" spans="1:37" ht="15.75" customHeight="1" x14ac:dyDescent="0.25">
      <c r="A15" s="505"/>
      <c r="B15" s="551" t="s">
        <v>1631</v>
      </c>
      <c r="C15" s="509" t="s">
        <v>1632</v>
      </c>
      <c r="D15" s="259"/>
      <c r="E15" s="259"/>
      <c r="F15" s="259"/>
      <c r="G15" s="259"/>
      <c r="H15" s="259"/>
      <c r="I15" s="259"/>
      <c r="J15" s="259"/>
      <c r="K15" s="259"/>
      <c r="L15" s="259">
        <v>10</v>
      </c>
      <c r="M15" s="259">
        <v>3</v>
      </c>
      <c r="N15" s="259">
        <v>2</v>
      </c>
      <c r="O15" s="259">
        <f>L15-M15</f>
        <v>7</v>
      </c>
      <c r="P15" s="550"/>
      <c r="Q15" s="87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</row>
    <row r="16" spans="1:37" x14ac:dyDescent="0.25">
      <c r="A16" s="505"/>
      <c r="B16" s="433">
        <v>1</v>
      </c>
      <c r="C16" s="88" t="s">
        <v>1633</v>
      </c>
      <c r="D16" s="259" t="s">
        <v>1626</v>
      </c>
      <c r="E16" s="259">
        <v>18</v>
      </c>
      <c r="F16" s="259"/>
      <c r="G16" s="259">
        <v>5</v>
      </c>
      <c r="H16" s="259"/>
      <c r="I16" s="259"/>
      <c r="J16" s="259"/>
      <c r="K16" s="259"/>
      <c r="L16" s="259"/>
      <c r="M16" s="259"/>
      <c r="N16" s="259"/>
      <c r="O16" s="259"/>
      <c r="P16" s="550">
        <f t="shared" ref="P16:P90" si="1">F16-L16</f>
        <v>0</v>
      </c>
      <c r="Q16" s="87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</row>
    <row r="17" spans="1:37" ht="15.75" hidden="1" customHeight="1" x14ac:dyDescent="0.25">
      <c r="A17" s="505"/>
      <c r="B17" s="433">
        <v>2</v>
      </c>
      <c r="C17" s="209" t="s">
        <v>1627</v>
      </c>
      <c r="D17" s="259" t="s">
        <v>15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550">
        <f t="shared" si="1"/>
        <v>0</v>
      </c>
      <c r="Q17" s="87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</row>
    <row r="18" spans="1:37" ht="15.75" hidden="1" customHeight="1" x14ac:dyDescent="0.25">
      <c r="A18" s="505"/>
      <c r="B18" s="433">
        <v>3</v>
      </c>
      <c r="C18" s="259" t="s">
        <v>1628</v>
      </c>
      <c r="D18" s="259" t="s">
        <v>15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550">
        <f t="shared" si="1"/>
        <v>0</v>
      </c>
      <c r="Q18" s="87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505"/>
      <c r="AJ18" s="505"/>
      <c r="AK18" s="505"/>
    </row>
    <row r="19" spans="1:37" ht="15.75" hidden="1" customHeight="1" x14ac:dyDescent="0.25">
      <c r="A19" s="505"/>
      <c r="B19" s="433">
        <v>4</v>
      </c>
      <c r="C19" s="259" t="s">
        <v>1629</v>
      </c>
      <c r="D19" s="259" t="s">
        <v>15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550">
        <f t="shared" si="1"/>
        <v>0</v>
      </c>
      <c r="Q19" s="87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</row>
    <row r="20" spans="1:37" ht="15.75" hidden="1" customHeight="1" x14ac:dyDescent="0.25">
      <c r="A20" s="505"/>
      <c r="B20" s="433">
        <v>5</v>
      </c>
      <c r="C20" s="259" t="s">
        <v>1630</v>
      </c>
      <c r="D20" s="259" t="s">
        <v>15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550">
        <f t="shared" si="1"/>
        <v>0</v>
      </c>
      <c r="Q20" s="87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505"/>
      <c r="AJ20" s="505"/>
      <c r="AK20" s="505"/>
    </row>
    <row r="21" spans="1:37" ht="15.75" customHeight="1" x14ac:dyDescent="0.25">
      <c r="A21" s="505"/>
      <c r="B21" s="433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550">
        <f t="shared" si="1"/>
        <v>0</v>
      </c>
      <c r="Q21" s="87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505"/>
      <c r="AJ21" s="505"/>
      <c r="AK21" s="505"/>
    </row>
    <row r="22" spans="1:37" ht="31.5" customHeight="1" x14ac:dyDescent="0.25">
      <c r="A22" s="505"/>
      <c r="B22" s="433">
        <v>1</v>
      </c>
      <c r="C22" s="88" t="s">
        <v>1634</v>
      </c>
      <c r="D22" s="259" t="s">
        <v>1626</v>
      </c>
      <c r="E22" s="259">
        <v>2</v>
      </c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550">
        <f t="shared" si="1"/>
        <v>0</v>
      </c>
      <c r="Q22" s="87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</row>
    <row r="23" spans="1:37" ht="15.75" customHeight="1" x14ac:dyDescent="0.25">
      <c r="A23" s="505"/>
      <c r="B23" s="433">
        <v>2</v>
      </c>
      <c r="C23" s="209" t="s">
        <v>1627</v>
      </c>
      <c r="D23" s="259" t="s">
        <v>15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550">
        <f t="shared" si="1"/>
        <v>0</v>
      </c>
      <c r="Q23" s="87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</row>
    <row r="24" spans="1:37" ht="15.75" customHeight="1" x14ac:dyDescent="0.25">
      <c r="A24" s="505"/>
      <c r="B24" s="433">
        <v>3</v>
      </c>
      <c r="C24" s="259" t="s">
        <v>1628</v>
      </c>
      <c r="D24" s="259" t="s">
        <v>15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550">
        <f t="shared" si="1"/>
        <v>0</v>
      </c>
      <c r="Q24" s="87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505"/>
      <c r="AJ24" s="505"/>
      <c r="AK24" s="505"/>
    </row>
    <row r="25" spans="1:37" ht="15.75" customHeight="1" x14ac:dyDescent="0.25">
      <c r="A25" s="505"/>
      <c r="B25" s="433">
        <v>4</v>
      </c>
      <c r="C25" s="259" t="s">
        <v>1629</v>
      </c>
      <c r="D25" s="259" t="s">
        <v>15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550">
        <f t="shared" si="1"/>
        <v>0</v>
      </c>
      <c r="Q25" s="87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</row>
    <row r="26" spans="1:37" ht="15.75" customHeight="1" x14ac:dyDescent="0.25">
      <c r="A26" s="505"/>
      <c r="B26" s="433">
        <v>5</v>
      </c>
      <c r="C26" s="259" t="s">
        <v>1630</v>
      </c>
      <c r="D26" s="259" t="s">
        <v>15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550">
        <f t="shared" si="1"/>
        <v>0</v>
      </c>
      <c r="Q26" s="87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505"/>
      <c r="AJ26" s="505"/>
      <c r="AK26" s="505"/>
    </row>
    <row r="27" spans="1:37" ht="15.75" customHeight="1" x14ac:dyDescent="0.25">
      <c r="A27" s="505"/>
      <c r="B27" s="433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550">
        <f t="shared" si="1"/>
        <v>0</v>
      </c>
      <c r="Q27" s="87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  <c r="AG27" s="505"/>
      <c r="AH27" s="505"/>
      <c r="AI27" s="505"/>
      <c r="AJ27" s="505"/>
      <c r="AK27" s="505"/>
    </row>
    <row r="28" spans="1:37" ht="26.25" customHeight="1" x14ac:dyDescent="0.25">
      <c r="A28" s="505"/>
      <c r="B28" s="433">
        <v>1</v>
      </c>
      <c r="C28" s="88" t="s">
        <v>1635</v>
      </c>
      <c r="D28" s="259" t="s">
        <v>1626</v>
      </c>
      <c r="E28" s="259">
        <v>4</v>
      </c>
      <c r="F28" s="259">
        <v>2</v>
      </c>
      <c r="G28" s="259"/>
      <c r="H28" s="259"/>
      <c r="I28" s="259"/>
      <c r="J28" s="259"/>
      <c r="K28" s="259"/>
      <c r="L28" s="259"/>
      <c r="M28" s="259"/>
      <c r="N28" s="259"/>
      <c r="O28" s="259"/>
      <c r="P28" s="550">
        <f t="shared" si="1"/>
        <v>2</v>
      </c>
      <c r="Q28" s="87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</row>
    <row r="29" spans="1:37" ht="15.75" customHeight="1" x14ac:dyDescent="0.25">
      <c r="A29" s="505"/>
      <c r="B29" s="433">
        <v>2</v>
      </c>
      <c r="C29" s="209" t="s">
        <v>1627</v>
      </c>
      <c r="D29" s="259" t="s">
        <v>15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550">
        <f t="shared" si="1"/>
        <v>0</v>
      </c>
      <c r="Q29" s="87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</row>
    <row r="30" spans="1:37" ht="15.75" customHeight="1" x14ac:dyDescent="0.25">
      <c r="A30" s="505"/>
      <c r="B30" s="433">
        <v>3</v>
      </c>
      <c r="C30" s="259" t="s">
        <v>1628</v>
      </c>
      <c r="D30" s="259" t="s">
        <v>15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550">
        <f t="shared" si="1"/>
        <v>0</v>
      </c>
      <c r="Q30" s="87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</row>
    <row r="31" spans="1:37" ht="15.75" customHeight="1" x14ac:dyDescent="0.25">
      <c r="A31" s="505"/>
      <c r="B31" s="433">
        <v>4</v>
      </c>
      <c r="C31" s="259" t="s">
        <v>1629</v>
      </c>
      <c r="D31" s="259" t="s">
        <v>15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550">
        <f t="shared" si="1"/>
        <v>0</v>
      </c>
      <c r="Q31" s="87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</row>
    <row r="32" spans="1:37" ht="15.75" customHeight="1" x14ac:dyDescent="0.25">
      <c r="A32" s="505"/>
      <c r="B32" s="433">
        <v>5</v>
      </c>
      <c r="C32" s="259" t="s">
        <v>1630</v>
      </c>
      <c r="D32" s="259" t="s">
        <v>15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550">
        <f t="shared" si="1"/>
        <v>0</v>
      </c>
      <c r="Q32" s="87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  <c r="AG32" s="505"/>
      <c r="AH32" s="505"/>
      <c r="AI32" s="505"/>
      <c r="AJ32" s="505"/>
      <c r="AK32" s="505"/>
    </row>
    <row r="33" spans="1:37" ht="15.75" customHeight="1" x14ac:dyDescent="0.25">
      <c r="A33" s="505"/>
      <c r="B33" s="433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550">
        <f t="shared" si="1"/>
        <v>0</v>
      </c>
      <c r="Q33" s="87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</row>
    <row r="34" spans="1:37" ht="31.5" customHeight="1" x14ac:dyDescent="0.25">
      <c r="A34" s="505"/>
      <c r="B34" s="433">
        <v>1</v>
      </c>
      <c r="C34" s="88" t="s">
        <v>1636</v>
      </c>
      <c r="D34" s="259" t="s">
        <v>1626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550">
        <f t="shared" si="1"/>
        <v>0</v>
      </c>
      <c r="Q34" s="87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</row>
    <row r="35" spans="1:37" ht="15.75" customHeight="1" x14ac:dyDescent="0.25">
      <c r="A35" s="505"/>
      <c r="B35" s="433">
        <v>2</v>
      </c>
      <c r="C35" s="209" t="s">
        <v>1627</v>
      </c>
      <c r="D35" s="259" t="s">
        <v>15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550">
        <f t="shared" si="1"/>
        <v>0</v>
      </c>
      <c r="Q35" s="87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</row>
    <row r="36" spans="1:37" ht="15.75" customHeight="1" x14ac:dyDescent="0.25">
      <c r="A36" s="505"/>
      <c r="B36" s="433">
        <v>3</v>
      </c>
      <c r="C36" s="259" t="s">
        <v>1628</v>
      </c>
      <c r="D36" s="259" t="s">
        <v>15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550">
        <f t="shared" si="1"/>
        <v>0</v>
      </c>
      <c r="Q36" s="87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</row>
    <row r="37" spans="1:37" ht="15.75" customHeight="1" x14ac:dyDescent="0.25">
      <c r="A37" s="505"/>
      <c r="B37" s="433">
        <v>4</v>
      </c>
      <c r="C37" s="259" t="s">
        <v>1629</v>
      </c>
      <c r="D37" s="259" t="s">
        <v>15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550">
        <f t="shared" si="1"/>
        <v>0</v>
      </c>
      <c r="Q37" s="87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</row>
    <row r="38" spans="1:37" ht="15.75" customHeight="1" x14ac:dyDescent="0.25">
      <c r="A38" s="505"/>
      <c r="B38" s="433">
        <v>5</v>
      </c>
      <c r="C38" s="259" t="s">
        <v>1630</v>
      </c>
      <c r="D38" s="259" t="s">
        <v>15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550">
        <f t="shared" si="1"/>
        <v>0</v>
      </c>
      <c r="Q38" s="87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</row>
    <row r="39" spans="1:37" ht="15.75" customHeight="1" x14ac:dyDescent="0.25">
      <c r="A39" s="505"/>
      <c r="B39" s="433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550">
        <f t="shared" si="1"/>
        <v>0</v>
      </c>
      <c r="Q39" s="87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</row>
    <row r="40" spans="1:37" ht="15.75" customHeight="1" x14ac:dyDescent="0.25">
      <c r="A40" s="505"/>
      <c r="B40" s="551" t="s">
        <v>1637</v>
      </c>
      <c r="C40" s="509" t="s">
        <v>1638</v>
      </c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550">
        <f t="shared" si="1"/>
        <v>0</v>
      </c>
      <c r="Q40" s="87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</row>
    <row r="41" spans="1:37" ht="26.25" customHeight="1" x14ac:dyDescent="0.25">
      <c r="A41" s="505"/>
      <c r="B41" s="433">
        <v>1</v>
      </c>
      <c r="C41" s="88" t="s">
        <v>1639</v>
      </c>
      <c r="D41" s="259" t="s">
        <v>1626</v>
      </c>
      <c r="E41" s="259">
        <v>10</v>
      </c>
      <c r="F41" s="259">
        <v>1</v>
      </c>
      <c r="G41" s="259">
        <v>5</v>
      </c>
      <c r="H41" s="259"/>
      <c r="I41" s="259"/>
      <c r="J41" s="259"/>
      <c r="K41" s="259"/>
      <c r="L41" s="259"/>
      <c r="M41" s="259">
        <v>3</v>
      </c>
      <c r="N41" s="259">
        <v>1</v>
      </c>
      <c r="O41" s="259"/>
      <c r="P41" s="550">
        <f t="shared" si="1"/>
        <v>1</v>
      </c>
      <c r="Q41" s="87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  <c r="AG41" s="505"/>
      <c r="AH41" s="505"/>
      <c r="AI41" s="505"/>
      <c r="AJ41" s="505"/>
      <c r="AK41" s="505"/>
    </row>
    <row r="42" spans="1:37" ht="15.75" customHeight="1" x14ac:dyDescent="0.25">
      <c r="A42" s="505"/>
      <c r="B42" s="433">
        <v>2</v>
      </c>
      <c r="C42" s="209" t="s">
        <v>1627</v>
      </c>
      <c r="D42" s="259" t="s">
        <v>15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550">
        <f t="shared" si="1"/>
        <v>0</v>
      </c>
      <c r="Q42" s="87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</row>
    <row r="43" spans="1:37" ht="15.75" customHeight="1" x14ac:dyDescent="0.25">
      <c r="A43" s="505"/>
      <c r="B43" s="433">
        <v>3</v>
      </c>
      <c r="C43" s="259" t="s">
        <v>1628</v>
      </c>
      <c r="D43" s="259" t="s">
        <v>15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550">
        <f t="shared" si="1"/>
        <v>0</v>
      </c>
      <c r="Q43" s="87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</row>
    <row r="44" spans="1:37" ht="15.75" customHeight="1" x14ac:dyDescent="0.25">
      <c r="A44" s="505"/>
      <c r="B44" s="433">
        <v>4</v>
      </c>
      <c r="C44" s="259" t="s">
        <v>1629</v>
      </c>
      <c r="D44" s="259" t="s">
        <v>15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550">
        <f t="shared" si="1"/>
        <v>0</v>
      </c>
      <c r="Q44" s="87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</row>
    <row r="45" spans="1:37" ht="15.75" customHeight="1" x14ac:dyDescent="0.25">
      <c r="A45" s="505"/>
      <c r="B45" s="433">
        <v>5</v>
      </c>
      <c r="C45" s="259" t="s">
        <v>1630</v>
      </c>
      <c r="D45" s="259" t="s">
        <v>15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550">
        <f t="shared" si="1"/>
        <v>0</v>
      </c>
      <c r="Q45" s="87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</row>
    <row r="46" spans="1:37" ht="15.75" customHeight="1" x14ac:dyDescent="0.25">
      <c r="A46" s="505"/>
      <c r="B46" s="433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550">
        <f t="shared" si="1"/>
        <v>0</v>
      </c>
      <c r="Q46" s="87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</row>
    <row r="47" spans="1:37" ht="15.75" customHeight="1" x14ac:dyDescent="0.25">
      <c r="A47" s="505"/>
      <c r="B47" s="433">
        <v>1</v>
      </c>
      <c r="C47" s="88" t="s">
        <v>1640</v>
      </c>
      <c r="D47" s="259" t="s">
        <v>1626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550">
        <f t="shared" si="1"/>
        <v>0</v>
      </c>
      <c r="Q47" s="87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</row>
    <row r="48" spans="1:37" ht="15.75" customHeight="1" x14ac:dyDescent="0.25">
      <c r="A48" s="505"/>
      <c r="B48" s="433">
        <v>2</v>
      </c>
      <c r="C48" s="209" t="s">
        <v>1627</v>
      </c>
      <c r="D48" s="259" t="s">
        <v>15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550">
        <f t="shared" si="1"/>
        <v>0</v>
      </c>
      <c r="Q48" s="87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</row>
    <row r="49" spans="1:37" ht="15.75" customHeight="1" x14ac:dyDescent="0.25">
      <c r="A49" s="505"/>
      <c r="B49" s="433">
        <v>3</v>
      </c>
      <c r="C49" s="259" t="s">
        <v>1628</v>
      </c>
      <c r="D49" s="259" t="s">
        <v>15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550">
        <f t="shared" si="1"/>
        <v>0</v>
      </c>
      <c r="Q49" s="87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</row>
    <row r="50" spans="1:37" ht="15.75" customHeight="1" x14ac:dyDescent="0.25">
      <c r="A50" s="505"/>
      <c r="B50" s="433">
        <v>4</v>
      </c>
      <c r="C50" s="259" t="s">
        <v>1629</v>
      </c>
      <c r="D50" s="259" t="s">
        <v>15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550">
        <f t="shared" si="1"/>
        <v>0</v>
      </c>
      <c r="Q50" s="87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</row>
    <row r="51" spans="1:37" ht="15.75" customHeight="1" x14ac:dyDescent="0.25">
      <c r="A51" s="505"/>
      <c r="B51" s="433">
        <v>5</v>
      </c>
      <c r="C51" s="259" t="s">
        <v>1630</v>
      </c>
      <c r="D51" s="259" t="s">
        <v>15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550">
        <f t="shared" si="1"/>
        <v>0</v>
      </c>
      <c r="Q51" s="87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</row>
    <row r="52" spans="1:37" ht="15.75" customHeight="1" x14ac:dyDescent="0.25">
      <c r="A52" s="505"/>
      <c r="B52" s="433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550">
        <f t="shared" si="1"/>
        <v>0</v>
      </c>
      <c r="Q52" s="87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</row>
    <row r="53" spans="1:37" ht="15.75" customHeight="1" x14ac:dyDescent="0.25">
      <c r="A53" s="505"/>
      <c r="B53" s="433">
        <v>1</v>
      </c>
      <c r="C53" s="88" t="s">
        <v>1641</v>
      </c>
      <c r="D53" s="259" t="s">
        <v>1626</v>
      </c>
      <c r="E53" s="259">
        <v>5</v>
      </c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550">
        <f t="shared" si="1"/>
        <v>0</v>
      </c>
      <c r="Q53" s="87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</row>
    <row r="54" spans="1:37" ht="15.75" customHeight="1" x14ac:dyDescent="0.25">
      <c r="A54" s="505"/>
      <c r="B54" s="433">
        <v>2</v>
      </c>
      <c r="C54" s="209" t="s">
        <v>1627</v>
      </c>
      <c r="D54" s="259" t="s">
        <v>15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550">
        <f t="shared" si="1"/>
        <v>0</v>
      </c>
      <c r="Q54" s="87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</row>
    <row r="55" spans="1:37" ht="15.75" customHeight="1" x14ac:dyDescent="0.25">
      <c r="A55" s="505"/>
      <c r="B55" s="433">
        <v>3</v>
      </c>
      <c r="C55" s="259" t="s">
        <v>1628</v>
      </c>
      <c r="D55" s="259" t="s">
        <v>15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550">
        <f t="shared" si="1"/>
        <v>0</v>
      </c>
      <c r="Q55" s="87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</row>
    <row r="56" spans="1:37" ht="15.75" customHeight="1" x14ac:dyDescent="0.25">
      <c r="A56" s="505"/>
      <c r="B56" s="433">
        <v>4</v>
      </c>
      <c r="C56" s="259" t="s">
        <v>1629</v>
      </c>
      <c r="D56" s="259" t="s">
        <v>15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550">
        <f t="shared" si="1"/>
        <v>0</v>
      </c>
      <c r="Q56" s="87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</row>
    <row r="57" spans="1:37" ht="15.75" customHeight="1" x14ac:dyDescent="0.25">
      <c r="A57" s="505"/>
      <c r="B57" s="433">
        <v>5</v>
      </c>
      <c r="C57" s="259" t="s">
        <v>1630</v>
      </c>
      <c r="D57" s="259" t="s">
        <v>15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550">
        <f t="shared" si="1"/>
        <v>0</v>
      </c>
      <c r="Q57" s="87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</row>
    <row r="58" spans="1:37" ht="15.75" customHeight="1" x14ac:dyDescent="0.25">
      <c r="A58" s="505"/>
      <c r="B58" s="433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550">
        <f t="shared" si="1"/>
        <v>0</v>
      </c>
      <c r="Q58" s="87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</row>
    <row r="59" spans="1:37" ht="15.75" customHeight="1" x14ac:dyDescent="0.25">
      <c r="A59" s="505"/>
      <c r="B59" s="433">
        <v>1</v>
      </c>
      <c r="C59" s="88" t="s">
        <v>1642</v>
      </c>
      <c r="D59" s="259" t="s">
        <v>1626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550">
        <f t="shared" si="1"/>
        <v>0</v>
      </c>
      <c r="Q59" s="87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</row>
    <row r="60" spans="1:37" ht="15.75" customHeight="1" x14ac:dyDescent="0.25">
      <c r="A60" s="505"/>
      <c r="B60" s="433">
        <v>2</v>
      </c>
      <c r="C60" s="209" t="s">
        <v>1627</v>
      </c>
      <c r="D60" s="259" t="s">
        <v>15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550">
        <f t="shared" si="1"/>
        <v>0</v>
      </c>
      <c r="Q60" s="87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</row>
    <row r="61" spans="1:37" ht="15.75" customHeight="1" x14ac:dyDescent="0.25">
      <c r="A61" s="505"/>
      <c r="B61" s="433">
        <v>3</v>
      </c>
      <c r="C61" s="259" t="s">
        <v>1628</v>
      </c>
      <c r="D61" s="259" t="s">
        <v>15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550">
        <f t="shared" si="1"/>
        <v>0</v>
      </c>
      <c r="Q61" s="87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</row>
    <row r="62" spans="1:37" ht="15.75" customHeight="1" x14ac:dyDescent="0.25">
      <c r="A62" s="505"/>
      <c r="B62" s="433">
        <v>4</v>
      </c>
      <c r="C62" s="259" t="s">
        <v>1629</v>
      </c>
      <c r="D62" s="259" t="s">
        <v>15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550">
        <f t="shared" si="1"/>
        <v>0</v>
      </c>
      <c r="Q62" s="87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</row>
    <row r="63" spans="1:37" ht="15.75" customHeight="1" x14ac:dyDescent="0.25">
      <c r="A63" s="505"/>
      <c r="B63" s="433">
        <v>5</v>
      </c>
      <c r="C63" s="259" t="s">
        <v>1630</v>
      </c>
      <c r="D63" s="259" t="s">
        <v>15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550">
        <f t="shared" si="1"/>
        <v>0</v>
      </c>
      <c r="Q63" s="87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</row>
    <row r="64" spans="1:37" ht="15.75" customHeight="1" x14ac:dyDescent="0.25">
      <c r="A64" s="505"/>
      <c r="B64" s="433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550">
        <f t="shared" si="1"/>
        <v>0</v>
      </c>
      <c r="Q64" s="87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</row>
    <row r="65" spans="1:37" ht="15.75" customHeight="1" x14ac:dyDescent="0.25">
      <c r="A65" s="505"/>
      <c r="B65" s="551" t="s">
        <v>1643</v>
      </c>
      <c r="C65" s="509" t="s">
        <v>1644</v>
      </c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550">
        <f t="shared" si="1"/>
        <v>0</v>
      </c>
      <c r="Q65" s="87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</row>
    <row r="66" spans="1:37" ht="15.75" customHeight="1" x14ac:dyDescent="0.25">
      <c r="A66" s="505"/>
      <c r="B66" s="433">
        <v>1</v>
      </c>
      <c r="C66" s="88" t="s">
        <v>1645</v>
      </c>
      <c r="D66" s="259" t="s">
        <v>1626</v>
      </c>
      <c r="E66" s="259">
        <v>8</v>
      </c>
      <c r="F66" s="259"/>
      <c r="G66" s="259">
        <v>5</v>
      </c>
      <c r="H66" s="259"/>
      <c r="I66" s="259"/>
      <c r="J66" s="259"/>
      <c r="K66" s="259"/>
      <c r="L66" s="259"/>
      <c r="M66" s="259">
        <v>1</v>
      </c>
      <c r="N66" s="259"/>
      <c r="O66" s="259"/>
      <c r="P66" s="550">
        <f t="shared" si="1"/>
        <v>0</v>
      </c>
      <c r="Q66" s="1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</row>
    <row r="67" spans="1:37" ht="15.75" customHeight="1" x14ac:dyDescent="0.25">
      <c r="A67" s="505"/>
      <c r="B67" s="433">
        <v>2</v>
      </c>
      <c r="C67" s="209" t="s">
        <v>1627</v>
      </c>
      <c r="D67" s="259" t="s">
        <v>15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550">
        <f t="shared" si="1"/>
        <v>0</v>
      </c>
      <c r="Q67" s="87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</row>
    <row r="68" spans="1:37" ht="15.75" customHeight="1" x14ac:dyDescent="0.25">
      <c r="A68" s="505"/>
      <c r="B68" s="433">
        <v>3</v>
      </c>
      <c r="C68" s="259" t="s">
        <v>1628</v>
      </c>
      <c r="D68" s="259" t="s">
        <v>15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550">
        <f t="shared" si="1"/>
        <v>0</v>
      </c>
      <c r="Q68" s="87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</row>
    <row r="69" spans="1:37" ht="15.75" customHeight="1" x14ac:dyDescent="0.25">
      <c r="A69" s="505"/>
      <c r="B69" s="433">
        <v>4</v>
      </c>
      <c r="C69" s="259" t="s">
        <v>1629</v>
      </c>
      <c r="D69" s="259" t="s">
        <v>15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550">
        <f t="shared" si="1"/>
        <v>0</v>
      </c>
      <c r="Q69" s="87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</row>
    <row r="70" spans="1:37" ht="15.75" customHeight="1" x14ac:dyDescent="0.25">
      <c r="A70" s="505"/>
      <c r="B70" s="433">
        <v>5</v>
      </c>
      <c r="C70" s="259" t="s">
        <v>1630</v>
      </c>
      <c r="D70" s="259" t="s">
        <v>15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550">
        <f t="shared" si="1"/>
        <v>0</v>
      </c>
      <c r="Q70" s="87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</row>
    <row r="71" spans="1:37" ht="15.75" customHeight="1" x14ac:dyDescent="0.25">
      <c r="A71" s="505"/>
      <c r="B71" s="433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550">
        <f t="shared" si="1"/>
        <v>0</v>
      </c>
      <c r="Q71" s="87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</row>
    <row r="72" spans="1:37" ht="15.75" customHeight="1" x14ac:dyDescent="0.25">
      <c r="A72" s="505"/>
      <c r="B72" s="433">
        <v>1</v>
      </c>
      <c r="C72" s="88" t="s">
        <v>1646</v>
      </c>
      <c r="D72" s="259" t="s">
        <v>1626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550">
        <f t="shared" si="1"/>
        <v>0</v>
      </c>
      <c r="Q72" s="87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505"/>
      <c r="AK72" s="505"/>
    </row>
    <row r="73" spans="1:37" ht="15.75" customHeight="1" x14ac:dyDescent="0.25">
      <c r="A73" s="505"/>
      <c r="B73" s="433">
        <v>2</v>
      </c>
      <c r="C73" s="209" t="s">
        <v>1627</v>
      </c>
      <c r="D73" s="259" t="s">
        <v>15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550">
        <f t="shared" si="1"/>
        <v>0</v>
      </c>
      <c r="Q73" s="87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</row>
    <row r="74" spans="1:37" ht="15.75" customHeight="1" x14ac:dyDescent="0.25">
      <c r="A74" s="505"/>
      <c r="B74" s="433">
        <v>3</v>
      </c>
      <c r="C74" s="259" t="s">
        <v>1628</v>
      </c>
      <c r="D74" s="259" t="s">
        <v>15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550">
        <f t="shared" si="1"/>
        <v>0</v>
      </c>
      <c r="Q74" s="87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505"/>
      <c r="AK74" s="505"/>
    </row>
    <row r="75" spans="1:37" ht="15.75" customHeight="1" x14ac:dyDescent="0.25">
      <c r="A75" s="505"/>
      <c r="B75" s="433">
        <v>4</v>
      </c>
      <c r="C75" s="259" t="s">
        <v>1629</v>
      </c>
      <c r="D75" s="259" t="s">
        <v>15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550">
        <f t="shared" si="1"/>
        <v>0</v>
      </c>
      <c r="Q75" s="87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</row>
    <row r="76" spans="1:37" ht="15.75" customHeight="1" x14ac:dyDescent="0.25">
      <c r="A76" s="505"/>
      <c r="B76" s="433">
        <v>5</v>
      </c>
      <c r="C76" s="259" t="s">
        <v>1630</v>
      </c>
      <c r="D76" s="259" t="s">
        <v>15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550">
        <f t="shared" si="1"/>
        <v>0</v>
      </c>
      <c r="Q76" s="87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505"/>
      <c r="AJ76" s="505"/>
      <c r="AK76" s="505"/>
    </row>
    <row r="77" spans="1:37" ht="15.75" customHeight="1" x14ac:dyDescent="0.25">
      <c r="A77" s="505"/>
      <c r="B77" s="433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550">
        <f t="shared" si="1"/>
        <v>0</v>
      </c>
      <c r="Q77" s="87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</row>
    <row r="78" spans="1:37" ht="15.75" customHeight="1" x14ac:dyDescent="0.25">
      <c r="A78" s="505"/>
      <c r="B78" s="433">
        <v>1</v>
      </c>
      <c r="C78" s="88" t="s">
        <v>1647</v>
      </c>
      <c r="D78" s="259" t="s">
        <v>1626</v>
      </c>
      <c r="E78" s="259">
        <v>14</v>
      </c>
      <c r="F78" s="259">
        <v>1</v>
      </c>
      <c r="G78" s="259"/>
      <c r="H78" s="259"/>
      <c r="I78" s="259"/>
      <c r="J78" s="259"/>
      <c r="K78" s="259"/>
      <c r="L78" s="259"/>
      <c r="M78" s="259"/>
      <c r="N78" s="259"/>
      <c r="O78" s="259"/>
      <c r="P78" s="550">
        <f t="shared" si="1"/>
        <v>1</v>
      </c>
      <c r="Q78" s="1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</row>
    <row r="79" spans="1:37" ht="15.75" customHeight="1" x14ac:dyDescent="0.25">
      <c r="A79" s="505"/>
      <c r="B79" s="433">
        <v>2</v>
      </c>
      <c r="C79" s="209" t="s">
        <v>1627</v>
      </c>
      <c r="D79" s="259" t="s">
        <v>15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550">
        <f t="shared" si="1"/>
        <v>0</v>
      </c>
      <c r="Q79" s="87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</row>
    <row r="80" spans="1:37" ht="15.75" customHeight="1" x14ac:dyDescent="0.25">
      <c r="A80" s="505"/>
      <c r="B80" s="433">
        <v>3</v>
      </c>
      <c r="C80" s="259" t="s">
        <v>1628</v>
      </c>
      <c r="D80" s="259" t="s">
        <v>15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550">
        <f t="shared" si="1"/>
        <v>0</v>
      </c>
      <c r="Q80" s="87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</row>
    <row r="81" spans="1:37" ht="15.75" customHeight="1" x14ac:dyDescent="0.25">
      <c r="A81" s="505"/>
      <c r="B81" s="433">
        <v>4</v>
      </c>
      <c r="C81" s="259" t="s">
        <v>1629</v>
      </c>
      <c r="D81" s="259" t="s">
        <v>15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550">
        <f t="shared" si="1"/>
        <v>0</v>
      </c>
      <c r="Q81" s="87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</row>
    <row r="82" spans="1:37" ht="15.75" customHeight="1" x14ac:dyDescent="0.25">
      <c r="A82" s="505"/>
      <c r="B82" s="433">
        <v>5</v>
      </c>
      <c r="C82" s="259" t="s">
        <v>1630</v>
      </c>
      <c r="D82" s="259" t="s">
        <v>15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550">
        <f t="shared" si="1"/>
        <v>0</v>
      </c>
      <c r="Q82" s="87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  <c r="AG82" s="505"/>
      <c r="AH82" s="505"/>
      <c r="AI82" s="505"/>
      <c r="AJ82" s="505"/>
      <c r="AK82" s="505"/>
    </row>
    <row r="83" spans="1:37" ht="15.75" customHeight="1" x14ac:dyDescent="0.25">
      <c r="A83" s="505"/>
      <c r="B83" s="433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550">
        <f t="shared" si="1"/>
        <v>0</v>
      </c>
      <c r="Q83" s="87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</row>
    <row r="84" spans="1:37" ht="15.75" customHeight="1" x14ac:dyDescent="0.25">
      <c r="A84" s="505"/>
      <c r="B84" s="433">
        <v>1</v>
      </c>
      <c r="C84" s="259" t="s">
        <v>1648</v>
      </c>
      <c r="D84" s="259" t="s">
        <v>1626</v>
      </c>
      <c r="E84" s="259">
        <v>16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550">
        <f t="shared" si="1"/>
        <v>0</v>
      </c>
      <c r="Q84" s="87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</row>
    <row r="85" spans="1:37" ht="15.75" customHeight="1" x14ac:dyDescent="0.25">
      <c r="A85" s="505"/>
      <c r="B85" s="433">
        <v>2</v>
      </c>
      <c r="C85" s="209" t="s">
        <v>1627</v>
      </c>
      <c r="D85" s="259" t="s">
        <v>15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550">
        <f t="shared" si="1"/>
        <v>0</v>
      </c>
      <c r="Q85" s="87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</row>
    <row r="86" spans="1:37" ht="15.75" customHeight="1" x14ac:dyDescent="0.25">
      <c r="A86" s="505"/>
      <c r="B86" s="433">
        <v>3</v>
      </c>
      <c r="C86" s="259" t="s">
        <v>1628</v>
      </c>
      <c r="D86" s="259" t="s">
        <v>15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550">
        <f t="shared" si="1"/>
        <v>0</v>
      </c>
      <c r="Q86" s="87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</row>
    <row r="87" spans="1:37" ht="15.75" customHeight="1" x14ac:dyDescent="0.25">
      <c r="A87" s="505"/>
      <c r="B87" s="433">
        <v>4</v>
      </c>
      <c r="C87" s="259" t="s">
        <v>1629</v>
      </c>
      <c r="D87" s="259" t="s">
        <v>15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550">
        <f t="shared" si="1"/>
        <v>0</v>
      </c>
      <c r="Q87" s="87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</row>
    <row r="88" spans="1:37" ht="15.75" customHeight="1" x14ac:dyDescent="0.25">
      <c r="A88" s="505"/>
      <c r="B88" s="433">
        <v>5</v>
      </c>
      <c r="C88" s="259" t="s">
        <v>1630</v>
      </c>
      <c r="D88" s="259" t="s">
        <v>15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550">
        <f t="shared" si="1"/>
        <v>0</v>
      </c>
      <c r="Q88" s="87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</row>
    <row r="89" spans="1:37" ht="15.75" customHeight="1" x14ac:dyDescent="0.25">
      <c r="A89" s="505"/>
      <c r="B89" s="433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550">
        <f t="shared" si="1"/>
        <v>0</v>
      </c>
      <c r="Q89" s="87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</row>
    <row r="90" spans="1:37" ht="15.75" customHeight="1" x14ac:dyDescent="0.25">
      <c r="A90" s="505"/>
      <c r="B90" s="433">
        <v>1</v>
      </c>
      <c r="C90" s="259" t="s">
        <v>1649</v>
      </c>
      <c r="D90" s="259" t="s">
        <v>15</v>
      </c>
      <c r="E90" s="259">
        <v>2</v>
      </c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550">
        <f t="shared" si="1"/>
        <v>0</v>
      </c>
      <c r="Q90" s="87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</row>
    <row r="91" spans="1:37" ht="15.75" customHeight="1" x14ac:dyDescent="0.25">
      <c r="A91" s="505"/>
      <c r="B91" s="433">
        <v>2</v>
      </c>
      <c r="C91" s="259" t="s">
        <v>1650</v>
      </c>
      <c r="D91" s="259" t="s">
        <v>15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550">
        <v>0</v>
      </c>
      <c r="Q91" s="87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  <c r="AE91" s="505"/>
      <c r="AF91" s="505"/>
      <c r="AG91" s="505"/>
      <c r="AH91" s="505"/>
      <c r="AI91" s="505"/>
      <c r="AJ91" s="505"/>
      <c r="AK91" s="505"/>
    </row>
    <row r="92" spans="1:37" ht="15.75" customHeight="1" x14ac:dyDescent="0.25">
      <c r="A92" s="505"/>
      <c r="B92" s="433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87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</row>
    <row r="93" spans="1:37" ht="15.75" customHeight="1" x14ac:dyDescent="0.25">
      <c r="A93" s="505"/>
      <c r="B93" s="755" t="s">
        <v>1651</v>
      </c>
      <c r="C93" s="626"/>
      <c r="D93" s="626"/>
      <c r="E93" s="626"/>
      <c r="F93" s="626"/>
      <c r="G93" s="626"/>
      <c r="H93" s="626"/>
      <c r="I93" s="626"/>
      <c r="J93" s="626"/>
      <c r="K93" s="626"/>
      <c r="L93" s="626"/>
      <c r="M93" s="626"/>
      <c r="N93" s="626"/>
      <c r="O93" s="626"/>
      <c r="P93" s="626"/>
      <c r="Q93" s="627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</row>
    <row r="94" spans="1:37" ht="15.75" customHeight="1" x14ac:dyDescent="0.25">
      <c r="A94" s="505"/>
      <c r="B94" s="552" t="s">
        <v>1623</v>
      </c>
      <c r="C94" s="553" t="s">
        <v>1652</v>
      </c>
      <c r="D94" s="554"/>
      <c r="E94" s="553">
        <v>153</v>
      </c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</row>
    <row r="95" spans="1:37" ht="15.75" customHeight="1" x14ac:dyDescent="0.25">
      <c r="A95" s="505"/>
      <c r="B95" s="433">
        <v>1</v>
      </c>
      <c r="C95" s="259" t="s">
        <v>1653</v>
      </c>
      <c r="D95" s="259" t="s">
        <v>15</v>
      </c>
      <c r="E95" s="259">
        <v>153</v>
      </c>
      <c r="F95" s="259">
        <v>19</v>
      </c>
      <c r="G95" s="259">
        <v>132</v>
      </c>
      <c r="H95" s="259"/>
      <c r="I95" s="259"/>
      <c r="J95" s="259"/>
      <c r="K95" s="259"/>
      <c r="L95" s="259"/>
      <c r="M95" s="259">
        <v>2</v>
      </c>
      <c r="N95" s="259">
        <v>1</v>
      </c>
      <c r="O95" s="259">
        <f>G95-M95</f>
        <v>130</v>
      </c>
      <c r="P95" s="259"/>
      <c r="Q95" s="549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</row>
    <row r="96" spans="1:37" ht="15.75" customHeight="1" x14ac:dyDescent="0.25">
      <c r="A96" s="505"/>
      <c r="B96" s="433">
        <v>2</v>
      </c>
      <c r="C96" s="209" t="s">
        <v>1654</v>
      </c>
      <c r="D96" s="259" t="s">
        <v>15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549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</row>
    <row r="97" spans="1:37" ht="15.75" customHeight="1" x14ac:dyDescent="0.25">
      <c r="A97" s="505"/>
      <c r="B97" s="433">
        <v>3</v>
      </c>
      <c r="C97" s="209" t="s">
        <v>1655</v>
      </c>
      <c r="D97" s="259" t="s">
        <v>15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549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</row>
    <row r="98" spans="1:37" ht="15.75" customHeight="1" x14ac:dyDescent="0.25">
      <c r="A98" s="505"/>
      <c r="B98" s="433">
        <v>4</v>
      </c>
      <c r="C98" s="209" t="s">
        <v>1656</v>
      </c>
      <c r="D98" s="259" t="s">
        <v>15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549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</row>
    <row r="99" spans="1:37" ht="15.75" customHeight="1" x14ac:dyDescent="0.25">
      <c r="A99" s="505"/>
      <c r="B99" s="433">
        <v>5</v>
      </c>
      <c r="C99" s="209" t="s">
        <v>1657</v>
      </c>
      <c r="D99" s="259" t="s">
        <v>15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549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</row>
    <row r="100" spans="1:37" ht="15.75" customHeight="1" x14ac:dyDescent="0.25">
      <c r="A100" s="505"/>
      <c r="B100" s="433">
        <v>6</v>
      </c>
      <c r="C100" s="209" t="s">
        <v>1658</v>
      </c>
      <c r="D100" s="259" t="s">
        <v>15</v>
      </c>
      <c r="E100" s="259">
        <v>108</v>
      </c>
      <c r="F100" s="259"/>
      <c r="G100" s="259">
        <v>72</v>
      </c>
      <c r="H100" s="259"/>
      <c r="I100" s="259"/>
      <c r="J100" s="259"/>
      <c r="K100" s="259"/>
      <c r="L100" s="259"/>
      <c r="M100" s="259">
        <v>2</v>
      </c>
      <c r="N100" s="259">
        <v>1</v>
      </c>
      <c r="O100" s="259">
        <f>G100-M100</f>
        <v>70</v>
      </c>
      <c r="P100" s="259"/>
      <c r="Q100" s="549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</row>
    <row r="101" spans="1:37" ht="15.75" customHeight="1" x14ac:dyDescent="0.25">
      <c r="A101" s="505"/>
      <c r="B101" s="433">
        <v>7</v>
      </c>
      <c r="C101" s="209" t="s">
        <v>1659</v>
      </c>
      <c r="D101" s="259" t="s">
        <v>15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549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</row>
    <row r="102" spans="1:37" ht="15.75" customHeight="1" x14ac:dyDescent="0.25">
      <c r="A102" s="505"/>
      <c r="B102" s="433">
        <v>8</v>
      </c>
      <c r="C102" s="209" t="s">
        <v>1660</v>
      </c>
      <c r="D102" s="259" t="s">
        <v>15</v>
      </c>
      <c r="E102" s="259">
        <v>37</v>
      </c>
      <c r="F102" s="259"/>
      <c r="G102" s="259">
        <v>43</v>
      </c>
      <c r="H102" s="259"/>
      <c r="I102" s="259"/>
      <c r="J102" s="259"/>
      <c r="K102" s="259"/>
      <c r="L102" s="259"/>
      <c r="M102" s="259"/>
      <c r="N102" s="259"/>
      <c r="O102" s="259"/>
      <c r="P102" s="259"/>
      <c r="Q102" s="549"/>
      <c r="R102" s="505"/>
      <c r="S102" s="505"/>
      <c r="T102" s="505"/>
      <c r="U102" s="505"/>
      <c r="V102" s="505"/>
      <c r="W102" s="505"/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</row>
    <row r="103" spans="1:37" ht="15.75" customHeight="1" x14ac:dyDescent="0.25">
      <c r="A103" s="505"/>
      <c r="B103" s="433">
        <v>9</v>
      </c>
      <c r="C103" s="209" t="s">
        <v>1661</v>
      </c>
      <c r="D103" s="259" t="s">
        <v>15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549"/>
      <c r="R103" s="505"/>
      <c r="S103" s="505"/>
      <c r="T103" s="505"/>
      <c r="U103" s="505"/>
      <c r="V103" s="505"/>
      <c r="W103" s="505"/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</row>
    <row r="104" spans="1:37" ht="15.75" customHeight="1" x14ac:dyDescent="0.25">
      <c r="A104" s="505"/>
      <c r="B104" s="433">
        <v>10</v>
      </c>
      <c r="C104" s="209" t="s">
        <v>1662</v>
      </c>
      <c r="D104" s="259" t="s">
        <v>15</v>
      </c>
      <c r="E104" s="259">
        <v>4</v>
      </c>
      <c r="F104" s="259"/>
      <c r="G104" s="259">
        <v>14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549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</row>
    <row r="105" spans="1:37" ht="15.75" customHeight="1" x14ac:dyDescent="0.25">
      <c r="A105" s="505"/>
      <c r="B105" s="433">
        <v>11</v>
      </c>
      <c r="C105" s="209" t="s">
        <v>1663</v>
      </c>
      <c r="D105" s="259" t="s">
        <v>15</v>
      </c>
      <c r="E105" s="259">
        <v>4</v>
      </c>
      <c r="F105" s="259"/>
      <c r="G105" s="259">
        <v>3</v>
      </c>
      <c r="H105" s="259"/>
      <c r="I105" s="259"/>
      <c r="J105" s="259"/>
      <c r="K105" s="259"/>
      <c r="L105" s="259"/>
      <c r="M105" s="259"/>
      <c r="N105" s="259"/>
      <c r="O105" s="259"/>
      <c r="P105" s="259"/>
      <c r="Q105" s="549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</row>
    <row r="106" spans="1:37" ht="15.75" customHeight="1" x14ac:dyDescent="0.25">
      <c r="A106" s="505"/>
      <c r="B106" s="433">
        <v>12</v>
      </c>
      <c r="C106" s="209" t="s">
        <v>1664</v>
      </c>
      <c r="D106" s="259" t="s">
        <v>15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549"/>
      <c r="R106" s="505"/>
      <c r="S106" s="505"/>
      <c r="T106" s="505"/>
      <c r="U106" s="505"/>
      <c r="V106" s="505"/>
      <c r="W106" s="505"/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</row>
    <row r="107" spans="1:37" ht="15.75" customHeight="1" x14ac:dyDescent="0.25">
      <c r="A107" s="505"/>
      <c r="B107" s="433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549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</row>
    <row r="108" spans="1:37" ht="15.75" customHeight="1" x14ac:dyDescent="0.25">
      <c r="A108" s="505"/>
      <c r="B108" s="551" t="s">
        <v>1631</v>
      </c>
      <c r="C108" s="509" t="s">
        <v>1665</v>
      </c>
      <c r="D108" s="259"/>
      <c r="E108" s="509">
        <v>24</v>
      </c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87"/>
      <c r="R108" s="505"/>
      <c r="S108" s="505"/>
      <c r="T108" s="505"/>
      <c r="U108" s="505"/>
      <c r="V108" s="505"/>
      <c r="W108" s="505"/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</row>
    <row r="109" spans="1:37" ht="15.75" customHeight="1" x14ac:dyDescent="0.25">
      <c r="A109" s="505"/>
      <c r="B109" s="551" t="s">
        <v>1666</v>
      </c>
      <c r="C109" s="509" t="s">
        <v>1667</v>
      </c>
      <c r="D109" s="259"/>
      <c r="E109" s="259"/>
      <c r="F109" s="259">
        <v>2</v>
      </c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87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</row>
    <row r="110" spans="1:37" ht="15.75" customHeight="1" x14ac:dyDescent="0.25">
      <c r="A110" s="505"/>
      <c r="B110" s="433">
        <v>1</v>
      </c>
      <c r="C110" s="259" t="s">
        <v>1653</v>
      </c>
      <c r="D110" s="259" t="s">
        <v>15</v>
      </c>
      <c r="E110" s="259"/>
      <c r="F110" s="259"/>
      <c r="G110" s="259">
        <v>9</v>
      </c>
      <c r="H110" s="259"/>
      <c r="I110" s="259"/>
      <c r="J110" s="259"/>
      <c r="K110" s="259"/>
      <c r="L110" s="259"/>
      <c r="M110" s="259"/>
      <c r="N110" s="259"/>
      <c r="O110" s="259"/>
      <c r="P110" s="259"/>
      <c r="Q110" s="87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</row>
    <row r="111" spans="1:37" ht="15.75" customHeight="1" x14ac:dyDescent="0.25">
      <c r="A111" s="505"/>
      <c r="B111" s="433">
        <v>2</v>
      </c>
      <c r="C111" s="209" t="s">
        <v>1656</v>
      </c>
      <c r="D111" s="259" t="s">
        <v>15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87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</row>
    <row r="112" spans="1:37" ht="15.75" customHeight="1" x14ac:dyDescent="0.25">
      <c r="A112" s="505"/>
      <c r="B112" s="433">
        <v>3</v>
      </c>
      <c r="C112" s="209" t="s">
        <v>1668</v>
      </c>
      <c r="D112" s="259" t="s">
        <v>15</v>
      </c>
      <c r="E112" s="259">
        <v>12</v>
      </c>
      <c r="F112" s="259"/>
      <c r="G112" s="259">
        <v>6</v>
      </c>
      <c r="H112" s="259"/>
      <c r="I112" s="259"/>
      <c r="J112" s="259"/>
      <c r="K112" s="259"/>
      <c r="L112" s="259"/>
      <c r="M112" s="259"/>
      <c r="N112" s="259"/>
      <c r="O112" s="259"/>
      <c r="P112" s="259"/>
      <c r="Q112" s="87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</row>
    <row r="113" spans="1:37" ht="15.75" customHeight="1" x14ac:dyDescent="0.25">
      <c r="A113" s="505"/>
      <c r="B113" s="433">
        <v>4</v>
      </c>
      <c r="C113" s="209" t="s">
        <v>1660</v>
      </c>
      <c r="D113" s="259" t="s">
        <v>15</v>
      </c>
      <c r="E113" s="259"/>
      <c r="F113" s="259"/>
      <c r="G113" s="259">
        <v>1</v>
      </c>
      <c r="H113" s="259"/>
      <c r="I113" s="259"/>
      <c r="J113" s="259"/>
      <c r="K113" s="259"/>
      <c r="L113" s="259"/>
      <c r="M113" s="259"/>
      <c r="N113" s="259"/>
      <c r="O113" s="259"/>
      <c r="P113" s="259"/>
      <c r="Q113" s="87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</row>
    <row r="114" spans="1:37" ht="15.75" customHeight="1" x14ac:dyDescent="0.25">
      <c r="A114" s="505"/>
      <c r="B114" s="433">
        <v>5</v>
      </c>
      <c r="C114" s="209" t="s">
        <v>1662</v>
      </c>
      <c r="D114" s="259" t="s">
        <v>15</v>
      </c>
      <c r="E114" s="259"/>
      <c r="F114" s="259"/>
      <c r="G114" s="259">
        <v>2</v>
      </c>
      <c r="H114" s="259"/>
      <c r="I114" s="259"/>
      <c r="J114" s="259"/>
      <c r="K114" s="259"/>
      <c r="L114" s="259"/>
      <c r="M114" s="259"/>
      <c r="N114" s="259"/>
      <c r="O114" s="259"/>
      <c r="P114" s="259"/>
      <c r="Q114" s="87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</row>
    <row r="115" spans="1:37" ht="15.75" customHeight="1" x14ac:dyDescent="0.25">
      <c r="A115" s="505"/>
      <c r="B115" s="433">
        <v>6</v>
      </c>
      <c r="C115" s="209" t="s">
        <v>1663</v>
      </c>
      <c r="D115" s="259" t="s">
        <v>15</v>
      </c>
      <c r="E115" s="259">
        <v>6</v>
      </c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87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</row>
    <row r="116" spans="1:37" ht="15.75" customHeight="1" x14ac:dyDescent="0.25">
      <c r="A116" s="505"/>
      <c r="B116" s="433">
        <v>7</v>
      </c>
      <c r="C116" s="209" t="s">
        <v>1669</v>
      </c>
      <c r="D116" s="259" t="s">
        <v>15</v>
      </c>
      <c r="E116" s="259">
        <v>2</v>
      </c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87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</row>
    <row r="117" spans="1:37" ht="15.75" customHeight="1" x14ac:dyDescent="0.25">
      <c r="A117" s="505"/>
      <c r="B117" s="551" t="s">
        <v>1670</v>
      </c>
      <c r="C117" s="509" t="s">
        <v>1671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87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</row>
    <row r="118" spans="1:37" ht="15.75" customHeight="1" x14ac:dyDescent="0.25">
      <c r="A118" s="505"/>
      <c r="B118" s="433">
        <v>1</v>
      </c>
      <c r="C118" s="259" t="s">
        <v>1653</v>
      </c>
      <c r="D118" s="259" t="s">
        <v>15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87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</row>
    <row r="119" spans="1:37" ht="15.75" customHeight="1" x14ac:dyDescent="0.25">
      <c r="A119" s="505"/>
      <c r="B119" s="433">
        <v>2</v>
      </c>
      <c r="C119" s="209" t="s">
        <v>1656</v>
      </c>
      <c r="D119" s="259" t="s">
        <v>15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87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</row>
    <row r="120" spans="1:37" ht="15.75" customHeight="1" x14ac:dyDescent="0.25">
      <c r="A120" s="505"/>
      <c r="B120" s="433">
        <v>3</v>
      </c>
      <c r="C120" s="209" t="s">
        <v>1668</v>
      </c>
      <c r="D120" s="259" t="s">
        <v>15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87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</row>
    <row r="121" spans="1:37" ht="15.75" customHeight="1" x14ac:dyDescent="0.25">
      <c r="A121" s="505"/>
      <c r="B121" s="433">
        <v>4</v>
      </c>
      <c r="C121" s="209" t="s">
        <v>1660</v>
      </c>
      <c r="D121" s="259" t="s">
        <v>15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87"/>
      <c r="R121" s="505"/>
      <c r="S121" s="505"/>
      <c r="T121" s="505"/>
      <c r="U121" s="505"/>
      <c r="V121" s="505"/>
      <c r="W121" s="505"/>
      <c r="X121" s="505"/>
      <c r="Y121" s="505"/>
      <c r="Z121" s="505"/>
      <c r="AA121" s="505"/>
      <c r="AB121" s="505"/>
      <c r="AC121" s="505"/>
      <c r="AD121" s="505"/>
      <c r="AE121" s="505"/>
      <c r="AF121" s="505"/>
      <c r="AG121" s="505"/>
      <c r="AH121" s="505"/>
      <c r="AI121" s="505"/>
      <c r="AJ121" s="505"/>
      <c r="AK121" s="505"/>
    </row>
    <row r="122" spans="1:37" ht="15.75" customHeight="1" x14ac:dyDescent="0.25">
      <c r="A122" s="505"/>
      <c r="B122" s="433">
        <v>5</v>
      </c>
      <c r="C122" s="209" t="s">
        <v>1662</v>
      </c>
      <c r="D122" s="259" t="s">
        <v>15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87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</row>
    <row r="123" spans="1:37" ht="15.75" customHeight="1" x14ac:dyDescent="0.25">
      <c r="A123" s="505"/>
      <c r="B123" s="433">
        <v>6</v>
      </c>
      <c r="C123" s="209" t="s">
        <v>1663</v>
      </c>
      <c r="D123" s="259" t="s">
        <v>15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87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5"/>
      <c r="AB123" s="505"/>
      <c r="AC123" s="505"/>
      <c r="AD123" s="505"/>
      <c r="AE123" s="505"/>
      <c r="AF123" s="505"/>
      <c r="AG123" s="505"/>
      <c r="AH123" s="505"/>
      <c r="AI123" s="505"/>
      <c r="AJ123" s="505"/>
      <c r="AK123" s="505"/>
    </row>
    <row r="124" spans="1:37" ht="15.75" customHeight="1" x14ac:dyDescent="0.25">
      <c r="A124" s="505"/>
      <c r="B124" s="433">
        <v>7</v>
      </c>
      <c r="C124" s="209" t="s">
        <v>1664</v>
      </c>
      <c r="D124" s="259" t="s">
        <v>15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87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5"/>
      <c r="AB124" s="505"/>
      <c r="AC124" s="505"/>
      <c r="AD124" s="505"/>
      <c r="AE124" s="505"/>
      <c r="AF124" s="505"/>
      <c r="AG124" s="505"/>
      <c r="AH124" s="505"/>
      <c r="AI124" s="505"/>
      <c r="AJ124" s="505"/>
      <c r="AK124" s="505"/>
    </row>
    <row r="125" spans="1:37" ht="15.75" customHeight="1" x14ac:dyDescent="0.25">
      <c r="A125" s="505"/>
      <c r="B125" s="433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87"/>
      <c r="R125" s="505"/>
      <c r="S125" s="505"/>
      <c r="T125" s="505"/>
      <c r="U125" s="505"/>
      <c r="V125" s="505"/>
      <c r="W125" s="505"/>
      <c r="X125" s="505"/>
      <c r="Y125" s="505"/>
      <c r="Z125" s="505"/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</row>
    <row r="126" spans="1:37" ht="15.75" customHeight="1" x14ac:dyDescent="0.25">
      <c r="A126" s="505"/>
      <c r="B126" s="551" t="s">
        <v>1637</v>
      </c>
      <c r="C126" s="509" t="s">
        <v>1672</v>
      </c>
      <c r="D126" s="259"/>
      <c r="E126" s="509">
        <v>15</v>
      </c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87"/>
      <c r="R126" s="505"/>
      <c r="S126" s="505"/>
      <c r="T126" s="505"/>
      <c r="U126" s="505"/>
      <c r="V126" s="505"/>
      <c r="W126" s="505"/>
      <c r="X126" s="505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505"/>
      <c r="AJ126" s="505"/>
      <c r="AK126" s="505"/>
    </row>
    <row r="127" spans="1:37" ht="15.75" customHeight="1" x14ac:dyDescent="0.25">
      <c r="A127" s="505"/>
      <c r="B127" s="551" t="s">
        <v>1666</v>
      </c>
      <c r="C127" s="509" t="s">
        <v>1673</v>
      </c>
      <c r="D127" s="259"/>
      <c r="E127" s="259">
        <v>10</v>
      </c>
      <c r="F127" s="259">
        <v>1</v>
      </c>
      <c r="G127" s="259">
        <v>4</v>
      </c>
      <c r="H127" s="259"/>
      <c r="I127" s="259"/>
      <c r="J127" s="259"/>
      <c r="K127" s="259"/>
      <c r="L127" s="259"/>
      <c r="M127" s="259"/>
      <c r="N127" s="259"/>
      <c r="O127" s="259"/>
      <c r="P127" s="259"/>
      <c r="Q127" s="87"/>
      <c r="R127" s="505"/>
      <c r="S127" s="505"/>
      <c r="T127" s="505"/>
      <c r="U127" s="505"/>
      <c r="V127" s="505"/>
      <c r="W127" s="505"/>
      <c r="X127" s="505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505"/>
      <c r="AJ127" s="505"/>
      <c r="AK127" s="505"/>
    </row>
    <row r="128" spans="1:37" ht="15.75" customHeight="1" x14ac:dyDescent="0.25">
      <c r="A128" s="505"/>
      <c r="B128" s="433">
        <v>1</v>
      </c>
      <c r="C128" s="259" t="s">
        <v>1653</v>
      </c>
      <c r="D128" s="259" t="s">
        <v>15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87"/>
      <c r="R128" s="505"/>
      <c r="S128" s="505"/>
      <c r="T128" s="505"/>
      <c r="U128" s="505"/>
      <c r="V128" s="505"/>
      <c r="W128" s="505"/>
      <c r="X128" s="505"/>
      <c r="Y128" s="505"/>
      <c r="Z128" s="505"/>
      <c r="AA128" s="505"/>
      <c r="AB128" s="505"/>
      <c r="AC128" s="505"/>
      <c r="AD128" s="505"/>
      <c r="AE128" s="505"/>
      <c r="AF128" s="505"/>
      <c r="AG128" s="505"/>
      <c r="AH128" s="505"/>
      <c r="AI128" s="505"/>
      <c r="AJ128" s="505"/>
      <c r="AK128" s="505"/>
    </row>
    <row r="129" spans="1:37" ht="15.75" customHeight="1" x14ac:dyDescent="0.25">
      <c r="A129" s="505"/>
      <c r="B129" s="433">
        <v>2</v>
      </c>
      <c r="C129" s="209" t="s">
        <v>1656</v>
      </c>
      <c r="D129" s="259" t="s">
        <v>15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87"/>
      <c r="R129" s="505"/>
      <c r="S129" s="505"/>
      <c r="T129" s="505"/>
      <c r="U129" s="505"/>
      <c r="V129" s="505"/>
      <c r="W129" s="505"/>
      <c r="X129" s="505"/>
      <c r="Y129" s="505"/>
      <c r="Z129" s="505"/>
      <c r="AA129" s="505"/>
      <c r="AB129" s="505"/>
      <c r="AC129" s="505"/>
      <c r="AD129" s="505"/>
      <c r="AE129" s="505"/>
      <c r="AF129" s="505"/>
      <c r="AG129" s="505"/>
      <c r="AH129" s="505"/>
      <c r="AI129" s="505"/>
      <c r="AJ129" s="505"/>
      <c r="AK129" s="505"/>
    </row>
    <row r="130" spans="1:37" ht="15.75" customHeight="1" x14ac:dyDescent="0.25">
      <c r="A130" s="505"/>
      <c r="B130" s="433">
        <v>3</v>
      </c>
      <c r="C130" s="209" t="s">
        <v>1668</v>
      </c>
      <c r="D130" s="259" t="s">
        <v>15</v>
      </c>
      <c r="E130" s="259">
        <v>7</v>
      </c>
      <c r="F130" s="259"/>
      <c r="G130" s="259">
        <v>3</v>
      </c>
      <c r="H130" s="259"/>
      <c r="I130" s="259"/>
      <c r="J130" s="259"/>
      <c r="K130" s="259"/>
      <c r="L130" s="259"/>
      <c r="M130" s="259"/>
      <c r="N130" s="259"/>
      <c r="O130" s="259"/>
      <c r="P130" s="259"/>
      <c r="Q130" s="87"/>
      <c r="R130" s="505"/>
      <c r="S130" s="505"/>
      <c r="T130" s="505"/>
      <c r="U130" s="505"/>
      <c r="V130" s="505"/>
      <c r="W130" s="505"/>
      <c r="X130" s="505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505"/>
      <c r="AJ130" s="505"/>
      <c r="AK130" s="505"/>
    </row>
    <row r="131" spans="1:37" ht="15.75" customHeight="1" x14ac:dyDescent="0.25">
      <c r="A131" s="505"/>
      <c r="B131" s="433">
        <v>4</v>
      </c>
      <c r="C131" s="209" t="s">
        <v>1660</v>
      </c>
      <c r="D131" s="259" t="s">
        <v>15</v>
      </c>
      <c r="E131" s="259"/>
      <c r="F131" s="259"/>
      <c r="G131" s="259">
        <v>1</v>
      </c>
      <c r="H131" s="259"/>
      <c r="I131" s="259"/>
      <c r="J131" s="259"/>
      <c r="K131" s="259"/>
      <c r="L131" s="259"/>
      <c r="M131" s="259"/>
      <c r="N131" s="259"/>
      <c r="O131" s="259"/>
      <c r="P131" s="259"/>
      <c r="Q131" s="87"/>
      <c r="R131" s="505"/>
      <c r="S131" s="505"/>
      <c r="T131" s="505"/>
      <c r="U131" s="505"/>
      <c r="V131" s="505"/>
      <c r="W131" s="505"/>
      <c r="X131" s="505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505"/>
      <c r="AJ131" s="505"/>
      <c r="AK131" s="505"/>
    </row>
    <row r="132" spans="1:37" ht="15.75" customHeight="1" x14ac:dyDescent="0.25">
      <c r="A132" s="505"/>
      <c r="B132" s="433">
        <v>5</v>
      </c>
      <c r="C132" s="209" t="s">
        <v>1662</v>
      </c>
      <c r="D132" s="259" t="s">
        <v>15</v>
      </c>
      <c r="E132" s="259">
        <v>1</v>
      </c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87"/>
      <c r="R132" s="505"/>
      <c r="S132" s="505"/>
      <c r="T132" s="505"/>
      <c r="U132" s="505"/>
      <c r="V132" s="505"/>
      <c r="W132" s="505"/>
      <c r="X132" s="505"/>
      <c r="Y132" s="505"/>
      <c r="Z132" s="505"/>
      <c r="AA132" s="505"/>
      <c r="AB132" s="505"/>
      <c r="AC132" s="505"/>
      <c r="AD132" s="505"/>
      <c r="AE132" s="505"/>
      <c r="AF132" s="505"/>
      <c r="AG132" s="505"/>
      <c r="AH132" s="505"/>
      <c r="AI132" s="505"/>
      <c r="AJ132" s="505"/>
      <c r="AK132" s="505"/>
    </row>
    <row r="133" spans="1:37" ht="15.75" customHeight="1" x14ac:dyDescent="0.25">
      <c r="A133" s="505"/>
      <c r="B133" s="433">
        <v>6</v>
      </c>
      <c r="C133" s="209" t="s">
        <v>1663</v>
      </c>
      <c r="D133" s="259" t="s">
        <v>15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87"/>
      <c r="R133" s="505"/>
      <c r="S133" s="505"/>
      <c r="T133" s="505"/>
      <c r="U133" s="505"/>
      <c r="V133" s="505"/>
      <c r="W133" s="505"/>
      <c r="X133" s="505"/>
      <c r="Y133" s="505"/>
      <c r="Z133" s="505"/>
      <c r="AA133" s="505"/>
      <c r="AB133" s="505"/>
      <c r="AC133" s="505"/>
      <c r="AD133" s="505"/>
      <c r="AE133" s="505"/>
      <c r="AF133" s="505"/>
      <c r="AG133" s="505"/>
      <c r="AH133" s="505"/>
      <c r="AI133" s="505"/>
      <c r="AJ133" s="505"/>
      <c r="AK133" s="505"/>
    </row>
    <row r="134" spans="1:37" ht="15.75" customHeight="1" x14ac:dyDescent="0.25">
      <c r="A134" s="505"/>
      <c r="B134" s="433">
        <v>7</v>
      </c>
      <c r="C134" s="209" t="s">
        <v>1674</v>
      </c>
      <c r="D134" s="259" t="s">
        <v>15</v>
      </c>
      <c r="E134" s="259">
        <v>2</v>
      </c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87"/>
      <c r="R134" s="505"/>
      <c r="S134" s="505"/>
      <c r="T134" s="505"/>
      <c r="U134" s="505"/>
      <c r="V134" s="505"/>
      <c r="W134" s="505"/>
      <c r="X134" s="505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505"/>
      <c r="AJ134" s="505"/>
      <c r="AK134" s="505"/>
    </row>
    <row r="135" spans="1:37" ht="15.75" customHeight="1" x14ac:dyDescent="0.25">
      <c r="A135" s="505"/>
      <c r="B135" s="551" t="s">
        <v>1670</v>
      </c>
      <c r="C135" s="509" t="s">
        <v>1675</v>
      </c>
      <c r="D135" s="259"/>
      <c r="E135" s="259">
        <v>5</v>
      </c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87"/>
      <c r="R135" s="505"/>
      <c r="S135" s="505"/>
      <c r="T135" s="505"/>
      <c r="U135" s="505"/>
      <c r="V135" s="505"/>
      <c r="W135" s="505"/>
      <c r="X135" s="505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505"/>
      <c r="AJ135" s="505"/>
      <c r="AK135" s="505"/>
    </row>
    <row r="136" spans="1:37" ht="15.75" customHeight="1" x14ac:dyDescent="0.25">
      <c r="A136" s="505"/>
      <c r="B136" s="433">
        <v>1</v>
      </c>
      <c r="C136" s="259" t="s">
        <v>1653</v>
      </c>
      <c r="D136" s="259" t="s">
        <v>15</v>
      </c>
      <c r="E136" s="259"/>
      <c r="F136" s="556"/>
      <c r="G136" s="556"/>
      <c r="H136" s="259"/>
      <c r="I136" s="259"/>
      <c r="J136" s="259"/>
      <c r="K136" s="259"/>
      <c r="L136" s="259"/>
      <c r="M136" s="259"/>
      <c r="N136" s="259"/>
      <c r="O136" s="259"/>
      <c r="P136" s="259"/>
      <c r="Q136" s="87"/>
      <c r="R136" s="505"/>
      <c r="S136" s="505"/>
      <c r="T136" s="505"/>
      <c r="U136" s="505"/>
      <c r="V136" s="505"/>
      <c r="W136" s="505"/>
      <c r="X136" s="505"/>
      <c r="Y136" s="505"/>
      <c r="Z136" s="505"/>
      <c r="AA136" s="505"/>
      <c r="AB136" s="505"/>
      <c r="AC136" s="505"/>
      <c r="AD136" s="505"/>
      <c r="AE136" s="505"/>
      <c r="AF136" s="505"/>
      <c r="AG136" s="505"/>
      <c r="AH136" s="505"/>
      <c r="AI136" s="505"/>
      <c r="AJ136" s="505"/>
      <c r="AK136" s="505"/>
    </row>
    <row r="137" spans="1:37" ht="15.75" customHeight="1" x14ac:dyDescent="0.25">
      <c r="A137" s="505"/>
      <c r="B137" s="433">
        <v>2</v>
      </c>
      <c r="C137" s="209" t="s">
        <v>1656</v>
      </c>
      <c r="D137" s="259" t="s">
        <v>15</v>
      </c>
      <c r="E137" s="259"/>
      <c r="F137" s="556"/>
      <c r="G137" s="556"/>
      <c r="H137" s="259"/>
      <c r="I137" s="259"/>
      <c r="J137" s="259"/>
      <c r="K137" s="259"/>
      <c r="L137" s="259"/>
      <c r="M137" s="259"/>
      <c r="N137" s="259"/>
      <c r="O137" s="259"/>
      <c r="P137" s="259"/>
      <c r="Q137" s="87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5"/>
      <c r="AG137" s="505"/>
      <c r="AH137" s="505"/>
      <c r="AI137" s="505"/>
      <c r="AJ137" s="505"/>
      <c r="AK137" s="505"/>
    </row>
    <row r="138" spans="1:37" ht="15.75" customHeight="1" x14ac:dyDescent="0.25">
      <c r="A138" s="505"/>
      <c r="B138" s="433">
        <v>3</v>
      </c>
      <c r="C138" s="209" t="s">
        <v>1668</v>
      </c>
      <c r="D138" s="259" t="s">
        <v>15</v>
      </c>
      <c r="E138" s="259">
        <v>3</v>
      </c>
      <c r="F138" s="556"/>
      <c r="G138" s="556"/>
      <c r="H138" s="259"/>
      <c r="I138" s="259"/>
      <c r="J138" s="259"/>
      <c r="K138" s="259"/>
      <c r="L138" s="259"/>
      <c r="M138" s="259"/>
      <c r="N138" s="259"/>
      <c r="O138" s="259"/>
      <c r="P138" s="259"/>
      <c r="Q138" s="87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</row>
    <row r="139" spans="1:37" ht="15.75" customHeight="1" x14ac:dyDescent="0.25">
      <c r="A139" s="505"/>
      <c r="B139" s="433">
        <v>4</v>
      </c>
      <c r="C139" s="209" t="s">
        <v>1660</v>
      </c>
      <c r="D139" s="259" t="s">
        <v>15</v>
      </c>
      <c r="E139" s="259">
        <v>1</v>
      </c>
      <c r="F139" s="556"/>
      <c r="G139" s="556"/>
      <c r="H139" s="259"/>
      <c r="I139" s="259"/>
      <c r="J139" s="259"/>
      <c r="K139" s="259"/>
      <c r="L139" s="259"/>
      <c r="M139" s="259"/>
      <c r="N139" s="259"/>
      <c r="O139" s="259"/>
      <c r="P139" s="259"/>
      <c r="Q139" s="87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</row>
    <row r="140" spans="1:37" ht="15.75" customHeight="1" x14ac:dyDescent="0.25">
      <c r="A140" s="505"/>
      <c r="B140" s="433">
        <v>5</v>
      </c>
      <c r="C140" s="209" t="s">
        <v>1662</v>
      </c>
      <c r="D140" s="259" t="s">
        <v>15</v>
      </c>
      <c r="E140" s="259">
        <v>1</v>
      </c>
      <c r="F140" s="556"/>
      <c r="G140" s="556"/>
      <c r="H140" s="259"/>
      <c r="I140" s="259"/>
      <c r="J140" s="259"/>
      <c r="K140" s="259"/>
      <c r="L140" s="259"/>
      <c r="M140" s="259"/>
      <c r="N140" s="259"/>
      <c r="O140" s="259"/>
      <c r="P140" s="259"/>
      <c r="Q140" s="8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</row>
    <row r="141" spans="1:37" ht="15.75" customHeight="1" x14ac:dyDescent="0.25">
      <c r="A141" s="505"/>
      <c r="B141" s="433">
        <v>6</v>
      </c>
      <c r="C141" s="209" t="s">
        <v>1663</v>
      </c>
      <c r="D141" s="259" t="s">
        <v>15</v>
      </c>
      <c r="E141" s="259"/>
      <c r="F141" s="556"/>
      <c r="G141" s="556"/>
      <c r="H141" s="259"/>
      <c r="I141" s="259"/>
      <c r="J141" s="259"/>
      <c r="K141" s="259"/>
      <c r="L141" s="259"/>
      <c r="M141" s="259"/>
      <c r="N141" s="259"/>
      <c r="O141" s="259"/>
      <c r="P141" s="259"/>
      <c r="Q141" s="87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</row>
    <row r="142" spans="1:37" ht="15.75" customHeight="1" x14ac:dyDescent="0.25">
      <c r="A142" s="505"/>
      <c r="B142" s="433">
        <v>7</v>
      </c>
      <c r="C142" s="209" t="s">
        <v>1664</v>
      </c>
      <c r="D142" s="259" t="s">
        <v>15</v>
      </c>
      <c r="E142" s="259"/>
      <c r="F142" s="556"/>
      <c r="G142" s="556"/>
      <c r="H142" s="259"/>
      <c r="I142" s="259"/>
      <c r="J142" s="259"/>
      <c r="K142" s="259"/>
      <c r="L142" s="259"/>
      <c r="M142" s="259"/>
      <c r="N142" s="259"/>
      <c r="O142" s="259"/>
      <c r="P142" s="259"/>
      <c r="Q142" s="87"/>
      <c r="R142" s="505"/>
      <c r="S142" s="505"/>
      <c r="T142" s="505"/>
      <c r="U142" s="505"/>
      <c r="V142" s="505"/>
      <c r="W142" s="505"/>
      <c r="X142" s="505"/>
      <c r="Y142" s="505"/>
      <c r="Z142" s="505"/>
      <c r="AA142" s="505"/>
      <c r="AB142" s="505"/>
      <c r="AC142" s="505"/>
      <c r="AD142" s="505"/>
      <c r="AE142" s="505"/>
      <c r="AF142" s="505"/>
      <c r="AG142" s="505"/>
      <c r="AH142" s="505"/>
      <c r="AI142" s="505"/>
      <c r="AJ142" s="505"/>
      <c r="AK142" s="505"/>
    </row>
    <row r="143" spans="1:37" ht="15.75" customHeight="1" x14ac:dyDescent="0.25">
      <c r="A143" s="505"/>
      <c r="B143" s="551" t="s">
        <v>1643</v>
      </c>
      <c r="C143" s="509" t="s">
        <v>1676</v>
      </c>
      <c r="D143" s="259"/>
      <c r="E143" s="557">
        <v>40</v>
      </c>
      <c r="F143" s="556"/>
      <c r="G143" s="556"/>
      <c r="H143" s="259"/>
      <c r="I143" s="259"/>
      <c r="J143" s="259"/>
      <c r="K143" s="259"/>
      <c r="L143" s="259"/>
      <c r="M143" s="259"/>
      <c r="N143" s="259"/>
      <c r="O143" s="259"/>
      <c r="P143" s="259"/>
      <c r="Q143" s="87"/>
      <c r="R143" s="505"/>
      <c r="S143" s="505"/>
      <c r="T143" s="505"/>
      <c r="U143" s="505"/>
      <c r="V143" s="505"/>
      <c r="W143" s="505"/>
      <c r="X143" s="505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505"/>
      <c r="AJ143" s="505"/>
      <c r="AK143" s="505"/>
    </row>
    <row r="144" spans="1:37" ht="15.75" customHeight="1" x14ac:dyDescent="0.25">
      <c r="A144" s="505"/>
      <c r="B144" s="551" t="s">
        <v>1666</v>
      </c>
      <c r="C144" s="509" t="s">
        <v>1677</v>
      </c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87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505"/>
      <c r="AJ144" s="505"/>
      <c r="AK144" s="505"/>
    </row>
    <row r="145" spans="1:37" ht="15.75" customHeight="1" x14ac:dyDescent="0.25">
      <c r="A145" s="505"/>
      <c r="B145" s="433">
        <v>1</v>
      </c>
      <c r="C145" s="259" t="s">
        <v>1653</v>
      </c>
      <c r="D145" s="259" t="s">
        <v>15</v>
      </c>
      <c r="E145" s="259"/>
      <c r="F145" s="259"/>
      <c r="G145" s="259">
        <v>13</v>
      </c>
      <c r="H145" s="259"/>
      <c r="I145" s="259"/>
      <c r="J145" s="259"/>
      <c r="K145" s="259"/>
      <c r="L145" s="259"/>
      <c r="M145" s="259"/>
      <c r="N145" s="259"/>
      <c r="O145" s="259"/>
      <c r="P145" s="259"/>
      <c r="Q145" s="87"/>
      <c r="R145" s="505"/>
      <c r="S145" s="505"/>
      <c r="T145" s="505"/>
      <c r="U145" s="505"/>
      <c r="V145" s="505"/>
      <c r="W145" s="505"/>
      <c r="X145" s="505"/>
      <c r="Y145" s="505"/>
      <c r="Z145" s="505"/>
      <c r="AA145" s="505"/>
      <c r="AB145" s="505"/>
      <c r="AC145" s="505"/>
      <c r="AD145" s="505"/>
      <c r="AE145" s="505"/>
      <c r="AF145" s="505"/>
      <c r="AG145" s="505"/>
      <c r="AH145" s="505"/>
      <c r="AI145" s="505"/>
      <c r="AJ145" s="505"/>
      <c r="AK145" s="505"/>
    </row>
    <row r="146" spans="1:37" ht="15.75" customHeight="1" x14ac:dyDescent="0.25">
      <c r="A146" s="505"/>
      <c r="B146" s="433">
        <v>2</v>
      </c>
      <c r="C146" s="209" t="s">
        <v>1656</v>
      </c>
      <c r="D146" s="259" t="s">
        <v>15</v>
      </c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87"/>
      <c r="R146" s="505"/>
      <c r="S146" s="505"/>
      <c r="T146" s="505"/>
      <c r="U146" s="505"/>
      <c r="V146" s="505"/>
      <c r="W146" s="505"/>
      <c r="X146" s="505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505"/>
      <c r="AJ146" s="505"/>
      <c r="AK146" s="505"/>
    </row>
    <row r="147" spans="1:37" ht="15.75" customHeight="1" x14ac:dyDescent="0.25">
      <c r="A147" s="505"/>
      <c r="B147" s="433">
        <v>3</v>
      </c>
      <c r="C147" s="209" t="s">
        <v>1668</v>
      </c>
      <c r="D147" s="259" t="s">
        <v>15</v>
      </c>
      <c r="E147" s="259">
        <v>8</v>
      </c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8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</row>
    <row r="148" spans="1:37" ht="15.75" customHeight="1" x14ac:dyDescent="0.25">
      <c r="A148" s="505"/>
      <c r="B148" s="433">
        <v>4</v>
      </c>
      <c r="C148" s="209" t="s">
        <v>1660</v>
      </c>
      <c r="D148" s="259" t="s">
        <v>15</v>
      </c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87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</row>
    <row r="149" spans="1:37" ht="15.75" customHeight="1" x14ac:dyDescent="0.25">
      <c r="A149" s="505"/>
      <c r="B149" s="433">
        <v>5</v>
      </c>
      <c r="C149" s="209" t="s">
        <v>1662</v>
      </c>
      <c r="D149" s="259" t="s">
        <v>15</v>
      </c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87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</row>
    <row r="150" spans="1:37" ht="15.75" customHeight="1" x14ac:dyDescent="0.25">
      <c r="A150" s="505"/>
      <c r="B150" s="433">
        <v>6</v>
      </c>
      <c r="C150" s="209" t="s">
        <v>1663</v>
      </c>
      <c r="D150" s="259" t="s">
        <v>15</v>
      </c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87"/>
      <c r="R150" s="505"/>
      <c r="S150" s="505"/>
      <c r="T150" s="505"/>
      <c r="U150" s="505"/>
      <c r="V150" s="505"/>
      <c r="W150" s="505"/>
      <c r="X150" s="505"/>
      <c r="Y150" s="505"/>
      <c r="Z150" s="505"/>
      <c r="AA150" s="505"/>
      <c r="AB150" s="505"/>
      <c r="AC150" s="505"/>
      <c r="AD150" s="505"/>
      <c r="AE150" s="505"/>
      <c r="AF150" s="505"/>
      <c r="AG150" s="505"/>
      <c r="AH150" s="505"/>
      <c r="AI150" s="505"/>
      <c r="AJ150" s="505"/>
      <c r="AK150" s="505"/>
    </row>
    <row r="151" spans="1:37" ht="15.75" customHeight="1" x14ac:dyDescent="0.25">
      <c r="A151" s="505"/>
      <c r="B151" s="433">
        <v>7</v>
      </c>
      <c r="C151" s="209" t="s">
        <v>1678</v>
      </c>
      <c r="D151" s="259" t="s">
        <v>15</v>
      </c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87"/>
      <c r="R151" s="505"/>
      <c r="S151" s="505"/>
      <c r="T151" s="505"/>
      <c r="U151" s="505"/>
      <c r="V151" s="505"/>
      <c r="W151" s="505"/>
      <c r="X151" s="505"/>
      <c r="Y151" s="505"/>
      <c r="Z151" s="505"/>
      <c r="AA151" s="505"/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</row>
    <row r="152" spans="1:37" ht="15.75" customHeight="1" x14ac:dyDescent="0.25">
      <c r="A152" s="505"/>
      <c r="B152" s="433">
        <v>8</v>
      </c>
      <c r="C152" s="209" t="s">
        <v>1679</v>
      </c>
      <c r="D152" s="259" t="s">
        <v>15</v>
      </c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87"/>
      <c r="R152" s="505"/>
      <c r="S152" s="505"/>
      <c r="T152" s="505"/>
      <c r="U152" s="505"/>
      <c r="V152" s="505"/>
      <c r="W152" s="505"/>
      <c r="X152" s="505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</row>
    <row r="153" spans="1:37" ht="15.75" customHeight="1" x14ac:dyDescent="0.25">
      <c r="A153" s="505"/>
      <c r="B153" s="433">
        <v>9</v>
      </c>
      <c r="C153" s="209" t="s">
        <v>1664</v>
      </c>
      <c r="D153" s="259" t="s">
        <v>15</v>
      </c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87"/>
      <c r="R153" s="505"/>
      <c r="S153" s="505"/>
      <c r="T153" s="505"/>
      <c r="U153" s="505"/>
      <c r="V153" s="505"/>
      <c r="W153" s="505"/>
      <c r="X153" s="505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</row>
    <row r="154" spans="1:37" ht="15.75" customHeight="1" x14ac:dyDescent="0.25">
      <c r="A154" s="505"/>
      <c r="B154" s="551" t="s">
        <v>1670</v>
      </c>
      <c r="C154" s="509" t="s">
        <v>1680</v>
      </c>
      <c r="D154" s="259"/>
      <c r="E154" s="50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87"/>
      <c r="R154" s="505"/>
      <c r="S154" s="505"/>
      <c r="T154" s="505"/>
      <c r="U154" s="505"/>
      <c r="V154" s="505"/>
      <c r="W154" s="505"/>
      <c r="X154" s="505"/>
      <c r="Y154" s="505"/>
      <c r="Z154" s="505"/>
      <c r="AA154" s="505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</row>
    <row r="155" spans="1:37" ht="15.75" customHeight="1" x14ac:dyDescent="0.25">
      <c r="A155" s="505"/>
      <c r="B155" s="433">
        <v>1</v>
      </c>
      <c r="C155" s="259" t="s">
        <v>1653</v>
      </c>
      <c r="D155" s="259" t="s">
        <v>15</v>
      </c>
      <c r="E155" s="556"/>
      <c r="F155" s="556"/>
      <c r="G155" s="556"/>
      <c r="H155" s="259"/>
      <c r="I155" s="259"/>
      <c r="J155" s="259"/>
      <c r="K155" s="259"/>
      <c r="L155" s="259"/>
      <c r="M155" s="259"/>
      <c r="N155" s="259"/>
      <c r="O155" s="259"/>
      <c r="P155" s="259"/>
      <c r="Q155" s="87"/>
      <c r="R155" s="505"/>
      <c r="S155" s="505"/>
      <c r="T155" s="505"/>
      <c r="U155" s="505"/>
      <c r="V155" s="505"/>
      <c r="W155" s="505"/>
      <c r="X155" s="505"/>
      <c r="Y155" s="505"/>
      <c r="Z155" s="505"/>
      <c r="AA155" s="505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</row>
    <row r="156" spans="1:37" ht="15.75" customHeight="1" x14ac:dyDescent="0.25">
      <c r="A156" s="505"/>
      <c r="B156" s="433">
        <v>2</v>
      </c>
      <c r="C156" s="209" t="s">
        <v>1668</v>
      </c>
      <c r="D156" s="259" t="s">
        <v>15</v>
      </c>
      <c r="E156" s="556">
        <v>3</v>
      </c>
      <c r="F156" s="556"/>
      <c r="G156" s="556"/>
      <c r="H156" s="259"/>
      <c r="I156" s="259"/>
      <c r="J156" s="259"/>
      <c r="K156" s="259"/>
      <c r="L156" s="259"/>
      <c r="M156" s="259"/>
      <c r="N156" s="259"/>
      <c r="O156" s="259"/>
      <c r="P156" s="259"/>
      <c r="Q156" s="87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</row>
    <row r="157" spans="1:37" ht="15.75" customHeight="1" x14ac:dyDescent="0.25">
      <c r="A157" s="505"/>
      <c r="B157" s="433">
        <v>3</v>
      </c>
      <c r="C157" s="209" t="s">
        <v>1656</v>
      </c>
      <c r="D157" s="259" t="s">
        <v>15</v>
      </c>
      <c r="E157" s="556"/>
      <c r="F157" s="556"/>
      <c r="G157" s="556"/>
      <c r="H157" s="259"/>
      <c r="I157" s="259"/>
      <c r="J157" s="259"/>
      <c r="K157" s="259"/>
      <c r="L157" s="259"/>
      <c r="M157" s="259"/>
      <c r="N157" s="259"/>
      <c r="O157" s="259"/>
      <c r="P157" s="259"/>
      <c r="Q157" s="87"/>
      <c r="R157" s="505"/>
      <c r="S157" s="505"/>
      <c r="T157" s="505"/>
      <c r="U157" s="505"/>
      <c r="V157" s="505"/>
      <c r="W157" s="505"/>
      <c r="X157" s="505"/>
      <c r="Y157" s="505"/>
      <c r="Z157" s="505"/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</row>
    <row r="158" spans="1:37" ht="15.75" customHeight="1" x14ac:dyDescent="0.25">
      <c r="A158" s="505"/>
      <c r="B158" s="433">
        <v>4</v>
      </c>
      <c r="C158" s="209" t="s">
        <v>1660</v>
      </c>
      <c r="D158" s="259" t="s">
        <v>15</v>
      </c>
      <c r="E158" s="556">
        <v>2</v>
      </c>
      <c r="F158" s="556"/>
      <c r="G158" s="556"/>
      <c r="H158" s="259"/>
      <c r="I158" s="259"/>
      <c r="J158" s="259"/>
      <c r="K158" s="259"/>
      <c r="L158" s="259"/>
      <c r="M158" s="259"/>
      <c r="N158" s="259"/>
      <c r="O158" s="259"/>
      <c r="P158" s="259"/>
      <c r="Q158" s="87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</row>
    <row r="159" spans="1:37" ht="15.75" customHeight="1" x14ac:dyDescent="0.25">
      <c r="A159" s="505"/>
      <c r="B159" s="433">
        <v>5</v>
      </c>
      <c r="C159" s="209" t="s">
        <v>1662</v>
      </c>
      <c r="D159" s="259" t="s">
        <v>15</v>
      </c>
      <c r="E159" s="556">
        <v>8</v>
      </c>
      <c r="F159" s="556"/>
      <c r="G159" s="556"/>
      <c r="H159" s="259"/>
      <c r="I159" s="259"/>
      <c r="J159" s="259"/>
      <c r="K159" s="259"/>
      <c r="L159" s="259"/>
      <c r="M159" s="259"/>
      <c r="N159" s="259"/>
      <c r="O159" s="259"/>
      <c r="P159" s="259"/>
      <c r="Q159" s="87"/>
      <c r="R159" s="505"/>
      <c r="S159" s="505"/>
      <c r="T159" s="505"/>
      <c r="U159" s="505"/>
      <c r="V159" s="505"/>
      <c r="W159" s="505"/>
      <c r="X159" s="505"/>
      <c r="Y159" s="505"/>
      <c r="Z159" s="505"/>
      <c r="AA159" s="505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</row>
    <row r="160" spans="1:37" ht="15.75" customHeight="1" x14ac:dyDescent="0.25">
      <c r="A160" s="505"/>
      <c r="B160" s="433">
        <v>6</v>
      </c>
      <c r="C160" s="209" t="s">
        <v>1663</v>
      </c>
      <c r="D160" s="259" t="s">
        <v>15</v>
      </c>
      <c r="E160" s="556">
        <v>1</v>
      </c>
      <c r="F160" s="556"/>
      <c r="G160" s="556"/>
      <c r="H160" s="259"/>
      <c r="I160" s="259"/>
      <c r="J160" s="259"/>
      <c r="K160" s="259"/>
      <c r="L160" s="259"/>
      <c r="M160" s="259"/>
      <c r="N160" s="259"/>
      <c r="O160" s="259"/>
      <c r="P160" s="259"/>
      <c r="Q160" s="8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</row>
    <row r="161" spans="1:37" ht="15.75" customHeight="1" x14ac:dyDescent="0.25">
      <c r="A161" s="505"/>
      <c r="B161" s="433">
        <v>7</v>
      </c>
      <c r="C161" s="209" t="s">
        <v>1678</v>
      </c>
      <c r="D161" s="259" t="s">
        <v>15</v>
      </c>
      <c r="E161" s="556">
        <v>8</v>
      </c>
      <c r="F161" s="556"/>
      <c r="G161" s="556"/>
      <c r="H161" s="259"/>
      <c r="I161" s="259"/>
      <c r="J161" s="259"/>
      <c r="K161" s="259"/>
      <c r="L161" s="259"/>
      <c r="M161" s="259"/>
      <c r="N161" s="259"/>
      <c r="O161" s="259"/>
      <c r="P161" s="259"/>
      <c r="Q161" s="87"/>
      <c r="R161" s="505"/>
      <c r="S161" s="505"/>
      <c r="T161" s="505"/>
      <c r="U161" s="505"/>
      <c r="V161" s="505"/>
      <c r="W161" s="505"/>
      <c r="X161" s="505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</row>
    <row r="162" spans="1:37" ht="15.75" customHeight="1" x14ac:dyDescent="0.25">
      <c r="A162" s="505"/>
      <c r="B162" s="433">
        <v>8</v>
      </c>
      <c r="C162" s="209" t="s">
        <v>1679</v>
      </c>
      <c r="D162" s="259" t="s">
        <v>15</v>
      </c>
      <c r="E162" s="556">
        <v>8</v>
      </c>
      <c r="F162" s="556"/>
      <c r="G162" s="556"/>
      <c r="H162" s="259"/>
      <c r="I162" s="259"/>
      <c r="J162" s="259"/>
      <c r="K162" s="259"/>
      <c r="L162" s="259"/>
      <c r="M162" s="259"/>
      <c r="N162" s="259"/>
      <c r="O162" s="259"/>
      <c r="P162" s="259"/>
      <c r="Q162" s="87"/>
      <c r="R162" s="505"/>
      <c r="S162" s="505"/>
      <c r="T162" s="505"/>
      <c r="U162" s="505"/>
      <c r="V162" s="505"/>
      <c r="W162" s="505"/>
      <c r="X162" s="505"/>
      <c r="Y162" s="505"/>
      <c r="Z162" s="505"/>
      <c r="AA162" s="505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</row>
    <row r="163" spans="1:37" ht="15.75" customHeight="1" x14ac:dyDescent="0.25">
      <c r="A163" s="505"/>
      <c r="B163" s="433">
        <v>9</v>
      </c>
      <c r="C163" s="209" t="s">
        <v>1681</v>
      </c>
      <c r="D163" s="259" t="s">
        <v>15</v>
      </c>
      <c r="E163" s="506">
        <v>2</v>
      </c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87"/>
      <c r="R163" s="505"/>
      <c r="S163" s="505"/>
      <c r="T163" s="505"/>
      <c r="U163" s="505"/>
      <c r="V163" s="505"/>
      <c r="W163" s="505"/>
      <c r="X163" s="505"/>
      <c r="Y163" s="505"/>
      <c r="Z163" s="505"/>
      <c r="AA163" s="505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</row>
    <row r="164" spans="1:37" ht="15.75" customHeight="1" x14ac:dyDescent="0.25">
      <c r="A164" s="505"/>
      <c r="B164" s="433">
        <v>10</v>
      </c>
      <c r="C164" s="271" t="s">
        <v>1664</v>
      </c>
      <c r="D164" s="275" t="s">
        <v>15</v>
      </c>
      <c r="E164" s="520"/>
      <c r="F164" s="275"/>
      <c r="G164" s="275"/>
      <c r="H164" s="275"/>
      <c r="I164" s="275"/>
      <c r="J164" s="275"/>
      <c r="K164" s="275"/>
      <c r="L164" s="275"/>
      <c r="M164" s="275"/>
      <c r="N164" s="275"/>
      <c r="O164" s="259"/>
      <c r="P164" s="259"/>
      <c r="Q164" s="558"/>
      <c r="R164" s="505"/>
      <c r="S164" s="505"/>
      <c r="T164" s="505"/>
      <c r="U164" s="505"/>
      <c r="V164" s="505"/>
      <c r="W164" s="505"/>
      <c r="X164" s="505"/>
      <c r="Y164" s="505"/>
      <c r="Z164" s="505"/>
      <c r="AA164" s="505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</row>
    <row r="165" spans="1:37" ht="15.75" customHeight="1" x14ac:dyDescent="0.25">
      <c r="A165" s="505"/>
      <c r="B165" s="559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560"/>
      <c r="R165" s="505"/>
      <c r="S165" s="505"/>
      <c r="T165" s="505"/>
      <c r="U165" s="505"/>
      <c r="V165" s="505"/>
      <c r="W165" s="505"/>
      <c r="X165" s="505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</row>
    <row r="166" spans="1:37" ht="15.75" customHeight="1" x14ac:dyDescent="0.25">
      <c r="A166" s="505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505"/>
      <c r="S166" s="505"/>
      <c r="T166" s="505"/>
      <c r="U166" s="505"/>
      <c r="V166" s="505"/>
      <c r="W166" s="505"/>
      <c r="X166" s="505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</row>
    <row r="167" spans="1:37" ht="15.75" customHeight="1" x14ac:dyDescent="0.25">
      <c r="A167" s="505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</row>
    <row r="168" spans="1:37" ht="15.75" customHeight="1" x14ac:dyDescent="0.25">
      <c r="A168" s="505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  <c r="Z168" s="505"/>
      <c r="AA168" s="505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</row>
    <row r="169" spans="1:37" ht="15.75" customHeight="1" x14ac:dyDescent="0.25">
      <c r="A169" s="505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</row>
    <row r="170" spans="1:37" ht="15.75" customHeight="1" x14ac:dyDescent="0.25">
      <c r="A170" s="505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  <c r="Z170" s="505"/>
      <c r="AA170" s="505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</row>
    <row r="171" spans="1:37" ht="15.75" customHeight="1" x14ac:dyDescent="0.25">
      <c r="A171" s="505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  <c r="Z171" s="505"/>
      <c r="AA171" s="505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</row>
    <row r="172" spans="1:37" ht="15.75" customHeight="1" x14ac:dyDescent="0.25">
      <c r="A172" s="505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</row>
    <row r="173" spans="1:37" ht="15.75" customHeight="1" x14ac:dyDescent="0.25">
      <c r="A173" s="505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  <c r="Z173" s="505"/>
      <c r="AA173" s="505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</row>
    <row r="174" spans="1:37" ht="15.75" customHeight="1" x14ac:dyDescent="0.25">
      <c r="A174" s="505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  <c r="Z174" s="505"/>
      <c r="AA174" s="505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</row>
    <row r="175" spans="1:37" ht="15.75" customHeight="1" x14ac:dyDescent="0.2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</row>
    <row r="176" spans="1:37" ht="15.75" customHeight="1" x14ac:dyDescent="0.25">
      <c r="A176" s="505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  <c r="Z176" s="505"/>
      <c r="AA176" s="505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</row>
    <row r="177" spans="1:37" ht="15.75" customHeight="1" x14ac:dyDescent="0.25">
      <c r="A177" s="505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  <c r="Z177" s="505"/>
      <c r="AA177" s="505"/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</row>
    <row r="178" spans="1:37" ht="15.75" customHeight="1" x14ac:dyDescent="0.25">
      <c r="A178" s="505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  <c r="Z178" s="505"/>
      <c r="AA178" s="505"/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</row>
    <row r="179" spans="1:37" ht="15.75" customHeight="1" x14ac:dyDescent="0.25">
      <c r="A179" s="505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  <c r="Z179" s="505"/>
      <c r="AA179" s="505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</row>
    <row r="180" spans="1:37" ht="15.75" customHeight="1" x14ac:dyDescent="0.25">
      <c r="A180" s="505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  <c r="Z180" s="505"/>
      <c r="AA180" s="505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</row>
    <row r="181" spans="1:37" ht="15.75" customHeight="1" x14ac:dyDescent="0.25">
      <c r="A181" s="505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  <c r="Z181" s="505"/>
      <c r="AA181" s="505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</row>
    <row r="182" spans="1:37" ht="15.75" customHeight="1" x14ac:dyDescent="0.25">
      <c r="A182" s="505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  <c r="Z182" s="505"/>
      <c r="AA182" s="505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</row>
    <row r="183" spans="1:37" ht="15.75" customHeight="1" x14ac:dyDescent="0.25">
      <c r="A183" s="505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  <c r="Z183" s="505"/>
      <c r="AA183" s="505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</row>
    <row r="184" spans="1:37" ht="15.75" customHeight="1" x14ac:dyDescent="0.25">
      <c r="A184" s="505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  <c r="Z184" s="505"/>
      <c r="AA184" s="505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</row>
    <row r="185" spans="1:37" ht="15.75" customHeight="1" x14ac:dyDescent="0.25">
      <c r="A185" s="505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</row>
    <row r="186" spans="1:37" ht="15.75" customHeight="1" x14ac:dyDescent="0.25">
      <c r="A186" s="505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</row>
    <row r="187" spans="1:37" ht="15.75" customHeight="1" x14ac:dyDescent="0.25">
      <c r="A187" s="505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  <c r="Z187" s="505"/>
      <c r="AA187" s="505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</row>
    <row r="188" spans="1:37" ht="15.75" customHeight="1" x14ac:dyDescent="0.25">
      <c r="A188" s="505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</row>
    <row r="189" spans="1:37" ht="15.75" customHeight="1" x14ac:dyDescent="0.25">
      <c r="A189" s="505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505"/>
      <c r="AJ189" s="505"/>
      <c r="AK189" s="505"/>
    </row>
    <row r="190" spans="1:37" ht="15.75" customHeight="1" x14ac:dyDescent="0.25">
      <c r="A190" s="505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  <c r="Z190" s="505"/>
      <c r="AA190" s="505"/>
      <c r="AB190" s="505"/>
      <c r="AC190" s="505"/>
      <c r="AD190" s="505"/>
      <c r="AE190" s="505"/>
      <c r="AF190" s="505"/>
      <c r="AG190" s="505"/>
      <c r="AH190" s="505"/>
      <c r="AI190" s="505"/>
      <c r="AJ190" s="505"/>
      <c r="AK190" s="505"/>
    </row>
    <row r="191" spans="1:37" ht="15.75" customHeight="1" x14ac:dyDescent="0.25">
      <c r="A191" s="505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</row>
    <row r="192" spans="1:37" ht="15.75" customHeight="1" x14ac:dyDescent="0.25">
      <c r="A192" s="505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</row>
    <row r="193" spans="1:37" ht="15.75" customHeight="1" x14ac:dyDescent="0.25">
      <c r="A193" s="505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  <c r="Z193" s="505"/>
      <c r="AA193" s="505"/>
      <c r="AB193" s="505"/>
      <c r="AC193" s="505"/>
      <c r="AD193" s="505"/>
      <c r="AE193" s="505"/>
      <c r="AF193" s="505"/>
      <c r="AG193" s="505"/>
      <c r="AH193" s="505"/>
      <c r="AI193" s="505"/>
      <c r="AJ193" s="505"/>
      <c r="AK193" s="505"/>
    </row>
    <row r="194" spans="1:37" ht="15.75" customHeight="1" x14ac:dyDescent="0.25">
      <c r="A194" s="505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  <c r="Z194" s="505"/>
      <c r="AA194" s="505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</row>
    <row r="195" spans="1:37" ht="15.75" customHeight="1" x14ac:dyDescent="0.25">
      <c r="A195" s="505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  <c r="Z195" s="505"/>
      <c r="AA195" s="505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</row>
    <row r="196" spans="1:37" ht="15.75" customHeight="1" x14ac:dyDescent="0.25">
      <c r="A196" s="505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  <c r="Z196" s="505"/>
      <c r="AA196" s="505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</row>
    <row r="197" spans="1:37" ht="15.75" customHeight="1" x14ac:dyDescent="0.25">
      <c r="A197" s="505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  <c r="Z197" s="505"/>
      <c r="AA197" s="505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</row>
    <row r="198" spans="1:37" ht="15.75" customHeight="1" x14ac:dyDescent="0.25">
      <c r="A198" s="505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  <c r="Z198" s="505"/>
      <c r="AA198" s="505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</row>
    <row r="199" spans="1:37" ht="15.75" customHeight="1" x14ac:dyDescent="0.25">
      <c r="A199" s="505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  <c r="Z199" s="505"/>
      <c r="AA199" s="505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</row>
    <row r="200" spans="1:37" ht="15.75" customHeight="1" x14ac:dyDescent="0.25">
      <c r="A200" s="505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</row>
    <row r="201" spans="1:37" ht="15.75" customHeight="1" x14ac:dyDescent="0.25">
      <c r="A201" s="505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</row>
    <row r="202" spans="1:37" ht="15.75" customHeight="1" x14ac:dyDescent="0.25">
      <c r="A202" s="505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</row>
    <row r="203" spans="1:37" ht="15.75" customHeight="1" x14ac:dyDescent="0.25">
      <c r="A203" s="505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  <c r="Z203" s="505"/>
      <c r="AA203" s="505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</row>
    <row r="204" spans="1:37" ht="15.75" customHeight="1" x14ac:dyDescent="0.25">
      <c r="A204" s="505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  <c r="Z204" s="505"/>
      <c r="AA204" s="505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</row>
    <row r="205" spans="1:37" ht="15.75" customHeight="1" x14ac:dyDescent="0.25">
      <c r="A205" s="505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</row>
    <row r="206" spans="1:37" ht="15.75" customHeight="1" x14ac:dyDescent="0.25">
      <c r="A206" s="505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</row>
    <row r="207" spans="1:37" ht="15.75" customHeight="1" x14ac:dyDescent="0.25">
      <c r="A207" s="505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  <c r="Z207" s="505"/>
      <c r="AA207" s="505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</row>
    <row r="208" spans="1:37" ht="15.75" customHeight="1" x14ac:dyDescent="0.25">
      <c r="A208" s="505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  <c r="Z208" s="505"/>
      <c r="AA208" s="505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</row>
    <row r="209" spans="1:37" ht="15.75" customHeight="1" x14ac:dyDescent="0.25">
      <c r="A209" s="505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</row>
    <row r="210" spans="1:37" ht="15.75" customHeight="1" x14ac:dyDescent="0.25">
      <c r="A210" s="505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  <c r="Z210" s="505"/>
      <c r="AA210" s="505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</row>
    <row r="211" spans="1:37" ht="15.75" customHeight="1" x14ac:dyDescent="0.25">
      <c r="A211" s="505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  <c r="Z211" s="505"/>
      <c r="AA211" s="505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</row>
    <row r="212" spans="1:37" ht="15.75" customHeight="1" x14ac:dyDescent="0.25">
      <c r="A212" s="505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</row>
    <row r="213" spans="1:37" ht="15.75" customHeight="1" x14ac:dyDescent="0.25">
      <c r="A213" s="505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</row>
    <row r="214" spans="1:37" ht="15.75" customHeight="1" x14ac:dyDescent="0.25">
      <c r="A214" s="505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</row>
    <row r="215" spans="1:37" ht="15.75" customHeight="1" x14ac:dyDescent="0.25">
      <c r="A215" s="505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</row>
    <row r="216" spans="1:37" ht="15.75" customHeight="1" x14ac:dyDescent="0.25">
      <c r="A216" s="505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</row>
    <row r="217" spans="1:37" ht="15.75" customHeight="1" x14ac:dyDescent="0.25">
      <c r="A217" s="505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</row>
    <row r="218" spans="1:37" ht="15.75" customHeight="1" x14ac:dyDescent="0.25">
      <c r="A218" s="505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  <c r="Z218" s="505"/>
      <c r="AA218" s="505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</row>
    <row r="219" spans="1:37" ht="15.75" customHeight="1" x14ac:dyDescent="0.25">
      <c r="A219" s="505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  <c r="Z219" s="505"/>
      <c r="AA219" s="505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</row>
    <row r="220" spans="1:37" ht="15.75" customHeight="1" x14ac:dyDescent="0.25">
      <c r="A220" s="505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  <c r="Z220" s="505"/>
      <c r="AA220" s="505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</row>
    <row r="221" spans="1:37" ht="15.75" customHeight="1" x14ac:dyDescent="0.25">
      <c r="A221" s="505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  <c r="Z221" s="505"/>
      <c r="AA221" s="505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</row>
    <row r="222" spans="1:37" ht="15.75" customHeight="1" x14ac:dyDescent="0.25">
      <c r="A222" s="505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  <c r="Z222" s="505"/>
      <c r="AA222" s="505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</row>
    <row r="223" spans="1:37" ht="15.75" customHeight="1" x14ac:dyDescent="0.25">
      <c r="A223" s="505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  <c r="Z223" s="505"/>
      <c r="AA223" s="505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</row>
    <row r="224" spans="1:37" ht="15.75" customHeight="1" x14ac:dyDescent="0.25">
      <c r="A224" s="505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  <c r="Z224" s="505"/>
      <c r="AA224" s="505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</row>
    <row r="225" spans="1:37" ht="15.75" customHeight="1" x14ac:dyDescent="0.25">
      <c r="A225" s="505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  <c r="Z225" s="505"/>
      <c r="AA225" s="505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</row>
    <row r="226" spans="1:37" ht="15.75" customHeight="1" x14ac:dyDescent="0.25">
      <c r="A226" s="505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</row>
    <row r="227" spans="1:37" ht="15.75" customHeight="1" x14ac:dyDescent="0.25">
      <c r="A227" s="505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505"/>
      <c r="AJ227" s="505"/>
      <c r="AK227" s="505"/>
    </row>
    <row r="228" spans="1:37" ht="15.75" customHeight="1" x14ac:dyDescent="0.25">
      <c r="A228" s="505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  <c r="Z228" s="505"/>
      <c r="AA228" s="505"/>
      <c r="AB228" s="505"/>
      <c r="AC228" s="505"/>
      <c r="AD228" s="505"/>
      <c r="AE228" s="505"/>
      <c r="AF228" s="505"/>
      <c r="AG228" s="505"/>
      <c r="AH228" s="505"/>
      <c r="AI228" s="505"/>
      <c r="AJ228" s="505"/>
      <c r="AK228" s="505"/>
    </row>
    <row r="229" spans="1:37" ht="15.75" customHeight="1" x14ac:dyDescent="0.25">
      <c r="A229" s="505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  <c r="Z229" s="505"/>
      <c r="AA229" s="505"/>
      <c r="AB229" s="505"/>
      <c r="AC229" s="505"/>
      <c r="AD229" s="505"/>
      <c r="AE229" s="505"/>
      <c r="AF229" s="505"/>
      <c r="AG229" s="505"/>
      <c r="AH229" s="505"/>
      <c r="AI229" s="505"/>
      <c r="AJ229" s="505"/>
      <c r="AK229" s="505"/>
    </row>
    <row r="230" spans="1:37" ht="15.75" customHeight="1" x14ac:dyDescent="0.25">
      <c r="A230" s="505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505"/>
      <c r="AJ230" s="505"/>
      <c r="AK230" s="505"/>
    </row>
    <row r="231" spans="1:37" ht="15.75" customHeight="1" x14ac:dyDescent="0.25">
      <c r="A231" s="505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505"/>
      <c r="AJ231" s="505"/>
      <c r="AK231" s="505"/>
    </row>
    <row r="232" spans="1:37" ht="15.75" customHeight="1" x14ac:dyDescent="0.25">
      <c r="A232" s="505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  <c r="Z232" s="505"/>
      <c r="AA232" s="505"/>
      <c r="AB232" s="505"/>
      <c r="AC232" s="505"/>
      <c r="AD232" s="505"/>
      <c r="AE232" s="505"/>
      <c r="AF232" s="505"/>
      <c r="AG232" s="505"/>
      <c r="AH232" s="505"/>
      <c r="AI232" s="505"/>
      <c r="AJ232" s="505"/>
      <c r="AK232" s="505"/>
    </row>
    <row r="233" spans="1:37" ht="15.75" customHeight="1" x14ac:dyDescent="0.25">
      <c r="A233" s="505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  <c r="Z233" s="505"/>
      <c r="AA233" s="505"/>
      <c r="AB233" s="505"/>
      <c r="AC233" s="505"/>
      <c r="AD233" s="505"/>
      <c r="AE233" s="505"/>
      <c r="AF233" s="505"/>
      <c r="AG233" s="505"/>
      <c r="AH233" s="505"/>
      <c r="AI233" s="505"/>
      <c r="AJ233" s="505"/>
      <c r="AK233" s="505"/>
    </row>
    <row r="234" spans="1:37" ht="15.75" customHeight="1" x14ac:dyDescent="0.25">
      <c r="A234" s="505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  <c r="Z234" s="505"/>
      <c r="AA234" s="505"/>
      <c r="AB234" s="505"/>
      <c r="AC234" s="505"/>
      <c r="AD234" s="505"/>
      <c r="AE234" s="505"/>
      <c r="AF234" s="505"/>
      <c r="AG234" s="505"/>
      <c r="AH234" s="505"/>
      <c r="AI234" s="505"/>
      <c r="AJ234" s="505"/>
      <c r="AK234" s="505"/>
    </row>
    <row r="235" spans="1:37" ht="15.75" customHeight="1" x14ac:dyDescent="0.25">
      <c r="A235" s="505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  <c r="Z235" s="505"/>
      <c r="AA235" s="505"/>
      <c r="AB235" s="505"/>
      <c r="AC235" s="505"/>
      <c r="AD235" s="505"/>
      <c r="AE235" s="505"/>
      <c r="AF235" s="505"/>
      <c r="AG235" s="505"/>
      <c r="AH235" s="505"/>
      <c r="AI235" s="505"/>
      <c r="AJ235" s="505"/>
      <c r="AK235" s="505"/>
    </row>
    <row r="236" spans="1:37" ht="15.75" customHeight="1" x14ac:dyDescent="0.25">
      <c r="A236" s="505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  <c r="Z236" s="505"/>
      <c r="AA236" s="505"/>
      <c r="AB236" s="505"/>
      <c r="AC236" s="505"/>
      <c r="AD236" s="505"/>
      <c r="AE236" s="505"/>
      <c r="AF236" s="505"/>
      <c r="AG236" s="505"/>
      <c r="AH236" s="505"/>
      <c r="AI236" s="505"/>
      <c r="AJ236" s="505"/>
      <c r="AK236" s="505"/>
    </row>
    <row r="237" spans="1:37" ht="15.75" customHeight="1" x14ac:dyDescent="0.25">
      <c r="A237" s="505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  <c r="Z237" s="505"/>
      <c r="AA237" s="505"/>
      <c r="AB237" s="505"/>
      <c r="AC237" s="505"/>
      <c r="AD237" s="505"/>
      <c r="AE237" s="505"/>
      <c r="AF237" s="505"/>
      <c r="AG237" s="505"/>
      <c r="AH237" s="505"/>
      <c r="AI237" s="505"/>
      <c r="AJ237" s="505"/>
      <c r="AK237" s="505"/>
    </row>
    <row r="238" spans="1:37" ht="15.75" customHeight="1" x14ac:dyDescent="0.25">
      <c r="A238" s="505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  <c r="Z238" s="505"/>
      <c r="AA238" s="505"/>
      <c r="AB238" s="505"/>
      <c r="AC238" s="505"/>
      <c r="AD238" s="505"/>
      <c r="AE238" s="505"/>
      <c r="AF238" s="505"/>
      <c r="AG238" s="505"/>
      <c r="AH238" s="505"/>
      <c r="AI238" s="505"/>
      <c r="AJ238" s="505"/>
      <c r="AK238" s="505"/>
    </row>
    <row r="239" spans="1:37" ht="15.75" customHeight="1" x14ac:dyDescent="0.25">
      <c r="A239" s="505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  <c r="Z239" s="505"/>
      <c r="AA239" s="505"/>
      <c r="AB239" s="505"/>
      <c r="AC239" s="505"/>
      <c r="AD239" s="505"/>
      <c r="AE239" s="505"/>
      <c r="AF239" s="505"/>
      <c r="AG239" s="505"/>
      <c r="AH239" s="505"/>
      <c r="AI239" s="505"/>
      <c r="AJ239" s="505"/>
      <c r="AK239" s="505"/>
    </row>
    <row r="240" spans="1:37" ht="15.75" customHeight="1" x14ac:dyDescent="0.25">
      <c r="A240" s="505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</row>
    <row r="241" spans="1:37" ht="15.75" customHeight="1" x14ac:dyDescent="0.25">
      <c r="A241" s="505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  <c r="Z241" s="505"/>
      <c r="AA241" s="505"/>
      <c r="AB241" s="505"/>
      <c r="AC241" s="505"/>
      <c r="AD241" s="505"/>
      <c r="AE241" s="505"/>
      <c r="AF241" s="505"/>
      <c r="AG241" s="505"/>
      <c r="AH241" s="505"/>
      <c r="AI241" s="505"/>
      <c r="AJ241" s="505"/>
      <c r="AK241" s="505"/>
    </row>
    <row r="242" spans="1:37" ht="15.75" customHeight="1" x14ac:dyDescent="0.25">
      <c r="A242" s="505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  <c r="Z242" s="505"/>
      <c r="AA242" s="505"/>
      <c r="AB242" s="505"/>
      <c r="AC242" s="505"/>
      <c r="AD242" s="505"/>
      <c r="AE242" s="505"/>
      <c r="AF242" s="505"/>
      <c r="AG242" s="505"/>
      <c r="AH242" s="505"/>
      <c r="AI242" s="505"/>
      <c r="AJ242" s="505"/>
      <c r="AK242" s="505"/>
    </row>
    <row r="243" spans="1:37" ht="15.75" customHeight="1" x14ac:dyDescent="0.25">
      <c r="A243" s="505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</row>
    <row r="244" spans="1:37" ht="15.75" customHeight="1" x14ac:dyDescent="0.25">
      <c r="A244" s="505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  <c r="Z244" s="505"/>
      <c r="AA244" s="505"/>
      <c r="AB244" s="505"/>
      <c r="AC244" s="505"/>
      <c r="AD244" s="505"/>
      <c r="AE244" s="505"/>
      <c r="AF244" s="505"/>
      <c r="AG244" s="505"/>
      <c r="AH244" s="505"/>
      <c r="AI244" s="505"/>
      <c r="AJ244" s="505"/>
      <c r="AK244" s="505"/>
    </row>
    <row r="245" spans="1:37" ht="15.75" customHeight="1" x14ac:dyDescent="0.25">
      <c r="A245" s="505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505"/>
      <c r="AJ245" s="505"/>
      <c r="AK245" s="505"/>
    </row>
    <row r="246" spans="1:37" ht="15.75" customHeight="1" x14ac:dyDescent="0.25">
      <c r="A246" s="505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505"/>
      <c r="AJ246" s="505"/>
      <c r="AK246" s="505"/>
    </row>
    <row r="247" spans="1:37" ht="15.75" customHeight="1" x14ac:dyDescent="0.25">
      <c r="A247" s="505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  <c r="Z247" s="505"/>
      <c r="AA247" s="505"/>
      <c r="AB247" s="505"/>
      <c r="AC247" s="505"/>
      <c r="AD247" s="505"/>
      <c r="AE247" s="505"/>
      <c r="AF247" s="505"/>
      <c r="AG247" s="505"/>
      <c r="AH247" s="505"/>
      <c r="AI247" s="505"/>
      <c r="AJ247" s="505"/>
      <c r="AK247" s="505"/>
    </row>
    <row r="248" spans="1:37" ht="15.75" customHeight="1" x14ac:dyDescent="0.25">
      <c r="A248" s="505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  <c r="Z248" s="505"/>
      <c r="AA248" s="505"/>
      <c r="AB248" s="505"/>
      <c r="AC248" s="505"/>
      <c r="AD248" s="505"/>
      <c r="AE248" s="505"/>
      <c r="AF248" s="505"/>
      <c r="AG248" s="505"/>
      <c r="AH248" s="505"/>
      <c r="AI248" s="505"/>
      <c r="AJ248" s="505"/>
      <c r="AK248" s="505"/>
    </row>
    <row r="249" spans="1:37" ht="15.75" customHeight="1" x14ac:dyDescent="0.25">
      <c r="A249" s="505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  <c r="Z249" s="505"/>
      <c r="AA249" s="505"/>
      <c r="AB249" s="505"/>
      <c r="AC249" s="505"/>
      <c r="AD249" s="505"/>
      <c r="AE249" s="505"/>
      <c r="AF249" s="505"/>
      <c r="AG249" s="505"/>
      <c r="AH249" s="505"/>
      <c r="AI249" s="505"/>
      <c r="AJ249" s="505"/>
      <c r="AK249" s="505"/>
    </row>
    <row r="250" spans="1:37" ht="15.75" customHeight="1" x14ac:dyDescent="0.25">
      <c r="A250" s="505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  <c r="AE250" s="505"/>
      <c r="AF250" s="505"/>
      <c r="AG250" s="505"/>
      <c r="AH250" s="505"/>
      <c r="AI250" s="505"/>
      <c r="AJ250" s="505"/>
      <c r="AK250" s="505"/>
    </row>
    <row r="251" spans="1:37" ht="15.75" customHeight="1" x14ac:dyDescent="0.25">
      <c r="A251" s="505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505"/>
      <c r="AJ251" s="505"/>
      <c r="AK251" s="505"/>
    </row>
    <row r="252" spans="1:37" ht="15.75" customHeight="1" x14ac:dyDescent="0.25">
      <c r="A252" s="505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505"/>
      <c r="AJ252" s="505"/>
      <c r="AK252" s="505"/>
    </row>
    <row r="253" spans="1:37" ht="15.75" customHeight="1" x14ac:dyDescent="0.25">
      <c r="A253" s="505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  <c r="Z253" s="505"/>
      <c r="AA253" s="505"/>
      <c r="AB253" s="505"/>
      <c r="AC253" s="505"/>
      <c r="AD253" s="505"/>
      <c r="AE253" s="505"/>
      <c r="AF253" s="505"/>
      <c r="AG253" s="505"/>
      <c r="AH253" s="505"/>
      <c r="AI253" s="505"/>
      <c r="AJ253" s="505"/>
      <c r="AK253" s="505"/>
    </row>
    <row r="254" spans="1:37" ht="15.75" customHeight="1" x14ac:dyDescent="0.25">
      <c r="A254" s="505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  <c r="Z254" s="505"/>
      <c r="AA254" s="505"/>
      <c r="AB254" s="505"/>
      <c r="AC254" s="505"/>
      <c r="AD254" s="505"/>
      <c r="AE254" s="505"/>
      <c r="AF254" s="505"/>
      <c r="AG254" s="505"/>
      <c r="AH254" s="505"/>
      <c r="AI254" s="505"/>
      <c r="AJ254" s="505"/>
      <c r="AK254" s="505"/>
    </row>
    <row r="255" spans="1:37" ht="15.75" customHeight="1" x14ac:dyDescent="0.25">
      <c r="A255" s="505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  <c r="Z255" s="505"/>
      <c r="AA255" s="505"/>
      <c r="AB255" s="505"/>
      <c r="AC255" s="505"/>
      <c r="AD255" s="505"/>
      <c r="AE255" s="505"/>
      <c r="AF255" s="505"/>
      <c r="AG255" s="505"/>
      <c r="AH255" s="505"/>
      <c r="AI255" s="505"/>
      <c r="AJ255" s="505"/>
      <c r="AK255" s="505"/>
    </row>
    <row r="256" spans="1:37" ht="15.75" customHeight="1" x14ac:dyDescent="0.25">
      <c r="A256" s="505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</row>
    <row r="257" spans="1:37" ht="15.75" customHeight="1" x14ac:dyDescent="0.25">
      <c r="A257" s="505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  <c r="Z257" s="505"/>
      <c r="AA257" s="505"/>
      <c r="AB257" s="505"/>
      <c r="AC257" s="505"/>
      <c r="AD257" s="505"/>
      <c r="AE257" s="505"/>
      <c r="AF257" s="505"/>
      <c r="AG257" s="505"/>
      <c r="AH257" s="505"/>
      <c r="AI257" s="505"/>
      <c r="AJ257" s="505"/>
      <c r="AK257" s="505"/>
    </row>
    <row r="258" spans="1:37" ht="15.75" customHeight="1" x14ac:dyDescent="0.25">
      <c r="A258" s="505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  <c r="Z258" s="505"/>
      <c r="AA258" s="505"/>
      <c r="AB258" s="505"/>
      <c r="AC258" s="505"/>
      <c r="AD258" s="505"/>
      <c r="AE258" s="505"/>
      <c r="AF258" s="505"/>
      <c r="AG258" s="505"/>
      <c r="AH258" s="505"/>
      <c r="AI258" s="505"/>
      <c r="AJ258" s="505"/>
      <c r="AK258" s="505"/>
    </row>
    <row r="259" spans="1:37" ht="15.75" customHeight="1" x14ac:dyDescent="0.25">
      <c r="A259" s="505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505"/>
      <c r="AJ259" s="505"/>
      <c r="AK259" s="505"/>
    </row>
    <row r="260" spans="1:37" ht="15.75" customHeight="1" x14ac:dyDescent="0.25">
      <c r="A260" s="505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505"/>
      <c r="AJ260" s="505"/>
      <c r="AK260" s="505"/>
    </row>
    <row r="261" spans="1:37" ht="15.75" customHeight="1" x14ac:dyDescent="0.25">
      <c r="A261" s="505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</row>
    <row r="262" spans="1:37" ht="15.75" customHeight="1" x14ac:dyDescent="0.25">
      <c r="A262" s="505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  <c r="Z262" s="505"/>
      <c r="AA262" s="505"/>
      <c r="AB262" s="505"/>
      <c r="AC262" s="505"/>
      <c r="AD262" s="505"/>
      <c r="AE262" s="505"/>
      <c r="AF262" s="505"/>
      <c r="AG262" s="505"/>
      <c r="AH262" s="505"/>
      <c r="AI262" s="505"/>
      <c r="AJ262" s="505"/>
      <c r="AK262" s="505"/>
    </row>
    <row r="263" spans="1:37" ht="15.75" customHeight="1" x14ac:dyDescent="0.25">
      <c r="A263" s="505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  <c r="Z263" s="505"/>
      <c r="AA263" s="505"/>
      <c r="AB263" s="505"/>
      <c r="AC263" s="505"/>
      <c r="AD263" s="505"/>
      <c r="AE263" s="505"/>
      <c r="AF263" s="505"/>
      <c r="AG263" s="505"/>
      <c r="AH263" s="505"/>
      <c r="AI263" s="505"/>
      <c r="AJ263" s="505"/>
      <c r="AK263" s="505"/>
    </row>
    <row r="264" spans="1:37" ht="15.75" customHeight="1" x14ac:dyDescent="0.25">
      <c r="A264" s="505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</row>
    <row r="265" spans="1:37" ht="15.75" customHeight="1" x14ac:dyDescent="0.25">
      <c r="A265" s="505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  <c r="Z265" s="505"/>
      <c r="AA265" s="505"/>
      <c r="AB265" s="505"/>
      <c r="AC265" s="505"/>
      <c r="AD265" s="505"/>
      <c r="AE265" s="505"/>
      <c r="AF265" s="505"/>
      <c r="AG265" s="505"/>
      <c r="AH265" s="505"/>
      <c r="AI265" s="505"/>
      <c r="AJ265" s="505"/>
      <c r="AK265" s="505"/>
    </row>
    <row r="266" spans="1:37" ht="15.75" customHeight="1" x14ac:dyDescent="0.25">
      <c r="A266" s="505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</row>
    <row r="267" spans="1:37" ht="15.75" customHeight="1" x14ac:dyDescent="0.25">
      <c r="A267" s="505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5"/>
      <c r="AJ267" s="505"/>
      <c r="AK267" s="505"/>
    </row>
    <row r="268" spans="1:37" ht="15.75" customHeight="1" x14ac:dyDescent="0.25">
      <c r="A268" s="505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</row>
    <row r="269" spans="1:37" ht="15.75" customHeight="1" x14ac:dyDescent="0.25">
      <c r="A269" s="505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  <c r="Z269" s="505"/>
      <c r="AA269" s="505"/>
      <c r="AB269" s="505"/>
      <c r="AC269" s="505"/>
      <c r="AD269" s="505"/>
      <c r="AE269" s="505"/>
      <c r="AF269" s="505"/>
      <c r="AG269" s="505"/>
      <c r="AH269" s="505"/>
      <c r="AI269" s="505"/>
      <c r="AJ269" s="505"/>
      <c r="AK269" s="505"/>
    </row>
    <row r="270" spans="1:37" ht="15.75" customHeight="1" x14ac:dyDescent="0.25">
      <c r="A270" s="505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  <c r="Z270" s="505"/>
      <c r="AA270" s="505"/>
      <c r="AB270" s="505"/>
      <c r="AC270" s="505"/>
      <c r="AD270" s="505"/>
      <c r="AE270" s="505"/>
      <c r="AF270" s="505"/>
      <c r="AG270" s="505"/>
      <c r="AH270" s="505"/>
      <c r="AI270" s="505"/>
      <c r="AJ270" s="505"/>
      <c r="AK270" s="505"/>
    </row>
    <row r="271" spans="1:37" ht="15.75" customHeight="1" x14ac:dyDescent="0.25">
      <c r="A271" s="505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  <c r="Z271" s="505"/>
      <c r="AA271" s="505"/>
      <c r="AB271" s="505"/>
      <c r="AC271" s="505"/>
      <c r="AD271" s="505"/>
      <c r="AE271" s="505"/>
      <c r="AF271" s="505"/>
      <c r="AG271" s="505"/>
      <c r="AH271" s="505"/>
      <c r="AI271" s="505"/>
      <c r="AJ271" s="505"/>
      <c r="AK271" s="505"/>
    </row>
    <row r="272" spans="1:37" ht="15.75" customHeight="1" x14ac:dyDescent="0.25">
      <c r="A272" s="505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  <c r="Z272" s="505"/>
      <c r="AA272" s="505"/>
      <c r="AB272" s="505"/>
      <c r="AC272" s="505"/>
      <c r="AD272" s="505"/>
      <c r="AE272" s="505"/>
      <c r="AF272" s="505"/>
      <c r="AG272" s="505"/>
      <c r="AH272" s="505"/>
      <c r="AI272" s="505"/>
      <c r="AJ272" s="505"/>
      <c r="AK272" s="505"/>
    </row>
    <row r="273" spans="1:37" ht="15.75" customHeight="1" x14ac:dyDescent="0.25">
      <c r="A273" s="505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  <c r="Z273" s="505"/>
      <c r="AA273" s="505"/>
      <c r="AB273" s="505"/>
      <c r="AC273" s="505"/>
      <c r="AD273" s="505"/>
      <c r="AE273" s="505"/>
      <c r="AF273" s="505"/>
      <c r="AG273" s="505"/>
      <c r="AH273" s="505"/>
      <c r="AI273" s="505"/>
      <c r="AJ273" s="505"/>
      <c r="AK273" s="505"/>
    </row>
    <row r="274" spans="1:37" ht="15.75" customHeight="1" x14ac:dyDescent="0.25">
      <c r="A274" s="505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</row>
    <row r="275" spans="1:37" ht="15.75" customHeight="1" x14ac:dyDescent="0.25">
      <c r="A275" s="505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37" ht="15.75" customHeight="1" x14ac:dyDescent="0.25">
      <c r="A276" s="505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37" ht="15.75" customHeight="1" x14ac:dyDescent="0.25">
      <c r="A277" s="505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37" ht="15.75" customHeight="1" x14ac:dyDescent="0.25">
      <c r="A278" s="505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505"/>
      <c r="AJ278" s="505"/>
      <c r="AK278" s="505"/>
    </row>
    <row r="279" spans="1:37" ht="15.75" customHeight="1" x14ac:dyDescent="0.25">
      <c r="A279" s="505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0" spans="1:37" ht="15.75" customHeight="1" x14ac:dyDescent="0.25">
      <c r="A280" s="505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  <c r="Z280" s="505"/>
      <c r="AA280" s="505"/>
      <c r="AB280" s="505"/>
      <c r="AC280" s="505"/>
      <c r="AD280" s="505"/>
      <c r="AE280" s="505"/>
      <c r="AF280" s="505"/>
      <c r="AG280" s="505"/>
      <c r="AH280" s="505"/>
      <c r="AI280" s="505"/>
      <c r="AJ280" s="505"/>
      <c r="AK280" s="505"/>
    </row>
    <row r="281" spans="1:37" ht="15.75" customHeight="1" x14ac:dyDescent="0.25">
      <c r="A281" s="505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  <c r="Z281" s="505"/>
      <c r="AA281" s="505"/>
      <c r="AB281" s="505"/>
      <c r="AC281" s="505"/>
      <c r="AD281" s="505"/>
      <c r="AE281" s="505"/>
      <c r="AF281" s="505"/>
      <c r="AG281" s="505"/>
      <c r="AH281" s="505"/>
      <c r="AI281" s="505"/>
      <c r="AJ281" s="505"/>
      <c r="AK281" s="505"/>
    </row>
    <row r="282" spans="1:37" ht="15.75" customHeight="1" x14ac:dyDescent="0.25">
      <c r="A282" s="505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  <c r="Z282" s="505"/>
      <c r="AA282" s="505"/>
      <c r="AB282" s="505"/>
      <c r="AC282" s="505"/>
      <c r="AD282" s="505"/>
      <c r="AE282" s="505"/>
      <c r="AF282" s="505"/>
      <c r="AG282" s="505"/>
      <c r="AH282" s="505"/>
      <c r="AI282" s="505"/>
      <c r="AJ282" s="505"/>
      <c r="AK282" s="505"/>
    </row>
    <row r="283" spans="1:37" ht="15.75" customHeight="1" x14ac:dyDescent="0.25">
      <c r="A283" s="505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  <c r="Z283" s="505"/>
      <c r="AA283" s="505"/>
      <c r="AB283" s="505"/>
      <c r="AC283" s="505"/>
      <c r="AD283" s="505"/>
      <c r="AE283" s="505"/>
      <c r="AF283" s="505"/>
      <c r="AG283" s="505"/>
      <c r="AH283" s="505"/>
      <c r="AI283" s="505"/>
      <c r="AJ283" s="505"/>
      <c r="AK283" s="505"/>
    </row>
    <row r="284" spans="1:37" ht="15.75" customHeight="1" x14ac:dyDescent="0.25">
      <c r="A284" s="505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  <c r="Z284" s="505"/>
      <c r="AA284" s="505"/>
      <c r="AB284" s="505"/>
      <c r="AC284" s="505"/>
      <c r="AD284" s="505"/>
      <c r="AE284" s="505"/>
      <c r="AF284" s="505"/>
      <c r="AG284" s="505"/>
      <c r="AH284" s="505"/>
      <c r="AI284" s="505"/>
      <c r="AJ284" s="505"/>
      <c r="AK284" s="505"/>
    </row>
    <row r="285" spans="1:37" ht="15.75" customHeight="1" x14ac:dyDescent="0.25">
      <c r="A285" s="505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  <c r="Z285" s="505"/>
      <c r="AA285" s="505"/>
      <c r="AB285" s="505"/>
      <c r="AC285" s="505"/>
      <c r="AD285" s="505"/>
      <c r="AE285" s="505"/>
      <c r="AF285" s="505"/>
      <c r="AG285" s="505"/>
      <c r="AH285" s="505"/>
      <c r="AI285" s="505"/>
      <c r="AJ285" s="505"/>
      <c r="AK285" s="505"/>
    </row>
    <row r="286" spans="1:37" ht="15.75" customHeight="1" x14ac:dyDescent="0.25">
      <c r="A286" s="505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  <c r="Z286" s="505"/>
      <c r="AA286" s="505"/>
      <c r="AB286" s="505"/>
      <c r="AC286" s="505"/>
      <c r="AD286" s="505"/>
      <c r="AE286" s="505"/>
      <c r="AF286" s="505"/>
      <c r="AG286" s="505"/>
      <c r="AH286" s="505"/>
      <c r="AI286" s="505"/>
      <c r="AJ286" s="505"/>
      <c r="AK286" s="505"/>
    </row>
    <row r="287" spans="1:37" ht="15.75" customHeight="1" x14ac:dyDescent="0.25">
      <c r="A287" s="505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  <c r="Z287" s="505"/>
      <c r="AA287" s="505"/>
      <c r="AB287" s="505"/>
      <c r="AC287" s="505"/>
      <c r="AD287" s="505"/>
      <c r="AE287" s="505"/>
      <c r="AF287" s="505"/>
      <c r="AG287" s="505"/>
      <c r="AH287" s="505"/>
      <c r="AI287" s="505"/>
      <c r="AJ287" s="505"/>
      <c r="AK287" s="505"/>
    </row>
    <row r="288" spans="1:37" ht="15.75" customHeight="1" x14ac:dyDescent="0.25">
      <c r="A288" s="505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505"/>
      <c r="AJ288" s="505"/>
      <c r="AK288" s="505"/>
    </row>
    <row r="289" spans="1:37" ht="15.75" customHeight="1" x14ac:dyDescent="0.25">
      <c r="A289" s="505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505"/>
      <c r="AJ289" s="505"/>
      <c r="AK289" s="505"/>
    </row>
    <row r="290" spans="1:37" ht="15.75" customHeight="1" x14ac:dyDescent="0.25">
      <c r="A290" s="505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</row>
    <row r="291" spans="1:37" ht="15.75" customHeight="1" x14ac:dyDescent="0.25">
      <c r="A291" s="505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  <c r="Z291" s="505"/>
      <c r="AA291" s="505"/>
      <c r="AB291" s="505"/>
      <c r="AC291" s="505"/>
      <c r="AD291" s="505"/>
      <c r="AE291" s="505"/>
      <c r="AF291" s="505"/>
      <c r="AG291" s="505"/>
      <c r="AH291" s="505"/>
      <c r="AI291" s="505"/>
      <c r="AJ291" s="505"/>
      <c r="AK291" s="505"/>
    </row>
    <row r="292" spans="1:37" ht="15.75" customHeight="1" x14ac:dyDescent="0.25">
      <c r="A292" s="505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505"/>
      <c r="AJ292" s="505"/>
      <c r="AK292" s="505"/>
    </row>
    <row r="293" spans="1:37" ht="15.75" customHeight="1" x14ac:dyDescent="0.25">
      <c r="A293" s="505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505"/>
      <c r="AJ293" s="505"/>
      <c r="AK293" s="505"/>
    </row>
    <row r="294" spans="1:37" ht="15.75" customHeight="1" x14ac:dyDescent="0.25">
      <c r="A294" s="505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</row>
    <row r="295" spans="1:37" ht="15.75" customHeight="1" x14ac:dyDescent="0.25">
      <c r="A295" s="505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  <c r="Z295" s="505"/>
      <c r="AA295" s="505"/>
      <c r="AB295" s="505"/>
      <c r="AC295" s="505"/>
      <c r="AD295" s="505"/>
      <c r="AE295" s="505"/>
      <c r="AF295" s="505"/>
      <c r="AG295" s="505"/>
      <c r="AH295" s="505"/>
      <c r="AI295" s="505"/>
      <c r="AJ295" s="505"/>
      <c r="AK295" s="505"/>
    </row>
    <row r="296" spans="1:37" ht="15.75" customHeight="1" x14ac:dyDescent="0.25">
      <c r="A296" s="505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  <c r="Z296" s="505"/>
      <c r="AA296" s="505"/>
      <c r="AB296" s="505"/>
      <c r="AC296" s="505"/>
      <c r="AD296" s="505"/>
      <c r="AE296" s="505"/>
      <c r="AF296" s="505"/>
      <c r="AG296" s="505"/>
      <c r="AH296" s="505"/>
      <c r="AI296" s="505"/>
      <c r="AJ296" s="505"/>
      <c r="AK296" s="505"/>
    </row>
    <row r="297" spans="1:37" ht="15.75" customHeight="1" x14ac:dyDescent="0.25">
      <c r="A297" s="505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  <c r="Z297" s="505"/>
      <c r="AA297" s="505"/>
      <c r="AB297" s="505"/>
      <c r="AC297" s="505"/>
      <c r="AD297" s="505"/>
      <c r="AE297" s="505"/>
      <c r="AF297" s="505"/>
      <c r="AG297" s="505"/>
      <c r="AH297" s="505"/>
      <c r="AI297" s="505"/>
      <c r="AJ297" s="505"/>
      <c r="AK297" s="505"/>
    </row>
    <row r="298" spans="1:37" ht="15.75" customHeight="1" x14ac:dyDescent="0.25">
      <c r="A298" s="505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505"/>
      <c r="AJ298" s="505"/>
      <c r="AK298" s="505"/>
    </row>
    <row r="299" spans="1:37" ht="15.75" customHeight="1" x14ac:dyDescent="0.25">
      <c r="A299" s="505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  <c r="Z299" s="505"/>
      <c r="AA299" s="505"/>
      <c r="AB299" s="505"/>
      <c r="AC299" s="505"/>
      <c r="AD299" s="505"/>
      <c r="AE299" s="505"/>
      <c r="AF299" s="505"/>
      <c r="AG299" s="505"/>
      <c r="AH299" s="505"/>
      <c r="AI299" s="505"/>
      <c r="AJ299" s="505"/>
      <c r="AK299" s="505"/>
    </row>
    <row r="300" spans="1:37" ht="15.75" customHeight="1" x14ac:dyDescent="0.25">
      <c r="A300" s="505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  <c r="Z300" s="505"/>
      <c r="AA300" s="505"/>
      <c r="AB300" s="505"/>
      <c r="AC300" s="505"/>
      <c r="AD300" s="505"/>
      <c r="AE300" s="505"/>
      <c r="AF300" s="505"/>
      <c r="AG300" s="505"/>
      <c r="AH300" s="505"/>
      <c r="AI300" s="505"/>
      <c r="AJ300" s="505"/>
      <c r="AK300" s="505"/>
    </row>
    <row r="301" spans="1:37" ht="15.75" customHeight="1" x14ac:dyDescent="0.25">
      <c r="A301" s="505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  <c r="Z301" s="505"/>
      <c r="AA301" s="505"/>
      <c r="AB301" s="505"/>
      <c r="AC301" s="505"/>
      <c r="AD301" s="505"/>
      <c r="AE301" s="505"/>
      <c r="AF301" s="505"/>
      <c r="AG301" s="505"/>
      <c r="AH301" s="505"/>
      <c r="AI301" s="505"/>
      <c r="AJ301" s="505"/>
      <c r="AK301" s="505"/>
    </row>
    <row r="302" spans="1:37" ht="15.75" customHeight="1" x14ac:dyDescent="0.25">
      <c r="A302" s="505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  <c r="Z302" s="505"/>
      <c r="AA302" s="505"/>
      <c r="AB302" s="505"/>
      <c r="AC302" s="505"/>
      <c r="AD302" s="505"/>
      <c r="AE302" s="505"/>
      <c r="AF302" s="505"/>
      <c r="AG302" s="505"/>
      <c r="AH302" s="505"/>
      <c r="AI302" s="505"/>
      <c r="AJ302" s="505"/>
      <c r="AK302" s="505"/>
    </row>
    <row r="303" spans="1:37" ht="15.75" customHeight="1" x14ac:dyDescent="0.25">
      <c r="A303" s="505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505"/>
      <c r="AJ303" s="505"/>
      <c r="AK303" s="505"/>
    </row>
    <row r="304" spans="1:37" ht="15.75" customHeight="1" x14ac:dyDescent="0.25">
      <c r="A304" s="505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505"/>
      <c r="AJ304" s="505"/>
      <c r="AK304" s="505"/>
    </row>
    <row r="305" spans="1:37" ht="15.75" customHeight="1" x14ac:dyDescent="0.25">
      <c r="A305" s="505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  <c r="Z305" s="505"/>
      <c r="AA305" s="505"/>
      <c r="AB305" s="505"/>
      <c r="AC305" s="505"/>
      <c r="AD305" s="505"/>
      <c r="AE305" s="505"/>
      <c r="AF305" s="505"/>
      <c r="AG305" s="505"/>
      <c r="AH305" s="505"/>
      <c r="AI305" s="505"/>
      <c r="AJ305" s="505"/>
      <c r="AK305" s="505"/>
    </row>
    <row r="306" spans="1:37" ht="15.75" customHeight="1" x14ac:dyDescent="0.25">
      <c r="A306" s="505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  <c r="Z306" s="505"/>
      <c r="AA306" s="505"/>
      <c r="AB306" s="505"/>
      <c r="AC306" s="505"/>
      <c r="AD306" s="505"/>
      <c r="AE306" s="505"/>
      <c r="AF306" s="505"/>
      <c r="AG306" s="505"/>
      <c r="AH306" s="505"/>
      <c r="AI306" s="505"/>
      <c r="AJ306" s="505"/>
      <c r="AK306" s="505"/>
    </row>
    <row r="307" spans="1:37" ht="15.75" customHeight="1" x14ac:dyDescent="0.25">
      <c r="A307" s="505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  <c r="Z307" s="505"/>
      <c r="AA307" s="505"/>
      <c r="AB307" s="505"/>
      <c r="AC307" s="505"/>
      <c r="AD307" s="505"/>
      <c r="AE307" s="505"/>
      <c r="AF307" s="505"/>
      <c r="AG307" s="505"/>
      <c r="AH307" s="505"/>
      <c r="AI307" s="505"/>
      <c r="AJ307" s="505"/>
      <c r="AK307" s="505"/>
    </row>
    <row r="308" spans="1:37" ht="15.75" customHeight="1" x14ac:dyDescent="0.25">
      <c r="A308" s="505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</row>
    <row r="309" spans="1:37" ht="15.75" customHeight="1" x14ac:dyDescent="0.25">
      <c r="A309" s="505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505"/>
      <c r="AJ309" s="505"/>
      <c r="AK309" s="505"/>
    </row>
    <row r="310" spans="1:37" ht="15.75" customHeight="1" x14ac:dyDescent="0.25">
      <c r="A310" s="505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505"/>
      <c r="AJ310" s="505"/>
      <c r="AK310" s="505"/>
    </row>
    <row r="311" spans="1:37" ht="15.75" customHeight="1" x14ac:dyDescent="0.25">
      <c r="A311" s="505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</row>
    <row r="312" spans="1:37" ht="15.75" customHeight="1" x14ac:dyDescent="0.25">
      <c r="A312" s="505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  <c r="Z312" s="505"/>
      <c r="AA312" s="505"/>
      <c r="AB312" s="505"/>
      <c r="AC312" s="505"/>
      <c r="AD312" s="505"/>
      <c r="AE312" s="505"/>
      <c r="AF312" s="505"/>
      <c r="AG312" s="505"/>
      <c r="AH312" s="505"/>
      <c r="AI312" s="505"/>
      <c r="AJ312" s="505"/>
      <c r="AK312" s="505"/>
    </row>
    <row r="313" spans="1:37" ht="15.75" customHeight="1" x14ac:dyDescent="0.25">
      <c r="A313" s="505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  <c r="Z313" s="505"/>
      <c r="AA313" s="505"/>
      <c r="AB313" s="505"/>
      <c r="AC313" s="505"/>
      <c r="AD313" s="505"/>
      <c r="AE313" s="505"/>
      <c r="AF313" s="505"/>
      <c r="AG313" s="505"/>
      <c r="AH313" s="505"/>
      <c r="AI313" s="505"/>
      <c r="AJ313" s="505"/>
      <c r="AK313" s="505"/>
    </row>
    <row r="314" spans="1:37" ht="15.75" customHeight="1" x14ac:dyDescent="0.25">
      <c r="A314" s="505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  <c r="Z314" s="505"/>
      <c r="AA314" s="505"/>
      <c r="AB314" s="505"/>
      <c r="AC314" s="505"/>
      <c r="AD314" s="505"/>
      <c r="AE314" s="505"/>
      <c r="AF314" s="505"/>
      <c r="AG314" s="505"/>
      <c r="AH314" s="505"/>
      <c r="AI314" s="505"/>
      <c r="AJ314" s="505"/>
      <c r="AK314" s="505"/>
    </row>
    <row r="315" spans="1:37" ht="15.75" customHeight="1" x14ac:dyDescent="0.25">
      <c r="A315" s="505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  <c r="Z315" s="505"/>
      <c r="AA315" s="505"/>
      <c r="AB315" s="505"/>
      <c r="AC315" s="505"/>
      <c r="AD315" s="505"/>
      <c r="AE315" s="505"/>
      <c r="AF315" s="505"/>
      <c r="AG315" s="505"/>
      <c r="AH315" s="505"/>
      <c r="AI315" s="505"/>
      <c r="AJ315" s="505"/>
      <c r="AK315" s="505"/>
    </row>
    <row r="316" spans="1:37" ht="15.75" customHeight="1" x14ac:dyDescent="0.25">
      <c r="A316" s="505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  <c r="Z316" s="505"/>
      <c r="AA316" s="505"/>
      <c r="AB316" s="505"/>
      <c r="AC316" s="505"/>
      <c r="AD316" s="505"/>
      <c r="AE316" s="505"/>
      <c r="AF316" s="505"/>
      <c r="AG316" s="505"/>
      <c r="AH316" s="505"/>
      <c r="AI316" s="505"/>
      <c r="AJ316" s="505"/>
      <c r="AK316" s="505"/>
    </row>
    <row r="317" spans="1:37" ht="15.75" customHeight="1" x14ac:dyDescent="0.25">
      <c r="A317" s="505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  <c r="Z317" s="505"/>
      <c r="AA317" s="505"/>
      <c r="AB317" s="505"/>
      <c r="AC317" s="505"/>
      <c r="AD317" s="505"/>
      <c r="AE317" s="505"/>
      <c r="AF317" s="505"/>
      <c r="AG317" s="505"/>
      <c r="AH317" s="505"/>
      <c r="AI317" s="505"/>
      <c r="AJ317" s="505"/>
      <c r="AK317" s="505"/>
    </row>
    <row r="318" spans="1:37" ht="15.75" customHeight="1" x14ac:dyDescent="0.25">
      <c r="A318" s="505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  <c r="Z318" s="505"/>
      <c r="AA318" s="505"/>
      <c r="AB318" s="505"/>
      <c r="AC318" s="505"/>
      <c r="AD318" s="505"/>
      <c r="AE318" s="505"/>
      <c r="AF318" s="505"/>
      <c r="AG318" s="505"/>
      <c r="AH318" s="505"/>
      <c r="AI318" s="505"/>
      <c r="AJ318" s="505"/>
      <c r="AK318" s="505"/>
    </row>
    <row r="319" spans="1:37" ht="15.75" customHeight="1" x14ac:dyDescent="0.25">
      <c r="A319" s="505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  <c r="Z319" s="505"/>
      <c r="AA319" s="505"/>
      <c r="AB319" s="505"/>
      <c r="AC319" s="505"/>
      <c r="AD319" s="505"/>
      <c r="AE319" s="505"/>
      <c r="AF319" s="505"/>
      <c r="AG319" s="505"/>
      <c r="AH319" s="505"/>
      <c r="AI319" s="505"/>
      <c r="AJ319" s="505"/>
      <c r="AK319" s="505"/>
    </row>
    <row r="320" spans="1:37" ht="15.75" customHeight="1" x14ac:dyDescent="0.25">
      <c r="A320" s="505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  <c r="Z320" s="505"/>
      <c r="AA320" s="505"/>
      <c r="AB320" s="505"/>
      <c r="AC320" s="505"/>
      <c r="AD320" s="505"/>
      <c r="AE320" s="505"/>
      <c r="AF320" s="505"/>
      <c r="AG320" s="505"/>
      <c r="AH320" s="505"/>
      <c r="AI320" s="505"/>
      <c r="AJ320" s="505"/>
      <c r="AK320" s="505"/>
    </row>
    <row r="321" spans="1:37" ht="15.75" customHeight="1" x14ac:dyDescent="0.25">
      <c r="A321" s="505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  <c r="Z321" s="505"/>
      <c r="AA321" s="505"/>
      <c r="AB321" s="505"/>
      <c r="AC321" s="505"/>
      <c r="AD321" s="505"/>
      <c r="AE321" s="505"/>
      <c r="AF321" s="505"/>
      <c r="AG321" s="505"/>
      <c r="AH321" s="505"/>
      <c r="AI321" s="505"/>
      <c r="AJ321" s="505"/>
      <c r="AK321" s="505"/>
    </row>
    <row r="322" spans="1:37" ht="15.75" customHeight="1" x14ac:dyDescent="0.25">
      <c r="A322" s="505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  <c r="Z322" s="505"/>
      <c r="AA322" s="505"/>
      <c r="AB322" s="505"/>
      <c r="AC322" s="505"/>
      <c r="AD322" s="505"/>
      <c r="AE322" s="505"/>
      <c r="AF322" s="505"/>
      <c r="AG322" s="505"/>
      <c r="AH322" s="505"/>
      <c r="AI322" s="505"/>
      <c r="AJ322" s="505"/>
      <c r="AK322" s="505"/>
    </row>
    <row r="323" spans="1:37" ht="15.75" customHeight="1" x14ac:dyDescent="0.25">
      <c r="A323" s="505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  <c r="Z323" s="505"/>
      <c r="AA323" s="505"/>
      <c r="AB323" s="505"/>
      <c r="AC323" s="505"/>
      <c r="AD323" s="505"/>
      <c r="AE323" s="505"/>
      <c r="AF323" s="505"/>
      <c r="AG323" s="505"/>
      <c r="AH323" s="505"/>
      <c r="AI323" s="505"/>
      <c r="AJ323" s="505"/>
      <c r="AK323" s="505"/>
    </row>
    <row r="324" spans="1:37" ht="15.75" customHeight="1" x14ac:dyDescent="0.25">
      <c r="A324" s="505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  <c r="Z324" s="505"/>
      <c r="AA324" s="505"/>
      <c r="AB324" s="505"/>
      <c r="AC324" s="505"/>
      <c r="AD324" s="505"/>
      <c r="AE324" s="505"/>
      <c r="AF324" s="505"/>
      <c r="AG324" s="505"/>
      <c r="AH324" s="505"/>
      <c r="AI324" s="505"/>
      <c r="AJ324" s="505"/>
      <c r="AK324" s="505"/>
    </row>
    <row r="325" spans="1:37" ht="15.75" customHeight="1" x14ac:dyDescent="0.25">
      <c r="A325" s="505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505"/>
      <c r="AJ325" s="505"/>
      <c r="AK325" s="505"/>
    </row>
    <row r="326" spans="1:37" ht="15.75" customHeight="1" x14ac:dyDescent="0.25">
      <c r="A326" s="505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505"/>
      <c r="AJ326" s="505"/>
      <c r="AK326" s="505"/>
    </row>
    <row r="327" spans="1:37" ht="15.75" customHeight="1" x14ac:dyDescent="0.25">
      <c r="A327" s="505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505"/>
      <c r="AJ327" s="505"/>
      <c r="AK327" s="505"/>
    </row>
    <row r="328" spans="1:37" ht="15.75" customHeight="1" x14ac:dyDescent="0.25">
      <c r="A328" s="505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505"/>
      <c r="AJ328" s="505"/>
      <c r="AK328" s="505"/>
    </row>
    <row r="329" spans="1:37" ht="15.75" customHeight="1" x14ac:dyDescent="0.25">
      <c r="A329" s="505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  <c r="Z329" s="505"/>
      <c r="AA329" s="505"/>
      <c r="AB329" s="505"/>
      <c r="AC329" s="505"/>
      <c r="AD329" s="505"/>
      <c r="AE329" s="505"/>
      <c r="AF329" s="505"/>
      <c r="AG329" s="505"/>
      <c r="AH329" s="505"/>
      <c r="AI329" s="505"/>
      <c r="AJ329" s="505"/>
      <c r="AK329" s="505"/>
    </row>
    <row r="330" spans="1:37" ht="15.75" customHeight="1" x14ac:dyDescent="0.25">
      <c r="A330" s="505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  <c r="Z330" s="505"/>
      <c r="AA330" s="505"/>
      <c r="AB330" s="505"/>
      <c r="AC330" s="505"/>
      <c r="AD330" s="505"/>
      <c r="AE330" s="505"/>
      <c r="AF330" s="505"/>
      <c r="AG330" s="505"/>
      <c r="AH330" s="505"/>
      <c r="AI330" s="505"/>
      <c r="AJ330" s="505"/>
      <c r="AK330" s="505"/>
    </row>
    <row r="331" spans="1:37" ht="15.75" customHeight="1" x14ac:dyDescent="0.25">
      <c r="A331" s="505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  <c r="Z331" s="505"/>
      <c r="AA331" s="505"/>
      <c r="AB331" s="505"/>
      <c r="AC331" s="505"/>
      <c r="AD331" s="505"/>
      <c r="AE331" s="505"/>
      <c r="AF331" s="505"/>
      <c r="AG331" s="505"/>
      <c r="AH331" s="505"/>
      <c r="AI331" s="505"/>
      <c r="AJ331" s="505"/>
      <c r="AK331" s="505"/>
    </row>
    <row r="332" spans="1:37" ht="15.75" customHeight="1" x14ac:dyDescent="0.25">
      <c r="A332" s="505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  <c r="Z332" s="505"/>
      <c r="AA332" s="505"/>
      <c r="AB332" s="505"/>
      <c r="AC332" s="505"/>
      <c r="AD332" s="505"/>
      <c r="AE332" s="505"/>
      <c r="AF332" s="505"/>
      <c r="AG332" s="505"/>
      <c r="AH332" s="505"/>
      <c r="AI332" s="505"/>
      <c r="AJ332" s="505"/>
      <c r="AK332" s="505"/>
    </row>
    <row r="333" spans="1:37" ht="15.75" customHeight="1" x14ac:dyDescent="0.25">
      <c r="A333" s="505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  <c r="Z333" s="505"/>
      <c r="AA333" s="505"/>
      <c r="AB333" s="505"/>
      <c r="AC333" s="505"/>
      <c r="AD333" s="505"/>
      <c r="AE333" s="505"/>
      <c r="AF333" s="505"/>
      <c r="AG333" s="505"/>
      <c r="AH333" s="505"/>
      <c r="AI333" s="505"/>
      <c r="AJ333" s="505"/>
      <c r="AK333" s="505"/>
    </row>
    <row r="334" spans="1:37" ht="15.75" customHeight="1" x14ac:dyDescent="0.25">
      <c r="A334" s="505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  <c r="Z334" s="505"/>
      <c r="AA334" s="505"/>
      <c r="AB334" s="505"/>
      <c r="AC334" s="505"/>
      <c r="AD334" s="505"/>
      <c r="AE334" s="505"/>
      <c r="AF334" s="505"/>
      <c r="AG334" s="505"/>
      <c r="AH334" s="505"/>
      <c r="AI334" s="505"/>
      <c r="AJ334" s="505"/>
      <c r="AK334" s="505"/>
    </row>
    <row r="335" spans="1:37" ht="15.75" customHeight="1" x14ac:dyDescent="0.25">
      <c r="A335" s="505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  <c r="Z335" s="505"/>
      <c r="AA335" s="505"/>
      <c r="AB335" s="505"/>
      <c r="AC335" s="505"/>
      <c r="AD335" s="505"/>
      <c r="AE335" s="505"/>
      <c r="AF335" s="505"/>
      <c r="AG335" s="505"/>
      <c r="AH335" s="505"/>
      <c r="AI335" s="505"/>
      <c r="AJ335" s="505"/>
      <c r="AK335" s="505"/>
    </row>
    <row r="336" spans="1:37" ht="15.75" customHeight="1" x14ac:dyDescent="0.25">
      <c r="A336" s="505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  <c r="Z336" s="505"/>
      <c r="AA336" s="505"/>
      <c r="AB336" s="505"/>
      <c r="AC336" s="505"/>
      <c r="AD336" s="505"/>
      <c r="AE336" s="505"/>
      <c r="AF336" s="505"/>
      <c r="AG336" s="505"/>
      <c r="AH336" s="505"/>
      <c r="AI336" s="505"/>
      <c r="AJ336" s="505"/>
      <c r="AK336" s="505"/>
    </row>
    <row r="337" spans="1:37" ht="15.75" customHeight="1" x14ac:dyDescent="0.25">
      <c r="A337" s="505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  <c r="Z337" s="505"/>
      <c r="AA337" s="505"/>
      <c r="AB337" s="505"/>
      <c r="AC337" s="505"/>
      <c r="AD337" s="505"/>
      <c r="AE337" s="505"/>
      <c r="AF337" s="505"/>
      <c r="AG337" s="505"/>
      <c r="AH337" s="505"/>
      <c r="AI337" s="505"/>
      <c r="AJ337" s="505"/>
      <c r="AK337" s="505"/>
    </row>
    <row r="338" spans="1:37" ht="15.75" customHeight="1" x14ac:dyDescent="0.25">
      <c r="A338" s="505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505"/>
      <c r="AJ338" s="505"/>
      <c r="AK338" s="505"/>
    </row>
    <row r="339" spans="1:37" ht="15.75" customHeight="1" x14ac:dyDescent="0.25">
      <c r="A339" s="505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505"/>
      <c r="AJ339" s="505"/>
      <c r="AK339" s="505"/>
    </row>
    <row r="340" spans="1:37" ht="15.75" customHeight="1" x14ac:dyDescent="0.25">
      <c r="A340" s="505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  <c r="Z340" s="505"/>
      <c r="AA340" s="505"/>
      <c r="AB340" s="505"/>
      <c r="AC340" s="505"/>
      <c r="AD340" s="505"/>
      <c r="AE340" s="505"/>
      <c r="AF340" s="505"/>
      <c r="AG340" s="505"/>
      <c r="AH340" s="505"/>
      <c r="AI340" s="505"/>
      <c r="AJ340" s="505"/>
      <c r="AK340" s="505"/>
    </row>
    <row r="341" spans="1:37" ht="15.75" customHeight="1" x14ac:dyDescent="0.25">
      <c r="A341" s="505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  <c r="Z341" s="505"/>
      <c r="AA341" s="505"/>
      <c r="AB341" s="505"/>
      <c r="AC341" s="505"/>
      <c r="AD341" s="505"/>
      <c r="AE341" s="505"/>
      <c r="AF341" s="505"/>
      <c r="AG341" s="505"/>
      <c r="AH341" s="505"/>
      <c r="AI341" s="505"/>
      <c r="AJ341" s="505"/>
      <c r="AK341" s="505"/>
    </row>
    <row r="342" spans="1:37" ht="15.75" customHeight="1" x14ac:dyDescent="0.25">
      <c r="A342" s="505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</row>
    <row r="343" spans="1:37" ht="15.75" customHeight="1" x14ac:dyDescent="0.25">
      <c r="A343" s="505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505"/>
      <c r="AJ343" s="505"/>
      <c r="AK343" s="505"/>
    </row>
    <row r="344" spans="1:37" ht="15.75" customHeight="1" x14ac:dyDescent="0.25">
      <c r="A344" s="505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  <c r="Z344" s="505"/>
      <c r="AA344" s="505"/>
      <c r="AB344" s="505"/>
      <c r="AC344" s="505"/>
      <c r="AD344" s="505"/>
      <c r="AE344" s="505"/>
      <c r="AF344" s="505"/>
      <c r="AG344" s="505"/>
      <c r="AH344" s="505"/>
      <c r="AI344" s="505"/>
      <c r="AJ344" s="505"/>
      <c r="AK344" s="505"/>
    </row>
    <row r="345" spans="1:37" ht="15.75" customHeight="1" x14ac:dyDescent="0.25">
      <c r="A345" s="505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</row>
    <row r="346" spans="1:37" ht="15.75" customHeight="1" x14ac:dyDescent="0.25">
      <c r="A346" s="505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  <c r="Z346" s="505"/>
      <c r="AA346" s="505"/>
      <c r="AB346" s="505"/>
      <c r="AC346" s="505"/>
      <c r="AD346" s="505"/>
      <c r="AE346" s="505"/>
      <c r="AF346" s="505"/>
      <c r="AG346" s="505"/>
      <c r="AH346" s="505"/>
      <c r="AI346" s="505"/>
      <c r="AJ346" s="505"/>
      <c r="AK346" s="505"/>
    </row>
    <row r="347" spans="1:37" ht="15.75" customHeight="1" x14ac:dyDescent="0.25">
      <c r="A347" s="505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  <c r="Z347" s="505"/>
      <c r="AA347" s="505"/>
      <c r="AB347" s="505"/>
      <c r="AC347" s="505"/>
      <c r="AD347" s="505"/>
      <c r="AE347" s="505"/>
      <c r="AF347" s="505"/>
      <c r="AG347" s="505"/>
      <c r="AH347" s="505"/>
      <c r="AI347" s="505"/>
      <c r="AJ347" s="505"/>
      <c r="AK347" s="505"/>
    </row>
    <row r="348" spans="1:37" ht="15.75" customHeight="1" x14ac:dyDescent="0.25">
      <c r="A348" s="505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505"/>
      <c r="AJ348" s="505"/>
      <c r="AK348" s="505"/>
    </row>
    <row r="349" spans="1:37" ht="15.75" customHeight="1" x14ac:dyDescent="0.25">
      <c r="A349" s="505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</row>
    <row r="350" spans="1:37" ht="15.75" customHeight="1" x14ac:dyDescent="0.25">
      <c r="A350" s="505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</row>
    <row r="351" spans="1:37" ht="15.75" customHeight="1" x14ac:dyDescent="0.25">
      <c r="A351" s="505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  <c r="Z351" s="505"/>
      <c r="AA351" s="505"/>
      <c r="AB351" s="505"/>
      <c r="AC351" s="505"/>
      <c r="AD351" s="505"/>
      <c r="AE351" s="505"/>
      <c r="AF351" s="505"/>
      <c r="AG351" s="505"/>
      <c r="AH351" s="505"/>
      <c r="AI351" s="505"/>
      <c r="AJ351" s="505"/>
      <c r="AK351" s="505"/>
    </row>
    <row r="352" spans="1:37" ht="15.75" customHeight="1" x14ac:dyDescent="0.25">
      <c r="A352" s="505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  <c r="Z352" s="505"/>
      <c r="AA352" s="505"/>
      <c r="AB352" s="505"/>
      <c r="AC352" s="505"/>
      <c r="AD352" s="505"/>
      <c r="AE352" s="505"/>
      <c r="AF352" s="505"/>
      <c r="AG352" s="505"/>
      <c r="AH352" s="505"/>
      <c r="AI352" s="505"/>
      <c r="AJ352" s="505"/>
      <c r="AK352" s="505"/>
    </row>
    <row r="353" spans="1:37" ht="15.75" customHeight="1" x14ac:dyDescent="0.25">
      <c r="A353" s="505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505"/>
      <c r="AJ353" s="505"/>
      <c r="AK353" s="505"/>
    </row>
    <row r="354" spans="1:37" ht="15.75" customHeight="1" x14ac:dyDescent="0.25">
      <c r="A354" s="505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</row>
    <row r="355" spans="1:37" ht="15.75" customHeight="1" x14ac:dyDescent="0.25">
      <c r="A355" s="505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  <c r="Z355" s="505"/>
      <c r="AA355" s="505"/>
      <c r="AB355" s="505"/>
      <c r="AC355" s="505"/>
      <c r="AD355" s="505"/>
      <c r="AE355" s="505"/>
      <c r="AF355" s="505"/>
      <c r="AG355" s="505"/>
      <c r="AH355" s="505"/>
      <c r="AI355" s="505"/>
      <c r="AJ355" s="505"/>
      <c r="AK355" s="505"/>
    </row>
    <row r="356" spans="1:37" ht="15.75" customHeight="1" x14ac:dyDescent="0.25">
      <c r="A356" s="505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</row>
    <row r="357" spans="1:37" ht="15.75" customHeight="1" x14ac:dyDescent="0.25">
      <c r="A357" s="505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</row>
    <row r="358" spans="1:37" ht="15.75" customHeight="1" x14ac:dyDescent="0.25">
      <c r="A358" s="505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  <c r="Z358" s="505"/>
      <c r="AA358" s="505"/>
      <c r="AB358" s="505"/>
      <c r="AC358" s="505"/>
      <c r="AD358" s="505"/>
      <c r="AE358" s="505"/>
      <c r="AF358" s="505"/>
      <c r="AG358" s="505"/>
      <c r="AH358" s="505"/>
      <c r="AI358" s="505"/>
      <c r="AJ358" s="505"/>
      <c r="AK358" s="505"/>
    </row>
    <row r="359" spans="1:37" ht="15.75" customHeight="1" x14ac:dyDescent="0.25">
      <c r="A359" s="505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505"/>
      <c r="AJ359" s="505"/>
      <c r="AK359" s="505"/>
    </row>
    <row r="360" spans="1:37" ht="15.75" customHeight="1" x14ac:dyDescent="0.25">
      <c r="A360" s="505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505"/>
      <c r="AJ360" s="505"/>
      <c r="AK360" s="505"/>
    </row>
    <row r="361" spans="1:37" ht="15.75" customHeight="1" x14ac:dyDescent="0.25">
      <c r="A361" s="505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  <c r="Z361" s="505"/>
      <c r="AA361" s="505"/>
      <c r="AB361" s="505"/>
      <c r="AC361" s="505"/>
      <c r="AD361" s="505"/>
      <c r="AE361" s="505"/>
      <c r="AF361" s="505"/>
      <c r="AG361" s="505"/>
      <c r="AH361" s="505"/>
      <c r="AI361" s="505"/>
      <c r="AJ361" s="505"/>
      <c r="AK361" s="505"/>
    </row>
    <row r="362" spans="1:37" ht="15.75" customHeight="1" x14ac:dyDescent="0.25">
      <c r="A362" s="505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  <c r="Z362" s="505"/>
      <c r="AA362" s="505"/>
      <c r="AB362" s="505"/>
      <c r="AC362" s="505"/>
      <c r="AD362" s="505"/>
      <c r="AE362" s="505"/>
      <c r="AF362" s="505"/>
      <c r="AG362" s="505"/>
      <c r="AH362" s="505"/>
      <c r="AI362" s="505"/>
      <c r="AJ362" s="505"/>
      <c r="AK362" s="505"/>
    </row>
    <row r="363" spans="1:37" ht="15.75" customHeight="1" x14ac:dyDescent="0.25">
      <c r="A363" s="505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  <c r="Z363" s="505"/>
      <c r="AA363" s="505"/>
      <c r="AB363" s="505"/>
      <c r="AC363" s="505"/>
      <c r="AD363" s="505"/>
      <c r="AE363" s="505"/>
      <c r="AF363" s="505"/>
      <c r="AG363" s="505"/>
      <c r="AH363" s="505"/>
      <c r="AI363" s="505"/>
      <c r="AJ363" s="505"/>
      <c r="AK363" s="505"/>
    </row>
    <row r="364" spans="1:37" ht="15.75" customHeight="1" x14ac:dyDescent="0.25">
      <c r="A364" s="505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65" t="s">
        <v>1682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  <c r="Y1" s="701"/>
      <c r="Z1" s="701"/>
    </row>
    <row r="2" spans="1:26" x14ac:dyDescent="0.25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</row>
    <row r="3" spans="1:26" ht="19.5" customHeight="1" x14ac:dyDescent="0.25">
      <c r="A3" s="655" t="s">
        <v>3</v>
      </c>
      <c r="B3" s="766" t="s">
        <v>1683</v>
      </c>
      <c r="C3" s="665"/>
      <c r="D3" s="655" t="s">
        <v>1684</v>
      </c>
      <c r="E3" s="655" t="s">
        <v>1685</v>
      </c>
      <c r="F3" s="655" t="s">
        <v>1686</v>
      </c>
      <c r="G3" s="767" t="s">
        <v>1687</v>
      </c>
      <c r="H3" s="665"/>
      <c r="I3" s="628" t="s">
        <v>787</v>
      </c>
      <c r="J3" s="614"/>
      <c r="K3" s="614"/>
      <c r="L3" s="614"/>
      <c r="M3" s="614"/>
      <c r="N3" s="615"/>
      <c r="O3" s="628" t="s">
        <v>1688</v>
      </c>
      <c r="P3" s="614"/>
      <c r="Q3" s="614"/>
      <c r="R3" s="614"/>
      <c r="S3" s="615"/>
      <c r="T3" s="628" t="s">
        <v>1305</v>
      </c>
      <c r="U3" s="614"/>
      <c r="V3" s="614"/>
      <c r="W3" s="614"/>
      <c r="X3" s="614"/>
      <c r="Y3" s="615"/>
      <c r="Z3" s="655" t="s">
        <v>1689</v>
      </c>
    </row>
    <row r="4" spans="1:26" ht="19.5" customHeight="1" x14ac:dyDescent="0.25">
      <c r="A4" s="731"/>
      <c r="B4" s="681"/>
      <c r="C4" s="682"/>
      <c r="D4" s="731"/>
      <c r="E4" s="731"/>
      <c r="F4" s="731"/>
      <c r="G4" s="681"/>
      <c r="H4" s="682"/>
      <c r="I4" s="628" t="s">
        <v>1690</v>
      </c>
      <c r="J4" s="615"/>
      <c r="K4" s="628" t="s">
        <v>1691</v>
      </c>
      <c r="L4" s="614"/>
      <c r="M4" s="614"/>
      <c r="N4" s="615"/>
      <c r="O4" s="628" t="s">
        <v>1690</v>
      </c>
      <c r="P4" s="615"/>
      <c r="Q4" s="628" t="s">
        <v>1692</v>
      </c>
      <c r="R4" s="614"/>
      <c r="S4" s="615"/>
      <c r="T4" s="628" t="s">
        <v>1690</v>
      </c>
      <c r="U4" s="615"/>
      <c r="V4" s="628" t="s">
        <v>1692</v>
      </c>
      <c r="W4" s="614"/>
      <c r="X4" s="614"/>
      <c r="Y4" s="615"/>
      <c r="Z4" s="731"/>
    </row>
    <row r="5" spans="1:26" ht="19.5" customHeight="1" x14ac:dyDescent="0.25">
      <c r="A5" s="644"/>
      <c r="B5" s="62" t="s">
        <v>994</v>
      </c>
      <c r="C5" s="62" t="s">
        <v>995</v>
      </c>
      <c r="D5" s="644"/>
      <c r="E5" s="644"/>
      <c r="F5" s="644"/>
      <c r="G5" s="62" t="s">
        <v>1693</v>
      </c>
      <c r="H5" s="62" t="s">
        <v>1694</v>
      </c>
      <c r="I5" s="62" t="s">
        <v>624</v>
      </c>
      <c r="J5" s="62" t="s">
        <v>1695</v>
      </c>
      <c r="K5" s="62" t="s">
        <v>1696</v>
      </c>
      <c r="L5" s="62" t="s">
        <v>1697</v>
      </c>
      <c r="M5" s="62" t="s">
        <v>1698</v>
      </c>
      <c r="N5" s="62" t="s">
        <v>1699</v>
      </c>
      <c r="O5" s="62" t="s">
        <v>624</v>
      </c>
      <c r="P5" s="62" t="s">
        <v>1695</v>
      </c>
      <c r="Q5" s="62" t="s">
        <v>1700</v>
      </c>
      <c r="R5" s="62" t="s">
        <v>1701</v>
      </c>
      <c r="S5" s="62" t="s">
        <v>1699</v>
      </c>
      <c r="T5" s="62" t="s">
        <v>624</v>
      </c>
      <c r="U5" s="62" t="s">
        <v>1695</v>
      </c>
      <c r="V5" s="62" t="s">
        <v>18</v>
      </c>
      <c r="W5" s="62" t="s">
        <v>21</v>
      </c>
      <c r="X5" s="62" t="s">
        <v>1702</v>
      </c>
      <c r="Y5" s="62" t="s">
        <v>1699</v>
      </c>
      <c r="Z5" s="644"/>
    </row>
    <row r="6" spans="1:26" ht="19.5" customHeight="1" x14ac:dyDescent="0.25">
      <c r="A6" s="109">
        <v>1</v>
      </c>
      <c r="B6" s="259" t="s">
        <v>1703</v>
      </c>
      <c r="C6" s="259" t="s">
        <v>1704</v>
      </c>
      <c r="D6" s="109">
        <v>241</v>
      </c>
      <c r="E6" s="109" t="s">
        <v>1705</v>
      </c>
      <c r="F6" s="259"/>
      <c r="G6" s="561"/>
      <c r="H6" s="562"/>
      <c r="I6" s="88"/>
      <c r="J6" s="88"/>
      <c r="K6" s="88"/>
      <c r="L6" s="561"/>
      <c r="M6" s="561"/>
      <c r="N6" s="562"/>
      <c r="O6" s="88"/>
      <c r="P6" s="561"/>
      <c r="Q6" s="88"/>
      <c r="R6" s="561"/>
      <c r="S6" s="562"/>
      <c r="T6" s="259"/>
      <c r="U6" s="259"/>
      <c r="V6" s="561"/>
      <c r="W6" s="561"/>
      <c r="X6" s="561"/>
      <c r="Y6" s="561"/>
      <c r="Z6" s="562"/>
    </row>
    <row r="7" spans="1:26" ht="19.5" customHeight="1" x14ac:dyDescent="0.25">
      <c r="A7" s="109">
        <v>2</v>
      </c>
      <c r="B7" s="259" t="s">
        <v>1706</v>
      </c>
      <c r="C7" s="259" t="s">
        <v>1707</v>
      </c>
      <c r="D7" s="109">
        <v>239</v>
      </c>
      <c r="E7" s="109" t="s">
        <v>1708</v>
      </c>
      <c r="F7" s="259"/>
      <c r="G7" s="561"/>
      <c r="H7" s="562"/>
      <c r="I7" s="88"/>
      <c r="J7" s="88"/>
      <c r="K7" s="88"/>
      <c r="L7" s="562"/>
      <c r="M7" s="561"/>
      <c r="N7" s="562"/>
      <c r="O7" s="259"/>
      <c r="P7" s="88"/>
      <c r="Q7" s="562"/>
      <c r="R7" s="561"/>
      <c r="S7" s="562"/>
      <c r="T7" s="259"/>
      <c r="U7" s="259"/>
      <c r="V7" s="561"/>
      <c r="W7" s="561"/>
      <c r="X7" s="561"/>
      <c r="Y7" s="561"/>
      <c r="Z7" s="562"/>
    </row>
    <row r="8" spans="1:26" ht="19.5" customHeight="1" x14ac:dyDescent="0.25">
      <c r="A8" s="109">
        <v>3</v>
      </c>
      <c r="B8" s="259" t="s">
        <v>1709</v>
      </c>
      <c r="C8" s="259" t="s">
        <v>1710</v>
      </c>
      <c r="D8" s="109">
        <v>236</v>
      </c>
      <c r="E8" s="109" t="s">
        <v>1711</v>
      </c>
      <c r="F8" s="259"/>
      <c r="G8" s="561"/>
      <c r="H8" s="562"/>
      <c r="I8" s="88"/>
      <c r="J8" s="88"/>
      <c r="K8" s="88"/>
      <c r="L8" s="562"/>
      <c r="M8" s="561"/>
      <c r="N8" s="562"/>
      <c r="O8" s="88"/>
      <c r="P8" s="259"/>
      <c r="Q8" s="562"/>
      <c r="R8" s="561"/>
      <c r="S8" s="562"/>
      <c r="T8" s="259"/>
      <c r="U8" s="259"/>
      <c r="V8" s="561"/>
      <c r="W8" s="561"/>
      <c r="X8" s="561"/>
      <c r="Y8" s="561"/>
      <c r="Z8" s="562"/>
    </row>
    <row r="9" spans="1:26" ht="19.5" customHeight="1" x14ac:dyDescent="0.25">
      <c r="A9" s="109">
        <v>4</v>
      </c>
      <c r="B9" s="259" t="s">
        <v>1712</v>
      </c>
      <c r="C9" s="259" t="s">
        <v>1713</v>
      </c>
      <c r="D9" s="109">
        <v>244</v>
      </c>
      <c r="E9" s="109" t="s">
        <v>1714</v>
      </c>
      <c r="F9" s="259"/>
      <c r="G9" s="561"/>
      <c r="H9" s="562"/>
      <c r="I9" s="88"/>
      <c r="J9" s="88"/>
      <c r="K9" s="88"/>
      <c r="L9" s="562"/>
      <c r="M9" s="561"/>
      <c r="N9" s="562"/>
      <c r="O9" s="259"/>
      <c r="P9" s="88"/>
      <c r="Q9" s="562"/>
      <c r="R9" s="561"/>
      <c r="S9" s="562"/>
      <c r="T9" s="259"/>
      <c r="U9" s="259"/>
      <c r="V9" s="561"/>
      <c r="W9" s="561"/>
      <c r="X9" s="561"/>
      <c r="Y9" s="561"/>
      <c r="Z9" s="562"/>
    </row>
    <row r="10" spans="1:26" ht="19.5" customHeight="1" x14ac:dyDescent="0.25">
      <c r="A10" s="109">
        <v>5</v>
      </c>
      <c r="B10" s="259" t="s">
        <v>1715</v>
      </c>
      <c r="C10" s="259" t="s">
        <v>1716</v>
      </c>
      <c r="D10" s="109">
        <v>240</v>
      </c>
      <c r="E10" s="109" t="s">
        <v>1708</v>
      </c>
      <c r="F10" s="259"/>
      <c r="G10" s="561"/>
      <c r="H10" s="562"/>
      <c r="I10" s="88"/>
      <c r="J10" s="88"/>
      <c r="K10" s="88"/>
      <c r="L10" s="562"/>
      <c r="M10" s="561"/>
      <c r="N10" s="562"/>
      <c r="O10" s="88"/>
      <c r="P10" s="88"/>
      <c r="Q10" s="562"/>
      <c r="R10" s="561"/>
      <c r="S10" s="562"/>
      <c r="T10" s="88"/>
      <c r="U10" s="88"/>
      <c r="V10" s="561"/>
      <c r="W10" s="561"/>
      <c r="X10" s="561"/>
      <c r="Y10" s="561"/>
      <c r="Z10" s="562"/>
    </row>
    <row r="11" spans="1:26" ht="19.5" customHeight="1" x14ac:dyDescent="0.25">
      <c r="A11" s="109">
        <v>6</v>
      </c>
      <c r="B11" s="259" t="s">
        <v>1717</v>
      </c>
      <c r="C11" s="259" t="s">
        <v>1718</v>
      </c>
      <c r="D11" s="109">
        <v>246</v>
      </c>
      <c r="E11" s="109" t="s">
        <v>1719</v>
      </c>
      <c r="F11" s="259"/>
      <c r="G11" s="561"/>
      <c r="H11" s="562"/>
      <c r="I11" s="88"/>
      <c r="J11" s="88"/>
      <c r="K11" s="88"/>
      <c r="L11" s="561"/>
      <c r="M11" s="561"/>
      <c r="N11" s="562"/>
      <c r="O11" s="88"/>
      <c r="P11" s="88"/>
      <c r="Q11" s="562"/>
      <c r="R11" s="561"/>
      <c r="S11" s="562"/>
      <c r="T11" s="88"/>
      <c r="U11" s="88"/>
      <c r="V11" s="561"/>
      <c r="W11" s="561"/>
      <c r="X11" s="561"/>
      <c r="Y11" s="561"/>
      <c r="Z11" s="561"/>
    </row>
    <row r="12" spans="1:26" ht="19.5" customHeight="1" x14ac:dyDescent="0.25">
      <c r="A12" s="109">
        <v>7</v>
      </c>
      <c r="B12" s="259" t="s">
        <v>1720</v>
      </c>
      <c r="C12" s="259" t="s">
        <v>1721</v>
      </c>
      <c r="D12" s="109">
        <v>206</v>
      </c>
      <c r="E12" s="109" t="s">
        <v>1722</v>
      </c>
      <c r="F12" s="259"/>
      <c r="G12" s="561"/>
      <c r="H12" s="562"/>
      <c r="I12" s="88"/>
      <c r="J12" s="88"/>
      <c r="K12" s="259"/>
      <c r="L12" s="561"/>
      <c r="M12" s="561"/>
      <c r="N12" s="562"/>
      <c r="O12" s="88"/>
      <c r="P12" s="88"/>
      <c r="Q12" s="562"/>
      <c r="R12" s="561"/>
      <c r="S12" s="562"/>
      <c r="T12" s="259"/>
      <c r="U12" s="259"/>
      <c r="V12" s="561"/>
      <c r="W12" s="561"/>
      <c r="X12" s="561"/>
      <c r="Y12" s="561"/>
      <c r="Z12" s="561"/>
    </row>
    <row r="13" spans="1:26" ht="19.5" customHeight="1" x14ac:dyDescent="0.25">
      <c r="A13" s="109">
        <v>8</v>
      </c>
      <c r="B13" s="259" t="s">
        <v>1723</v>
      </c>
      <c r="C13" s="259" t="s">
        <v>1724</v>
      </c>
      <c r="D13" s="109">
        <v>555</v>
      </c>
      <c r="E13" s="109" t="s">
        <v>1725</v>
      </c>
      <c r="F13" s="259"/>
      <c r="G13" s="561"/>
      <c r="H13" s="562"/>
      <c r="I13" s="88"/>
      <c r="J13" s="88"/>
      <c r="K13" s="88"/>
      <c r="L13" s="562"/>
      <c r="M13" s="561"/>
      <c r="N13" s="562"/>
      <c r="O13" s="88"/>
      <c r="P13" s="88"/>
      <c r="Q13" s="562"/>
      <c r="R13" s="561"/>
      <c r="S13" s="562"/>
      <c r="T13" s="88"/>
      <c r="U13" s="88"/>
      <c r="V13" s="561"/>
      <c r="W13" s="561"/>
      <c r="X13" s="561"/>
      <c r="Y13" s="561"/>
      <c r="Z13" s="561"/>
    </row>
    <row r="14" spans="1:26" ht="19.5" customHeight="1" x14ac:dyDescent="0.25">
      <c r="A14" s="109">
        <v>9</v>
      </c>
      <c r="B14" s="259" t="s">
        <v>1726</v>
      </c>
      <c r="C14" s="259" t="s">
        <v>1727</v>
      </c>
      <c r="D14" s="109">
        <v>238</v>
      </c>
      <c r="E14" s="109" t="s">
        <v>1714</v>
      </c>
      <c r="F14" s="259"/>
      <c r="G14" s="561"/>
      <c r="H14" s="562"/>
      <c r="I14" s="88"/>
      <c r="J14" s="88"/>
      <c r="K14" s="259"/>
      <c r="L14" s="561"/>
      <c r="M14" s="561"/>
      <c r="N14" s="562"/>
      <c r="O14" s="88"/>
      <c r="P14" s="88"/>
      <c r="Q14" s="562"/>
      <c r="R14" s="561"/>
      <c r="S14" s="562"/>
      <c r="T14" s="88"/>
      <c r="U14" s="88"/>
      <c r="V14" s="561"/>
      <c r="W14" s="561"/>
      <c r="X14" s="561"/>
      <c r="Y14" s="561"/>
      <c r="Z14" s="561"/>
    </row>
    <row r="15" spans="1:26" ht="19.5" customHeight="1" x14ac:dyDescent="0.25">
      <c r="A15" s="109">
        <v>10</v>
      </c>
      <c r="B15" s="259" t="s">
        <v>1728</v>
      </c>
      <c r="C15" s="259" t="s">
        <v>1729</v>
      </c>
      <c r="D15" s="109">
        <v>240</v>
      </c>
      <c r="E15" s="109" t="s">
        <v>1730</v>
      </c>
      <c r="F15" s="259"/>
      <c r="G15" s="561"/>
      <c r="H15" s="562"/>
      <c r="I15" s="88"/>
      <c r="J15" s="88"/>
      <c r="K15" s="88"/>
      <c r="L15" s="562"/>
      <c r="M15" s="561"/>
      <c r="N15" s="562"/>
      <c r="O15" s="88"/>
      <c r="P15" s="88"/>
      <c r="Q15" s="562"/>
      <c r="R15" s="561"/>
      <c r="S15" s="562"/>
      <c r="T15" s="88"/>
      <c r="U15" s="88"/>
      <c r="V15" s="561"/>
      <c r="W15" s="561"/>
      <c r="X15" s="561"/>
      <c r="Y15" s="561"/>
      <c r="Z15" s="562"/>
    </row>
    <row r="16" spans="1:26" ht="19.5" customHeight="1" x14ac:dyDescent="0.25">
      <c r="A16" s="109">
        <v>11</v>
      </c>
      <c r="B16" s="259" t="s">
        <v>1731</v>
      </c>
      <c r="C16" s="259" t="s">
        <v>1732</v>
      </c>
      <c r="D16" s="109">
        <v>242</v>
      </c>
      <c r="E16" s="109" t="s">
        <v>1733</v>
      </c>
      <c r="F16" s="259"/>
      <c r="G16" s="561"/>
      <c r="H16" s="562"/>
      <c r="I16" s="88"/>
      <c r="J16" s="88"/>
      <c r="K16" s="259"/>
      <c r="L16" s="561"/>
      <c r="M16" s="561"/>
      <c r="N16" s="562"/>
      <c r="O16" s="88"/>
      <c r="P16" s="88"/>
      <c r="Q16" s="562"/>
      <c r="R16" s="561"/>
      <c r="S16" s="562"/>
      <c r="T16" s="88"/>
      <c r="U16" s="88"/>
      <c r="V16" s="561"/>
      <c r="W16" s="561"/>
      <c r="X16" s="561"/>
      <c r="Y16" s="561"/>
      <c r="Z16" s="562"/>
    </row>
    <row r="17" spans="1:26" ht="19.5" customHeight="1" x14ac:dyDescent="0.25">
      <c r="A17" s="109">
        <v>12</v>
      </c>
      <c r="B17" s="259" t="s">
        <v>1734</v>
      </c>
      <c r="C17" s="259" t="s">
        <v>1735</v>
      </c>
      <c r="D17" s="109">
        <v>250</v>
      </c>
      <c r="E17" s="109" t="s">
        <v>1736</v>
      </c>
      <c r="F17" s="259"/>
      <c r="G17" s="561"/>
      <c r="H17" s="562"/>
      <c r="I17" s="88"/>
      <c r="J17" s="88"/>
      <c r="K17" s="259"/>
      <c r="L17" s="561"/>
      <c r="M17" s="561"/>
      <c r="N17" s="562"/>
      <c r="O17" s="88"/>
      <c r="P17" s="88"/>
      <c r="Q17" s="562"/>
      <c r="R17" s="561"/>
      <c r="S17" s="562"/>
      <c r="T17" s="259"/>
      <c r="U17" s="259"/>
      <c r="V17" s="561"/>
      <c r="W17" s="561"/>
      <c r="X17" s="561"/>
      <c r="Y17" s="561"/>
      <c r="Z17" s="562"/>
    </row>
    <row r="18" spans="1:26" ht="19.5" customHeight="1" x14ac:dyDescent="0.25">
      <c r="A18" s="109">
        <v>13</v>
      </c>
      <c r="B18" s="259" t="s">
        <v>1737</v>
      </c>
      <c r="C18" s="259" t="s">
        <v>1738</v>
      </c>
      <c r="D18" s="109">
        <v>233</v>
      </c>
      <c r="E18" s="109" t="s">
        <v>1739</v>
      </c>
      <c r="F18" s="259"/>
      <c r="G18" s="561"/>
      <c r="H18" s="562"/>
      <c r="I18" s="88"/>
      <c r="J18" s="88"/>
      <c r="K18" s="259"/>
      <c r="L18" s="561"/>
      <c r="M18" s="561"/>
      <c r="N18" s="562"/>
      <c r="O18" s="88"/>
      <c r="P18" s="88"/>
      <c r="Q18" s="562"/>
      <c r="R18" s="561"/>
      <c r="S18" s="562"/>
      <c r="T18" s="259"/>
      <c r="U18" s="259"/>
      <c r="V18" s="561"/>
      <c r="W18" s="561"/>
      <c r="X18" s="561"/>
      <c r="Y18" s="561"/>
      <c r="Z18" s="562"/>
    </row>
    <row r="19" spans="1:26" ht="19.5" customHeight="1" x14ac:dyDescent="0.25">
      <c r="A19" s="109">
        <v>14</v>
      </c>
      <c r="B19" s="259" t="s">
        <v>1740</v>
      </c>
      <c r="C19" s="259" t="s">
        <v>1741</v>
      </c>
      <c r="D19" s="109">
        <v>235</v>
      </c>
      <c r="E19" s="109" t="s">
        <v>1742</v>
      </c>
      <c r="F19" s="259"/>
      <c r="G19" s="561"/>
      <c r="H19" s="562"/>
      <c r="I19" s="88"/>
      <c r="J19" s="88"/>
      <c r="K19" s="259"/>
      <c r="L19" s="561"/>
      <c r="M19" s="561"/>
      <c r="N19" s="562"/>
      <c r="O19" s="88"/>
      <c r="P19" s="88"/>
      <c r="Q19" s="562"/>
      <c r="R19" s="561"/>
      <c r="S19" s="562"/>
      <c r="T19" s="259"/>
      <c r="U19" s="259"/>
      <c r="V19" s="561"/>
      <c r="W19" s="561"/>
      <c r="X19" s="561"/>
      <c r="Y19" s="561"/>
      <c r="Z19" s="562"/>
    </row>
    <row r="20" spans="1:26" x14ac:dyDescent="0.25">
      <c r="A20" s="97"/>
      <c r="B20" s="97"/>
      <c r="C20" s="97"/>
      <c r="D20" s="118"/>
      <c r="E20" s="118"/>
      <c r="F20" s="118"/>
      <c r="G20" s="97"/>
      <c r="H20" s="97"/>
      <c r="I20" s="118"/>
      <c r="J20" s="118"/>
      <c r="K20" s="118"/>
      <c r="L20" s="97"/>
      <c r="M20" s="97"/>
      <c r="N20" s="97"/>
      <c r="O20" s="118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 x14ac:dyDescent="0.25">
      <c r="A21" s="97"/>
      <c r="B21" s="97"/>
      <c r="C21" s="97"/>
      <c r="D21" s="118"/>
      <c r="E21" s="118"/>
      <c r="F21" s="118"/>
      <c r="G21" s="97"/>
      <c r="H21" s="97"/>
      <c r="I21" s="118"/>
      <c r="J21" s="118"/>
      <c r="K21" s="118"/>
      <c r="L21" s="97"/>
      <c r="M21" s="97"/>
      <c r="N21" s="97"/>
      <c r="O21" s="118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 x14ac:dyDescent="0.25">
      <c r="A22" s="97"/>
      <c r="B22" s="97"/>
      <c r="C22" s="97"/>
      <c r="D22" s="118"/>
      <c r="E22" s="118"/>
      <c r="F22" s="118"/>
      <c r="G22" s="97"/>
      <c r="H22" s="97"/>
      <c r="I22" s="118"/>
      <c r="J22" s="118"/>
      <c r="K22" s="118"/>
      <c r="L22" s="97"/>
      <c r="M22" s="97"/>
      <c r="N22" s="97"/>
      <c r="O22" s="11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 x14ac:dyDescent="0.25">
      <c r="A23" s="97"/>
      <c r="B23" s="97"/>
      <c r="C23" s="97"/>
      <c r="D23" s="118"/>
      <c r="E23" s="118"/>
      <c r="F23" s="118"/>
      <c r="G23" s="97"/>
      <c r="H23" s="97"/>
      <c r="I23" s="118"/>
      <c r="J23" s="118"/>
      <c r="K23" s="118"/>
      <c r="L23" s="97"/>
      <c r="M23" s="97"/>
      <c r="N23" s="97"/>
      <c r="O23" s="118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 x14ac:dyDescent="0.25">
      <c r="A24" s="97"/>
      <c r="B24" s="97"/>
      <c r="C24" s="97"/>
      <c r="D24" s="118"/>
      <c r="E24" s="118"/>
      <c r="F24" s="118"/>
      <c r="G24" s="97"/>
      <c r="H24" s="97"/>
      <c r="I24" s="118"/>
      <c r="J24" s="118"/>
      <c r="K24" s="118"/>
      <c r="L24" s="97"/>
      <c r="M24" s="97"/>
      <c r="N24" s="97"/>
      <c r="O24" s="118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 x14ac:dyDescent="0.25">
      <c r="A25" s="97"/>
      <c r="B25" s="97"/>
      <c r="C25" s="97"/>
      <c r="D25" s="118"/>
      <c r="E25" s="118"/>
      <c r="F25" s="118"/>
      <c r="G25" s="97"/>
      <c r="H25" s="97"/>
      <c r="I25" s="118"/>
      <c r="J25" s="118"/>
      <c r="K25" s="118"/>
      <c r="L25" s="97"/>
      <c r="M25" s="97"/>
      <c r="N25" s="97"/>
      <c r="O25" s="11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 x14ac:dyDescent="0.25">
      <c r="A26" s="97"/>
      <c r="B26" s="97"/>
      <c r="C26" s="97"/>
      <c r="D26" s="118"/>
      <c r="E26" s="118"/>
      <c r="F26" s="118"/>
      <c r="G26" s="97"/>
      <c r="H26" s="97"/>
      <c r="I26" s="118"/>
      <c r="J26" s="118"/>
      <c r="K26" s="118"/>
      <c r="L26" s="97"/>
      <c r="M26" s="97"/>
      <c r="N26" s="97"/>
      <c r="O26" s="118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 x14ac:dyDescent="0.25">
      <c r="A27" s="97"/>
      <c r="B27" s="97"/>
      <c r="C27" s="97"/>
      <c r="D27" s="118"/>
      <c r="E27" s="118"/>
      <c r="F27" s="118"/>
      <c r="G27" s="97"/>
      <c r="H27" s="97"/>
      <c r="I27" s="118"/>
      <c r="J27" s="118"/>
      <c r="K27" s="118"/>
      <c r="L27" s="97"/>
      <c r="M27" s="97"/>
      <c r="N27" s="97"/>
      <c r="O27" s="118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 x14ac:dyDescent="0.25">
      <c r="A28" s="97"/>
      <c r="B28" s="97"/>
      <c r="C28" s="97"/>
      <c r="D28" s="118"/>
      <c r="E28" s="118"/>
      <c r="F28" s="118"/>
      <c r="G28" s="97"/>
      <c r="H28" s="97"/>
      <c r="I28" s="118"/>
      <c r="J28" s="118"/>
      <c r="K28" s="118"/>
      <c r="L28" s="97"/>
      <c r="M28" s="97"/>
      <c r="N28" s="97"/>
      <c r="O28" s="11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 x14ac:dyDescent="0.25">
      <c r="A29" s="97"/>
      <c r="B29" s="97"/>
      <c r="C29" s="97"/>
      <c r="D29" s="118"/>
      <c r="E29" s="118"/>
      <c r="F29" s="118"/>
      <c r="G29" s="97"/>
      <c r="H29" s="97"/>
      <c r="I29" s="118"/>
      <c r="J29" s="118"/>
      <c r="K29" s="118"/>
      <c r="L29" s="97"/>
      <c r="M29" s="97"/>
      <c r="N29" s="97"/>
      <c r="O29" s="11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 x14ac:dyDescent="0.25">
      <c r="A30" s="97"/>
      <c r="B30" s="97"/>
      <c r="C30" s="97"/>
      <c r="D30" s="118"/>
      <c r="E30" s="118"/>
      <c r="F30" s="118"/>
      <c r="G30" s="97"/>
      <c r="H30" s="97"/>
      <c r="I30" s="118"/>
      <c r="J30" s="118"/>
      <c r="K30" s="118"/>
      <c r="L30" s="97"/>
      <c r="M30" s="97"/>
      <c r="N30" s="97"/>
      <c r="O30" s="118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 x14ac:dyDescent="0.25">
      <c r="A31" s="97"/>
      <c r="B31" s="97"/>
      <c r="C31" s="97"/>
      <c r="D31" s="118"/>
      <c r="E31" s="118"/>
      <c r="F31" s="118"/>
      <c r="G31" s="97"/>
      <c r="H31" s="97"/>
      <c r="I31" s="118"/>
      <c r="J31" s="118"/>
      <c r="K31" s="118"/>
      <c r="L31" s="97"/>
      <c r="M31" s="97"/>
      <c r="N31" s="97"/>
      <c r="O31" s="11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25">
      <c r="A32" s="97"/>
      <c r="B32" s="97"/>
      <c r="C32" s="97"/>
      <c r="D32" s="118"/>
      <c r="E32" s="118"/>
      <c r="F32" s="118"/>
      <c r="G32" s="97"/>
      <c r="H32" s="97"/>
      <c r="I32" s="118"/>
      <c r="J32" s="118"/>
      <c r="K32" s="118"/>
      <c r="L32" s="97"/>
      <c r="M32" s="97"/>
      <c r="N32" s="97"/>
      <c r="O32" s="118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25">
      <c r="A33" s="97"/>
      <c r="B33" s="97"/>
      <c r="C33" s="97"/>
      <c r="D33" s="118"/>
      <c r="E33" s="118"/>
      <c r="F33" s="118"/>
      <c r="G33" s="97"/>
      <c r="H33" s="97"/>
      <c r="I33" s="118"/>
      <c r="J33" s="118"/>
      <c r="K33" s="118"/>
      <c r="L33" s="97"/>
      <c r="M33" s="97"/>
      <c r="N33" s="97"/>
      <c r="O33" s="11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25">
      <c r="A34" s="97"/>
      <c r="B34" s="97"/>
      <c r="C34" s="97"/>
      <c r="D34" s="118"/>
      <c r="E34" s="118"/>
      <c r="F34" s="118"/>
      <c r="G34" s="97"/>
      <c r="H34" s="97"/>
      <c r="I34" s="118"/>
      <c r="J34" s="118"/>
      <c r="K34" s="118"/>
      <c r="L34" s="97"/>
      <c r="M34" s="97"/>
      <c r="N34" s="97"/>
      <c r="O34" s="11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25">
      <c r="A35" s="97"/>
      <c r="B35" s="97"/>
      <c r="C35" s="97"/>
      <c r="D35" s="118"/>
      <c r="E35" s="118"/>
      <c r="F35" s="118"/>
      <c r="G35" s="97"/>
      <c r="H35" s="97"/>
      <c r="I35" s="118"/>
      <c r="J35" s="118"/>
      <c r="K35" s="118"/>
      <c r="L35" s="97"/>
      <c r="M35" s="97"/>
      <c r="N35" s="97"/>
      <c r="O35" s="118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25">
      <c r="A36" s="97"/>
      <c r="B36" s="97"/>
      <c r="C36" s="97"/>
      <c r="D36" s="118"/>
      <c r="E36" s="118"/>
      <c r="F36" s="118"/>
      <c r="G36" s="97"/>
      <c r="H36" s="97"/>
      <c r="I36" s="118"/>
      <c r="J36" s="118"/>
      <c r="K36" s="118"/>
      <c r="L36" s="97"/>
      <c r="M36" s="97"/>
      <c r="N36" s="97"/>
      <c r="O36" s="118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25">
      <c r="A37" s="97"/>
      <c r="B37" s="97"/>
      <c r="C37" s="97"/>
      <c r="D37" s="118"/>
      <c r="E37" s="118"/>
      <c r="F37" s="118"/>
      <c r="G37" s="97"/>
      <c r="H37" s="97"/>
      <c r="I37" s="118"/>
      <c r="J37" s="118"/>
      <c r="K37" s="118"/>
      <c r="L37" s="97"/>
      <c r="M37" s="97"/>
      <c r="N37" s="97"/>
      <c r="O37" s="11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25">
      <c r="A38" s="97"/>
      <c r="B38" s="97"/>
      <c r="C38" s="97"/>
      <c r="D38" s="118"/>
      <c r="E38" s="118"/>
      <c r="F38" s="118"/>
      <c r="G38" s="97"/>
      <c r="H38" s="97"/>
      <c r="I38" s="118"/>
      <c r="J38" s="118"/>
      <c r="K38" s="118"/>
      <c r="L38" s="97"/>
      <c r="M38" s="97"/>
      <c r="N38" s="97"/>
      <c r="O38" s="118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25">
      <c r="A39" s="97"/>
      <c r="B39" s="97"/>
      <c r="C39" s="97"/>
      <c r="D39" s="118"/>
      <c r="E39" s="118"/>
      <c r="F39" s="118"/>
      <c r="G39" s="97"/>
      <c r="H39" s="97"/>
      <c r="I39" s="118"/>
      <c r="J39" s="118"/>
      <c r="K39" s="118"/>
      <c r="L39" s="97"/>
      <c r="M39" s="97"/>
      <c r="N39" s="97"/>
      <c r="O39" s="118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25">
      <c r="A40" s="97"/>
      <c r="B40" s="97"/>
      <c r="C40" s="97"/>
      <c r="D40" s="118"/>
      <c r="E40" s="118"/>
      <c r="F40" s="118"/>
      <c r="G40" s="97"/>
      <c r="H40" s="97"/>
      <c r="I40" s="118"/>
      <c r="J40" s="118"/>
      <c r="K40" s="118"/>
      <c r="L40" s="97"/>
      <c r="M40" s="97"/>
      <c r="N40" s="97"/>
      <c r="O40" s="11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25">
      <c r="A41" s="97"/>
      <c r="B41" s="97"/>
      <c r="C41" s="97"/>
      <c r="D41" s="118"/>
      <c r="E41" s="118"/>
      <c r="F41" s="118"/>
      <c r="G41" s="97"/>
      <c r="H41" s="97"/>
      <c r="I41" s="118"/>
      <c r="J41" s="118"/>
      <c r="K41" s="118"/>
      <c r="L41" s="97"/>
      <c r="M41" s="97"/>
      <c r="N41" s="97"/>
      <c r="O41" s="118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25">
      <c r="A42" s="97"/>
      <c r="B42" s="97"/>
      <c r="C42" s="97"/>
      <c r="D42" s="118"/>
      <c r="E42" s="118"/>
      <c r="F42" s="118"/>
      <c r="G42" s="97"/>
      <c r="H42" s="97"/>
      <c r="I42" s="118"/>
      <c r="J42" s="118"/>
      <c r="K42" s="118"/>
      <c r="L42" s="97"/>
      <c r="M42" s="97"/>
      <c r="N42" s="97"/>
      <c r="O42" s="118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25">
      <c r="A43" s="97"/>
      <c r="B43" s="97"/>
      <c r="C43" s="97"/>
      <c r="D43" s="118"/>
      <c r="E43" s="118"/>
      <c r="F43" s="118"/>
      <c r="G43" s="97"/>
      <c r="H43" s="97"/>
      <c r="I43" s="118"/>
      <c r="J43" s="118"/>
      <c r="K43" s="118"/>
      <c r="L43" s="97"/>
      <c r="M43" s="97"/>
      <c r="N43" s="97"/>
      <c r="O43" s="11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25">
      <c r="A44" s="97"/>
      <c r="B44" s="97"/>
      <c r="C44" s="97"/>
      <c r="D44" s="118"/>
      <c r="E44" s="118"/>
      <c r="F44" s="118"/>
      <c r="G44" s="97"/>
      <c r="H44" s="97"/>
      <c r="I44" s="118"/>
      <c r="J44" s="118"/>
      <c r="K44" s="118"/>
      <c r="L44" s="97"/>
      <c r="M44" s="97"/>
      <c r="N44" s="97"/>
      <c r="O44" s="118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25">
      <c r="A45" s="97"/>
      <c r="B45" s="97"/>
      <c r="C45" s="97"/>
      <c r="D45" s="118"/>
      <c r="E45" s="118"/>
      <c r="F45" s="118"/>
      <c r="G45" s="97"/>
      <c r="H45" s="97"/>
      <c r="I45" s="118"/>
      <c r="J45" s="118"/>
      <c r="K45" s="118"/>
      <c r="L45" s="97"/>
      <c r="M45" s="97"/>
      <c r="N45" s="97"/>
      <c r="O45" s="118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25">
      <c r="A46" s="97"/>
      <c r="B46" s="97"/>
      <c r="C46" s="97"/>
      <c r="D46" s="118"/>
      <c r="E46" s="118"/>
      <c r="F46" s="118"/>
      <c r="G46" s="97"/>
      <c r="H46" s="97"/>
      <c r="I46" s="118"/>
      <c r="J46" s="118"/>
      <c r="K46" s="118"/>
      <c r="L46" s="97"/>
      <c r="M46" s="97"/>
      <c r="N46" s="97"/>
      <c r="O46" s="11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25">
      <c r="A47" s="97"/>
      <c r="B47" s="97"/>
      <c r="C47" s="97"/>
      <c r="D47" s="118"/>
      <c r="E47" s="118"/>
      <c r="F47" s="118"/>
      <c r="G47" s="97"/>
      <c r="H47" s="97"/>
      <c r="I47" s="118"/>
      <c r="J47" s="118"/>
      <c r="K47" s="118"/>
      <c r="L47" s="97"/>
      <c r="M47" s="97"/>
      <c r="N47" s="97"/>
      <c r="O47" s="118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25">
      <c r="A48" s="97"/>
      <c r="B48" s="97"/>
      <c r="C48" s="97"/>
      <c r="D48" s="118"/>
      <c r="E48" s="118"/>
      <c r="F48" s="118"/>
      <c r="G48" s="97"/>
      <c r="H48" s="97"/>
      <c r="I48" s="118"/>
      <c r="J48" s="118"/>
      <c r="K48" s="118"/>
      <c r="L48" s="97"/>
      <c r="M48" s="97"/>
      <c r="N48" s="97"/>
      <c r="O48" s="118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25">
      <c r="A49" s="97"/>
      <c r="B49" s="97"/>
      <c r="C49" s="97"/>
      <c r="D49" s="118"/>
      <c r="E49" s="118"/>
      <c r="F49" s="118"/>
      <c r="G49" s="97"/>
      <c r="H49" s="97"/>
      <c r="I49" s="118"/>
      <c r="J49" s="118"/>
      <c r="K49" s="118"/>
      <c r="L49" s="97"/>
      <c r="M49" s="97"/>
      <c r="N49" s="97"/>
      <c r="O49" s="11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25">
      <c r="A50" s="97"/>
      <c r="B50" s="97"/>
      <c r="C50" s="97"/>
      <c r="D50" s="118"/>
      <c r="E50" s="118"/>
      <c r="F50" s="118"/>
      <c r="G50" s="97"/>
      <c r="H50" s="97"/>
      <c r="I50" s="118"/>
      <c r="J50" s="118"/>
      <c r="K50" s="118"/>
      <c r="L50" s="97"/>
      <c r="M50" s="97"/>
      <c r="N50" s="97"/>
      <c r="O50" s="118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25">
      <c r="A51" s="97"/>
      <c r="B51" s="97"/>
      <c r="C51" s="97"/>
      <c r="D51" s="118"/>
      <c r="E51" s="118"/>
      <c r="F51" s="118"/>
      <c r="G51" s="97"/>
      <c r="H51" s="97"/>
      <c r="I51" s="118"/>
      <c r="J51" s="118"/>
      <c r="K51" s="118"/>
      <c r="L51" s="97"/>
      <c r="M51" s="97"/>
      <c r="N51" s="97"/>
      <c r="O51" s="118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25">
      <c r="A52" s="97"/>
      <c r="B52" s="97"/>
      <c r="C52" s="97"/>
      <c r="D52" s="118"/>
      <c r="E52" s="118"/>
      <c r="F52" s="118"/>
      <c r="G52" s="97"/>
      <c r="H52" s="97"/>
      <c r="I52" s="118"/>
      <c r="J52" s="118"/>
      <c r="K52" s="118"/>
      <c r="L52" s="97"/>
      <c r="M52" s="97"/>
      <c r="N52" s="97"/>
      <c r="O52" s="11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25">
      <c r="A53" s="97"/>
      <c r="B53" s="97"/>
      <c r="C53" s="97"/>
      <c r="D53" s="118"/>
      <c r="E53" s="118"/>
      <c r="F53" s="118"/>
      <c r="G53" s="97"/>
      <c r="H53" s="97"/>
      <c r="I53" s="118"/>
      <c r="J53" s="118"/>
      <c r="K53" s="118"/>
      <c r="L53" s="97"/>
      <c r="M53" s="97"/>
      <c r="N53" s="97"/>
      <c r="O53" s="118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25">
      <c r="A54" s="97"/>
      <c r="B54" s="97"/>
      <c r="C54" s="97"/>
      <c r="D54" s="118"/>
      <c r="E54" s="118"/>
      <c r="F54" s="118"/>
      <c r="G54" s="97"/>
      <c r="H54" s="97"/>
      <c r="I54" s="118"/>
      <c r="J54" s="118"/>
      <c r="K54" s="118"/>
      <c r="L54" s="97"/>
      <c r="M54" s="97"/>
      <c r="N54" s="97"/>
      <c r="O54" s="118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25">
      <c r="A55" s="97"/>
      <c r="B55" s="97"/>
      <c r="C55" s="97"/>
      <c r="D55" s="118"/>
      <c r="E55" s="118"/>
      <c r="F55" s="118"/>
      <c r="G55" s="97"/>
      <c r="H55" s="97"/>
      <c r="I55" s="118"/>
      <c r="J55" s="118"/>
      <c r="K55" s="118"/>
      <c r="L55" s="97"/>
      <c r="M55" s="97"/>
      <c r="N55" s="97"/>
      <c r="O55" s="118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25">
      <c r="A56" s="97"/>
      <c r="B56" s="97"/>
      <c r="C56" s="97"/>
      <c r="D56" s="118"/>
      <c r="E56" s="118"/>
      <c r="F56" s="118"/>
      <c r="G56" s="97"/>
      <c r="H56" s="97"/>
      <c r="I56" s="118"/>
      <c r="J56" s="118"/>
      <c r="K56" s="118"/>
      <c r="L56" s="97"/>
      <c r="M56" s="97"/>
      <c r="N56" s="97"/>
      <c r="O56" s="118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25">
      <c r="A57" s="97"/>
      <c r="B57" s="97"/>
      <c r="C57" s="97"/>
      <c r="D57" s="118"/>
      <c r="E57" s="118"/>
      <c r="F57" s="118"/>
      <c r="G57" s="97"/>
      <c r="H57" s="97"/>
      <c r="I57" s="118"/>
      <c r="J57" s="118"/>
      <c r="K57" s="118"/>
      <c r="L57" s="97"/>
      <c r="M57" s="97"/>
      <c r="N57" s="97"/>
      <c r="O57" s="11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25">
      <c r="A58" s="97"/>
      <c r="B58" s="97"/>
      <c r="C58" s="97"/>
      <c r="D58" s="118"/>
      <c r="E58" s="118"/>
      <c r="F58" s="118"/>
      <c r="G58" s="97"/>
      <c r="H58" s="97"/>
      <c r="I58" s="118"/>
      <c r="J58" s="118"/>
      <c r="K58" s="118"/>
      <c r="L58" s="97"/>
      <c r="M58" s="97"/>
      <c r="N58" s="97"/>
      <c r="O58" s="1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25">
      <c r="A59" s="97"/>
      <c r="B59" s="97"/>
      <c r="C59" s="97"/>
      <c r="D59" s="118"/>
      <c r="E59" s="118"/>
      <c r="F59" s="118"/>
      <c r="G59" s="97"/>
      <c r="H59" s="97"/>
      <c r="I59" s="118"/>
      <c r="J59" s="118"/>
      <c r="K59" s="118"/>
      <c r="L59" s="97"/>
      <c r="M59" s="97"/>
      <c r="N59" s="97"/>
      <c r="O59" s="118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25">
      <c r="A60" s="97"/>
      <c r="B60" s="97"/>
      <c r="C60" s="97"/>
      <c r="D60" s="118"/>
      <c r="E60" s="118"/>
      <c r="F60" s="118"/>
      <c r="G60" s="97"/>
      <c r="H60" s="97"/>
      <c r="I60" s="118"/>
      <c r="J60" s="118"/>
      <c r="K60" s="118"/>
      <c r="L60" s="97"/>
      <c r="M60" s="97"/>
      <c r="N60" s="97"/>
      <c r="O60" s="118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25">
      <c r="A61" s="97"/>
      <c r="B61" s="97"/>
      <c r="C61" s="97"/>
      <c r="D61" s="118"/>
      <c r="E61" s="118"/>
      <c r="F61" s="118"/>
      <c r="G61" s="97"/>
      <c r="H61" s="97"/>
      <c r="I61" s="118"/>
      <c r="J61" s="118"/>
      <c r="K61" s="118"/>
      <c r="L61" s="97"/>
      <c r="M61" s="97"/>
      <c r="N61" s="97"/>
      <c r="O61" s="118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25">
      <c r="A62" s="97"/>
      <c r="B62" s="97"/>
      <c r="C62" s="97"/>
      <c r="D62" s="118"/>
      <c r="E62" s="118"/>
      <c r="F62" s="118"/>
      <c r="G62" s="97"/>
      <c r="H62" s="97"/>
      <c r="I62" s="118"/>
      <c r="J62" s="118"/>
      <c r="K62" s="118"/>
      <c r="L62" s="97"/>
      <c r="M62" s="97"/>
      <c r="N62" s="97"/>
      <c r="O62" s="11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25">
      <c r="A63" s="97"/>
      <c r="B63" s="97"/>
      <c r="C63" s="97"/>
      <c r="D63" s="118"/>
      <c r="E63" s="118"/>
      <c r="F63" s="118"/>
      <c r="G63" s="97"/>
      <c r="H63" s="97"/>
      <c r="I63" s="118"/>
      <c r="J63" s="118"/>
      <c r="K63" s="118"/>
      <c r="L63" s="97"/>
      <c r="M63" s="97"/>
      <c r="N63" s="97"/>
      <c r="O63" s="118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25">
      <c r="A64" s="97"/>
      <c r="B64" s="97"/>
      <c r="C64" s="97"/>
      <c r="D64" s="118"/>
      <c r="E64" s="118"/>
      <c r="F64" s="118"/>
      <c r="G64" s="97"/>
      <c r="H64" s="97"/>
      <c r="I64" s="118"/>
      <c r="J64" s="118"/>
      <c r="K64" s="118"/>
      <c r="L64" s="97"/>
      <c r="M64" s="97"/>
      <c r="N64" s="97"/>
      <c r="O64" s="118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25">
      <c r="A65" s="97"/>
      <c r="B65" s="97"/>
      <c r="C65" s="97"/>
      <c r="D65" s="118"/>
      <c r="E65" s="118"/>
      <c r="F65" s="118"/>
      <c r="G65" s="97"/>
      <c r="H65" s="97"/>
      <c r="I65" s="118"/>
      <c r="J65" s="118"/>
      <c r="K65" s="118"/>
      <c r="L65" s="97"/>
      <c r="M65" s="97"/>
      <c r="N65" s="97"/>
      <c r="O65" s="118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25">
      <c r="A66" s="97"/>
      <c r="B66" s="97"/>
      <c r="C66" s="97"/>
      <c r="D66" s="118"/>
      <c r="E66" s="118"/>
      <c r="F66" s="118"/>
      <c r="G66" s="97"/>
      <c r="H66" s="97"/>
      <c r="I66" s="118"/>
      <c r="J66" s="118"/>
      <c r="K66" s="118"/>
      <c r="L66" s="97"/>
      <c r="M66" s="97"/>
      <c r="N66" s="97"/>
      <c r="O66" s="118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25">
      <c r="A67" s="97"/>
      <c r="B67" s="97"/>
      <c r="C67" s="97"/>
      <c r="D67" s="118"/>
      <c r="E67" s="118"/>
      <c r="F67" s="118"/>
      <c r="G67" s="97"/>
      <c r="H67" s="97"/>
      <c r="I67" s="118"/>
      <c r="J67" s="118"/>
      <c r="K67" s="118"/>
      <c r="L67" s="97"/>
      <c r="M67" s="97"/>
      <c r="N67" s="97"/>
      <c r="O67" s="11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25">
      <c r="A68" s="97"/>
      <c r="B68" s="97"/>
      <c r="C68" s="97"/>
      <c r="D68" s="118"/>
      <c r="E68" s="118"/>
      <c r="F68" s="118"/>
      <c r="G68" s="97"/>
      <c r="H68" s="97"/>
      <c r="I68" s="118"/>
      <c r="J68" s="118"/>
      <c r="K68" s="118"/>
      <c r="L68" s="97"/>
      <c r="M68" s="97"/>
      <c r="N68" s="97"/>
      <c r="O68" s="118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25">
      <c r="A69" s="97"/>
      <c r="B69" s="97"/>
      <c r="C69" s="97"/>
      <c r="D69" s="118"/>
      <c r="E69" s="118"/>
      <c r="F69" s="118"/>
      <c r="G69" s="97"/>
      <c r="H69" s="97"/>
      <c r="I69" s="118"/>
      <c r="J69" s="118"/>
      <c r="K69" s="118"/>
      <c r="L69" s="97"/>
      <c r="M69" s="97"/>
      <c r="N69" s="97"/>
      <c r="O69" s="118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25">
      <c r="A70" s="97"/>
      <c r="B70" s="97"/>
      <c r="C70" s="97"/>
      <c r="D70" s="118"/>
      <c r="E70" s="118"/>
      <c r="F70" s="118"/>
      <c r="G70" s="97"/>
      <c r="H70" s="97"/>
      <c r="I70" s="118"/>
      <c r="J70" s="118"/>
      <c r="K70" s="118"/>
      <c r="L70" s="97"/>
      <c r="M70" s="97"/>
      <c r="N70" s="97"/>
      <c r="O70" s="118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25">
      <c r="A71" s="97"/>
      <c r="B71" s="97"/>
      <c r="C71" s="97"/>
      <c r="D71" s="118"/>
      <c r="E71" s="118"/>
      <c r="F71" s="118"/>
      <c r="G71" s="97"/>
      <c r="H71" s="97"/>
      <c r="I71" s="118"/>
      <c r="J71" s="118"/>
      <c r="K71" s="118"/>
      <c r="L71" s="97"/>
      <c r="M71" s="97"/>
      <c r="N71" s="97"/>
      <c r="O71" s="118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25">
      <c r="A72" s="97"/>
      <c r="B72" s="97"/>
      <c r="C72" s="97"/>
      <c r="D72" s="118"/>
      <c r="E72" s="118"/>
      <c r="F72" s="118"/>
      <c r="G72" s="97"/>
      <c r="H72" s="97"/>
      <c r="I72" s="118"/>
      <c r="J72" s="118"/>
      <c r="K72" s="118"/>
      <c r="L72" s="97"/>
      <c r="M72" s="97"/>
      <c r="N72" s="97"/>
      <c r="O72" s="11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25">
      <c r="A73" s="97"/>
      <c r="B73" s="97"/>
      <c r="C73" s="97"/>
      <c r="D73" s="118"/>
      <c r="E73" s="118"/>
      <c r="F73" s="118"/>
      <c r="G73" s="97"/>
      <c r="H73" s="97"/>
      <c r="I73" s="118"/>
      <c r="J73" s="118"/>
      <c r="K73" s="118"/>
      <c r="L73" s="97"/>
      <c r="M73" s="97"/>
      <c r="N73" s="97"/>
      <c r="O73" s="118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25">
      <c r="A74" s="97"/>
      <c r="B74" s="97"/>
      <c r="C74" s="97"/>
      <c r="D74" s="118"/>
      <c r="E74" s="118"/>
      <c r="F74" s="118"/>
      <c r="G74" s="97"/>
      <c r="H74" s="97"/>
      <c r="I74" s="118"/>
      <c r="J74" s="118"/>
      <c r="K74" s="118"/>
      <c r="L74" s="97"/>
      <c r="M74" s="97"/>
      <c r="N74" s="97"/>
      <c r="O74" s="118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25">
      <c r="A75" s="97"/>
      <c r="B75" s="97"/>
      <c r="C75" s="97"/>
      <c r="D75" s="118"/>
      <c r="E75" s="118"/>
      <c r="F75" s="118"/>
      <c r="G75" s="97"/>
      <c r="H75" s="97"/>
      <c r="I75" s="118"/>
      <c r="J75" s="118"/>
      <c r="K75" s="118"/>
      <c r="L75" s="97"/>
      <c r="M75" s="97"/>
      <c r="N75" s="97"/>
      <c r="O75" s="118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25">
      <c r="A76" s="97"/>
      <c r="B76" s="97"/>
      <c r="C76" s="97"/>
      <c r="D76" s="118"/>
      <c r="E76" s="118"/>
      <c r="F76" s="118"/>
      <c r="G76" s="97"/>
      <c r="H76" s="97"/>
      <c r="I76" s="118"/>
      <c r="J76" s="118"/>
      <c r="K76" s="118"/>
      <c r="L76" s="97"/>
      <c r="M76" s="97"/>
      <c r="N76" s="97"/>
      <c r="O76" s="118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25">
      <c r="A77" s="97"/>
      <c r="B77" s="97"/>
      <c r="C77" s="97"/>
      <c r="D77" s="118"/>
      <c r="E77" s="118"/>
      <c r="F77" s="118"/>
      <c r="G77" s="97"/>
      <c r="H77" s="97"/>
      <c r="I77" s="118"/>
      <c r="J77" s="118"/>
      <c r="K77" s="118"/>
      <c r="L77" s="97"/>
      <c r="M77" s="97"/>
      <c r="N77" s="97"/>
      <c r="O77" s="11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25">
      <c r="A78" s="97"/>
      <c r="B78" s="97"/>
      <c r="C78" s="97"/>
      <c r="D78" s="118"/>
      <c r="E78" s="118"/>
      <c r="F78" s="118"/>
      <c r="G78" s="97"/>
      <c r="H78" s="97"/>
      <c r="I78" s="118"/>
      <c r="J78" s="118"/>
      <c r="K78" s="118"/>
      <c r="L78" s="97"/>
      <c r="M78" s="97"/>
      <c r="N78" s="97"/>
      <c r="O78" s="118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25">
      <c r="A79" s="97"/>
      <c r="B79" s="97"/>
      <c r="C79" s="97"/>
      <c r="D79" s="118"/>
      <c r="E79" s="118"/>
      <c r="F79" s="118"/>
      <c r="G79" s="97"/>
      <c r="H79" s="97"/>
      <c r="I79" s="118"/>
      <c r="J79" s="118"/>
      <c r="K79" s="118"/>
      <c r="L79" s="97"/>
      <c r="M79" s="97"/>
      <c r="N79" s="97"/>
      <c r="O79" s="118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25">
      <c r="A80" s="97"/>
      <c r="B80" s="97"/>
      <c r="C80" s="97"/>
      <c r="D80" s="118"/>
      <c r="E80" s="118"/>
      <c r="F80" s="118"/>
      <c r="G80" s="97"/>
      <c r="H80" s="97"/>
      <c r="I80" s="118"/>
      <c r="J80" s="118"/>
      <c r="K80" s="118"/>
      <c r="L80" s="97"/>
      <c r="M80" s="97"/>
      <c r="N80" s="97"/>
      <c r="O80" s="118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25">
      <c r="A81" s="97"/>
      <c r="B81" s="97"/>
      <c r="C81" s="97"/>
      <c r="D81" s="118"/>
      <c r="E81" s="118"/>
      <c r="F81" s="118"/>
      <c r="G81" s="97"/>
      <c r="H81" s="97"/>
      <c r="I81" s="118"/>
      <c r="J81" s="118"/>
      <c r="K81" s="118"/>
      <c r="L81" s="97"/>
      <c r="M81" s="97"/>
      <c r="N81" s="97"/>
      <c r="O81" s="118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25">
      <c r="A82" s="97"/>
      <c r="B82" s="97"/>
      <c r="C82" s="97"/>
      <c r="D82" s="118"/>
      <c r="E82" s="118"/>
      <c r="F82" s="118"/>
      <c r="G82" s="97"/>
      <c r="H82" s="97"/>
      <c r="I82" s="118"/>
      <c r="J82" s="118"/>
      <c r="K82" s="118"/>
      <c r="L82" s="97"/>
      <c r="M82" s="97"/>
      <c r="N82" s="97"/>
      <c r="O82" s="11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25">
      <c r="A83" s="97"/>
      <c r="B83" s="97"/>
      <c r="C83" s="97"/>
      <c r="D83" s="118"/>
      <c r="E83" s="118"/>
      <c r="F83" s="118"/>
      <c r="G83" s="97"/>
      <c r="H83" s="97"/>
      <c r="I83" s="118"/>
      <c r="J83" s="118"/>
      <c r="K83" s="118"/>
      <c r="L83" s="97"/>
      <c r="M83" s="97"/>
      <c r="N83" s="97"/>
      <c r="O83" s="118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25">
      <c r="A84" s="97"/>
      <c r="B84" s="97"/>
      <c r="C84" s="97"/>
      <c r="D84" s="118"/>
      <c r="E84" s="118"/>
      <c r="F84" s="118"/>
      <c r="G84" s="97"/>
      <c r="H84" s="97"/>
      <c r="I84" s="118"/>
      <c r="J84" s="118"/>
      <c r="K84" s="118"/>
      <c r="L84" s="97"/>
      <c r="M84" s="97"/>
      <c r="N84" s="97"/>
      <c r="O84" s="118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25">
      <c r="A85" s="97"/>
      <c r="B85" s="97"/>
      <c r="C85" s="97"/>
      <c r="D85" s="118"/>
      <c r="E85" s="118"/>
      <c r="F85" s="118"/>
      <c r="G85" s="97"/>
      <c r="H85" s="97"/>
      <c r="I85" s="118"/>
      <c r="J85" s="118"/>
      <c r="K85" s="118"/>
      <c r="L85" s="97"/>
      <c r="M85" s="97"/>
      <c r="N85" s="97"/>
      <c r="O85" s="11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25">
      <c r="A86" s="97"/>
      <c r="B86" s="97"/>
      <c r="C86" s="97"/>
      <c r="D86" s="118"/>
      <c r="E86" s="118"/>
      <c r="F86" s="118"/>
      <c r="G86" s="97"/>
      <c r="H86" s="97"/>
      <c r="I86" s="118"/>
      <c r="J86" s="118"/>
      <c r="K86" s="118"/>
      <c r="L86" s="97"/>
      <c r="M86" s="97"/>
      <c r="N86" s="97"/>
      <c r="O86" s="11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25">
      <c r="A87" s="97"/>
      <c r="B87" s="97"/>
      <c r="C87" s="97"/>
      <c r="D87" s="118"/>
      <c r="E87" s="118"/>
      <c r="F87" s="118"/>
      <c r="G87" s="97"/>
      <c r="H87" s="97"/>
      <c r="I87" s="118"/>
      <c r="J87" s="118"/>
      <c r="K87" s="118"/>
      <c r="L87" s="97"/>
      <c r="M87" s="97"/>
      <c r="N87" s="97"/>
      <c r="O87" s="118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25">
      <c r="A88" s="97"/>
      <c r="B88" s="97"/>
      <c r="C88" s="97"/>
      <c r="D88" s="118"/>
      <c r="E88" s="118"/>
      <c r="F88" s="118"/>
      <c r="G88" s="97"/>
      <c r="H88" s="97"/>
      <c r="I88" s="118"/>
      <c r="J88" s="118"/>
      <c r="K88" s="118"/>
      <c r="L88" s="97"/>
      <c r="M88" s="97"/>
      <c r="N88" s="97"/>
      <c r="O88" s="11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25">
      <c r="A89" s="97"/>
      <c r="B89" s="97"/>
      <c r="C89" s="97"/>
      <c r="D89" s="118"/>
      <c r="E89" s="118"/>
      <c r="F89" s="118"/>
      <c r="G89" s="97"/>
      <c r="H89" s="97"/>
      <c r="I89" s="118"/>
      <c r="J89" s="118"/>
      <c r="K89" s="118"/>
      <c r="L89" s="97"/>
      <c r="M89" s="97"/>
      <c r="N89" s="97"/>
      <c r="O89" s="118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25">
      <c r="A90" s="97"/>
      <c r="B90" s="97"/>
      <c r="C90" s="97"/>
      <c r="D90" s="118"/>
      <c r="E90" s="118"/>
      <c r="F90" s="118"/>
      <c r="G90" s="97"/>
      <c r="H90" s="97"/>
      <c r="I90" s="118"/>
      <c r="J90" s="118"/>
      <c r="K90" s="118"/>
      <c r="L90" s="97"/>
      <c r="M90" s="97"/>
      <c r="N90" s="97"/>
      <c r="O90" s="118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25">
      <c r="A91" s="97"/>
      <c r="B91" s="97"/>
      <c r="C91" s="97"/>
      <c r="D91" s="118"/>
      <c r="E91" s="118"/>
      <c r="F91" s="118"/>
      <c r="G91" s="97"/>
      <c r="H91" s="97"/>
      <c r="I91" s="118"/>
      <c r="J91" s="118"/>
      <c r="K91" s="118"/>
      <c r="L91" s="97"/>
      <c r="M91" s="97"/>
      <c r="N91" s="97"/>
      <c r="O91" s="118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25">
      <c r="A92" s="97"/>
      <c r="B92" s="97"/>
      <c r="C92" s="97"/>
      <c r="D92" s="118"/>
      <c r="E92" s="118"/>
      <c r="F92" s="118"/>
      <c r="G92" s="97"/>
      <c r="H92" s="97"/>
      <c r="I92" s="118"/>
      <c r="J92" s="118"/>
      <c r="K92" s="118"/>
      <c r="L92" s="97"/>
      <c r="M92" s="97"/>
      <c r="N92" s="97"/>
      <c r="O92" s="118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25">
      <c r="A93" s="97"/>
      <c r="B93" s="97"/>
      <c r="C93" s="97"/>
      <c r="D93" s="118"/>
      <c r="E93" s="118"/>
      <c r="F93" s="118"/>
      <c r="G93" s="97"/>
      <c r="H93" s="97"/>
      <c r="I93" s="118"/>
      <c r="J93" s="118"/>
      <c r="K93" s="118"/>
      <c r="L93" s="97"/>
      <c r="M93" s="97"/>
      <c r="N93" s="97"/>
      <c r="O93" s="118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25">
      <c r="A94" s="97"/>
      <c r="B94" s="97"/>
      <c r="C94" s="97"/>
      <c r="D94" s="118"/>
      <c r="E94" s="118"/>
      <c r="F94" s="118"/>
      <c r="G94" s="97"/>
      <c r="H94" s="97"/>
      <c r="I94" s="118"/>
      <c r="J94" s="118"/>
      <c r="K94" s="118"/>
      <c r="L94" s="97"/>
      <c r="M94" s="97"/>
      <c r="N94" s="97"/>
      <c r="O94" s="11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25">
      <c r="A95" s="97"/>
      <c r="B95" s="97"/>
      <c r="C95" s="97"/>
      <c r="D95" s="118"/>
      <c r="E95" s="118"/>
      <c r="F95" s="118"/>
      <c r="G95" s="97"/>
      <c r="H95" s="97"/>
      <c r="I95" s="118"/>
      <c r="J95" s="118"/>
      <c r="K95" s="118"/>
      <c r="L95" s="97"/>
      <c r="M95" s="97"/>
      <c r="N95" s="97"/>
      <c r="O95" s="118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25">
      <c r="A96" s="97"/>
      <c r="B96" s="97"/>
      <c r="C96" s="97"/>
      <c r="D96" s="118"/>
      <c r="E96" s="118"/>
      <c r="F96" s="118"/>
      <c r="G96" s="97"/>
      <c r="H96" s="97"/>
      <c r="I96" s="118"/>
      <c r="J96" s="118"/>
      <c r="K96" s="118"/>
      <c r="L96" s="97"/>
      <c r="M96" s="97"/>
      <c r="N96" s="97"/>
      <c r="O96" s="118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25">
      <c r="A97" s="97"/>
      <c r="B97" s="97"/>
      <c r="C97" s="97"/>
      <c r="D97" s="118"/>
      <c r="E97" s="118"/>
      <c r="F97" s="118"/>
      <c r="G97" s="97"/>
      <c r="H97" s="97"/>
      <c r="I97" s="118"/>
      <c r="J97" s="118"/>
      <c r="K97" s="118"/>
      <c r="L97" s="97"/>
      <c r="M97" s="97"/>
      <c r="N97" s="97"/>
      <c r="O97" s="11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25">
      <c r="A98" s="97"/>
      <c r="B98" s="97"/>
      <c r="C98" s="97"/>
      <c r="D98" s="118"/>
      <c r="E98" s="118"/>
      <c r="F98" s="118"/>
      <c r="G98" s="97"/>
      <c r="H98" s="97"/>
      <c r="I98" s="118"/>
      <c r="J98" s="118"/>
      <c r="K98" s="118"/>
      <c r="L98" s="97"/>
      <c r="M98" s="97"/>
      <c r="N98" s="97"/>
      <c r="O98" s="118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25">
      <c r="A99" s="97"/>
      <c r="B99" s="97"/>
      <c r="C99" s="97"/>
      <c r="D99" s="118"/>
      <c r="E99" s="118"/>
      <c r="F99" s="118"/>
      <c r="G99" s="97"/>
      <c r="H99" s="97"/>
      <c r="I99" s="118"/>
      <c r="J99" s="118"/>
      <c r="K99" s="118"/>
      <c r="L99" s="97"/>
      <c r="M99" s="97"/>
      <c r="N99" s="97"/>
      <c r="O99" s="118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25">
      <c r="A100" s="97"/>
      <c r="B100" s="97"/>
      <c r="C100" s="97"/>
      <c r="D100" s="118"/>
      <c r="E100" s="118"/>
      <c r="F100" s="118"/>
      <c r="G100" s="97"/>
      <c r="H100" s="97"/>
      <c r="I100" s="118"/>
      <c r="J100" s="118"/>
      <c r="K100" s="118"/>
      <c r="L100" s="97"/>
      <c r="M100" s="97"/>
      <c r="N100" s="97"/>
      <c r="O100" s="11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25">
      <c r="A101" s="97"/>
      <c r="B101" s="97"/>
      <c r="C101" s="97"/>
      <c r="D101" s="118"/>
      <c r="E101" s="118"/>
      <c r="F101" s="118"/>
      <c r="G101" s="97"/>
      <c r="H101" s="97"/>
      <c r="I101" s="118"/>
      <c r="J101" s="118"/>
      <c r="K101" s="118"/>
      <c r="L101" s="97"/>
      <c r="M101" s="97"/>
      <c r="N101" s="97"/>
      <c r="O101" s="118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25">
      <c r="A102" s="97"/>
      <c r="B102" s="97"/>
      <c r="C102" s="97"/>
      <c r="D102" s="118"/>
      <c r="E102" s="118"/>
      <c r="F102" s="118"/>
      <c r="G102" s="97"/>
      <c r="H102" s="97"/>
      <c r="I102" s="118"/>
      <c r="J102" s="118"/>
      <c r="K102" s="118"/>
      <c r="L102" s="97"/>
      <c r="M102" s="97"/>
      <c r="N102" s="97"/>
      <c r="O102" s="118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25">
      <c r="A103" s="97"/>
      <c r="B103" s="97"/>
      <c r="C103" s="97"/>
      <c r="D103" s="118"/>
      <c r="E103" s="118"/>
      <c r="F103" s="118"/>
      <c r="G103" s="97"/>
      <c r="H103" s="97"/>
      <c r="I103" s="118"/>
      <c r="J103" s="118"/>
      <c r="K103" s="118"/>
      <c r="L103" s="97"/>
      <c r="M103" s="97"/>
      <c r="N103" s="97"/>
      <c r="O103" s="11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25">
      <c r="A104" s="97"/>
      <c r="B104" s="97"/>
      <c r="C104" s="97"/>
      <c r="D104" s="118"/>
      <c r="E104" s="118"/>
      <c r="F104" s="118"/>
      <c r="G104" s="97"/>
      <c r="H104" s="97"/>
      <c r="I104" s="118"/>
      <c r="J104" s="118"/>
      <c r="K104" s="118"/>
      <c r="L104" s="97"/>
      <c r="M104" s="97"/>
      <c r="N104" s="97"/>
      <c r="O104" s="118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25">
      <c r="A105" s="97"/>
      <c r="B105" s="97"/>
      <c r="C105" s="97"/>
      <c r="D105" s="118"/>
      <c r="E105" s="118"/>
      <c r="F105" s="118"/>
      <c r="G105" s="97"/>
      <c r="H105" s="97"/>
      <c r="I105" s="118"/>
      <c r="J105" s="118"/>
      <c r="K105" s="118"/>
      <c r="L105" s="97"/>
      <c r="M105" s="97"/>
      <c r="N105" s="97"/>
      <c r="O105" s="118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25">
      <c r="A106" s="97"/>
      <c r="B106" s="97"/>
      <c r="C106" s="97"/>
      <c r="D106" s="118"/>
      <c r="E106" s="118"/>
      <c r="F106" s="118"/>
      <c r="G106" s="97"/>
      <c r="H106" s="97"/>
      <c r="I106" s="118"/>
      <c r="J106" s="118"/>
      <c r="K106" s="118"/>
      <c r="L106" s="97"/>
      <c r="M106" s="97"/>
      <c r="N106" s="97"/>
      <c r="O106" s="11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25">
      <c r="A107" s="97"/>
      <c r="B107" s="97"/>
      <c r="C107" s="97"/>
      <c r="D107" s="118"/>
      <c r="E107" s="118"/>
      <c r="F107" s="118"/>
      <c r="G107" s="97"/>
      <c r="H107" s="97"/>
      <c r="I107" s="118"/>
      <c r="J107" s="118"/>
      <c r="K107" s="118"/>
      <c r="L107" s="97"/>
      <c r="M107" s="97"/>
      <c r="N107" s="97"/>
      <c r="O107" s="118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25">
      <c r="A108" s="97"/>
      <c r="B108" s="97"/>
      <c r="C108" s="97"/>
      <c r="D108" s="118"/>
      <c r="E108" s="118"/>
      <c r="F108" s="118"/>
      <c r="G108" s="97"/>
      <c r="H108" s="97"/>
      <c r="I108" s="118"/>
      <c r="J108" s="118"/>
      <c r="K108" s="118"/>
      <c r="L108" s="97"/>
      <c r="M108" s="97"/>
      <c r="N108" s="97"/>
      <c r="O108" s="118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25">
      <c r="A109" s="97"/>
      <c r="B109" s="97"/>
      <c r="C109" s="97"/>
      <c r="D109" s="118"/>
      <c r="E109" s="118"/>
      <c r="F109" s="118"/>
      <c r="G109" s="97"/>
      <c r="H109" s="97"/>
      <c r="I109" s="118"/>
      <c r="J109" s="118"/>
      <c r="K109" s="118"/>
      <c r="L109" s="97"/>
      <c r="M109" s="97"/>
      <c r="N109" s="97"/>
      <c r="O109" s="118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25">
      <c r="A110" s="97"/>
      <c r="B110" s="97"/>
      <c r="C110" s="97"/>
      <c r="D110" s="118"/>
      <c r="E110" s="118"/>
      <c r="F110" s="118"/>
      <c r="G110" s="97"/>
      <c r="H110" s="97"/>
      <c r="I110" s="118"/>
      <c r="J110" s="118"/>
      <c r="K110" s="118"/>
      <c r="L110" s="97"/>
      <c r="M110" s="97"/>
      <c r="N110" s="97"/>
      <c r="O110" s="118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25">
      <c r="A111" s="97"/>
      <c r="B111" s="97"/>
      <c r="C111" s="97"/>
      <c r="D111" s="118"/>
      <c r="E111" s="118"/>
      <c r="F111" s="118"/>
      <c r="G111" s="97"/>
      <c r="H111" s="97"/>
      <c r="I111" s="118"/>
      <c r="J111" s="118"/>
      <c r="K111" s="118"/>
      <c r="L111" s="97"/>
      <c r="M111" s="97"/>
      <c r="N111" s="97"/>
      <c r="O111" s="118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25">
      <c r="A112" s="97"/>
      <c r="B112" s="97"/>
      <c r="C112" s="97"/>
      <c r="D112" s="118"/>
      <c r="E112" s="118"/>
      <c r="F112" s="118"/>
      <c r="G112" s="97"/>
      <c r="H112" s="97"/>
      <c r="I112" s="118"/>
      <c r="J112" s="118"/>
      <c r="K112" s="118"/>
      <c r="L112" s="97"/>
      <c r="M112" s="97"/>
      <c r="N112" s="97"/>
      <c r="O112" s="118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25">
      <c r="A113" s="97"/>
      <c r="B113" s="97"/>
      <c r="C113" s="97"/>
      <c r="D113" s="118"/>
      <c r="E113" s="118"/>
      <c r="F113" s="118"/>
      <c r="G113" s="97"/>
      <c r="H113" s="97"/>
      <c r="I113" s="118"/>
      <c r="J113" s="118"/>
      <c r="K113" s="118"/>
      <c r="L113" s="97"/>
      <c r="M113" s="97"/>
      <c r="N113" s="97"/>
      <c r="O113" s="118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25">
      <c r="A114" s="97"/>
      <c r="B114" s="97"/>
      <c r="C114" s="97"/>
      <c r="D114" s="118"/>
      <c r="E114" s="118"/>
      <c r="F114" s="118"/>
      <c r="G114" s="97"/>
      <c r="H114" s="97"/>
      <c r="I114" s="118"/>
      <c r="J114" s="118"/>
      <c r="K114" s="118"/>
      <c r="L114" s="97"/>
      <c r="M114" s="97"/>
      <c r="N114" s="97"/>
      <c r="O114" s="118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25">
      <c r="A115" s="97"/>
      <c r="B115" s="97"/>
      <c r="C115" s="97"/>
      <c r="D115" s="118"/>
      <c r="E115" s="118"/>
      <c r="F115" s="118"/>
      <c r="G115" s="97"/>
      <c r="H115" s="97"/>
      <c r="I115" s="118"/>
      <c r="J115" s="118"/>
      <c r="K115" s="118"/>
      <c r="L115" s="97"/>
      <c r="M115" s="97"/>
      <c r="N115" s="97"/>
      <c r="O115" s="118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25">
      <c r="A116" s="97"/>
      <c r="B116" s="97"/>
      <c r="C116" s="97"/>
      <c r="D116" s="118"/>
      <c r="E116" s="118"/>
      <c r="F116" s="118"/>
      <c r="G116" s="97"/>
      <c r="H116" s="97"/>
      <c r="I116" s="118"/>
      <c r="J116" s="118"/>
      <c r="K116" s="118"/>
      <c r="L116" s="97"/>
      <c r="M116" s="97"/>
      <c r="N116" s="97"/>
      <c r="O116" s="118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25">
      <c r="A117" s="97"/>
      <c r="B117" s="97"/>
      <c r="C117" s="97"/>
      <c r="D117" s="118"/>
      <c r="E117" s="118"/>
      <c r="F117" s="118"/>
      <c r="G117" s="97"/>
      <c r="H117" s="97"/>
      <c r="I117" s="118"/>
      <c r="J117" s="118"/>
      <c r="K117" s="118"/>
      <c r="L117" s="97"/>
      <c r="M117" s="97"/>
      <c r="N117" s="97"/>
      <c r="O117" s="118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25">
      <c r="A118" s="97"/>
      <c r="B118" s="97"/>
      <c r="C118" s="97"/>
      <c r="D118" s="118"/>
      <c r="E118" s="118"/>
      <c r="F118" s="118"/>
      <c r="G118" s="97"/>
      <c r="H118" s="97"/>
      <c r="I118" s="118"/>
      <c r="J118" s="118"/>
      <c r="K118" s="118"/>
      <c r="L118" s="97"/>
      <c r="M118" s="97"/>
      <c r="N118" s="97"/>
      <c r="O118" s="11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25">
      <c r="A119" s="97"/>
      <c r="B119" s="97"/>
      <c r="C119" s="97"/>
      <c r="D119" s="118"/>
      <c r="E119" s="118"/>
      <c r="F119" s="118"/>
      <c r="G119" s="97"/>
      <c r="H119" s="97"/>
      <c r="I119" s="118"/>
      <c r="J119" s="118"/>
      <c r="K119" s="118"/>
      <c r="L119" s="97"/>
      <c r="M119" s="97"/>
      <c r="N119" s="97"/>
      <c r="O119" s="118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25">
      <c r="A120" s="97"/>
      <c r="B120" s="97"/>
      <c r="C120" s="97"/>
      <c r="D120" s="118"/>
      <c r="E120" s="118"/>
      <c r="F120" s="118"/>
      <c r="G120" s="97"/>
      <c r="H120" s="97"/>
      <c r="I120" s="118"/>
      <c r="J120" s="118"/>
      <c r="K120" s="118"/>
      <c r="L120" s="97"/>
      <c r="M120" s="97"/>
      <c r="N120" s="97"/>
      <c r="O120" s="118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25">
      <c r="A121" s="97"/>
      <c r="B121" s="97"/>
      <c r="C121" s="97"/>
      <c r="D121" s="118"/>
      <c r="E121" s="118"/>
      <c r="F121" s="118"/>
      <c r="G121" s="97"/>
      <c r="H121" s="97"/>
      <c r="I121" s="118"/>
      <c r="J121" s="118"/>
      <c r="K121" s="118"/>
      <c r="L121" s="97"/>
      <c r="M121" s="97"/>
      <c r="N121" s="97"/>
      <c r="O121" s="11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25">
      <c r="A122" s="97"/>
      <c r="B122" s="97"/>
      <c r="C122" s="97"/>
      <c r="D122" s="118"/>
      <c r="E122" s="118"/>
      <c r="F122" s="118"/>
      <c r="G122" s="97"/>
      <c r="H122" s="97"/>
      <c r="I122" s="118"/>
      <c r="J122" s="118"/>
      <c r="K122" s="118"/>
      <c r="L122" s="97"/>
      <c r="M122" s="97"/>
      <c r="N122" s="97"/>
      <c r="O122" s="118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25">
      <c r="A123" s="97"/>
      <c r="B123" s="97"/>
      <c r="C123" s="97"/>
      <c r="D123" s="118"/>
      <c r="E123" s="118"/>
      <c r="F123" s="118"/>
      <c r="G123" s="97"/>
      <c r="H123" s="97"/>
      <c r="I123" s="118"/>
      <c r="J123" s="118"/>
      <c r="K123" s="118"/>
      <c r="L123" s="97"/>
      <c r="M123" s="97"/>
      <c r="N123" s="97"/>
      <c r="O123" s="118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25">
      <c r="A124" s="97"/>
      <c r="B124" s="97"/>
      <c r="C124" s="97"/>
      <c r="D124" s="118"/>
      <c r="E124" s="118"/>
      <c r="F124" s="118"/>
      <c r="G124" s="97"/>
      <c r="H124" s="97"/>
      <c r="I124" s="118"/>
      <c r="J124" s="118"/>
      <c r="K124" s="118"/>
      <c r="L124" s="97"/>
      <c r="M124" s="97"/>
      <c r="N124" s="97"/>
      <c r="O124" s="118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25">
      <c r="A125" s="97"/>
      <c r="B125" s="97"/>
      <c r="C125" s="97"/>
      <c r="D125" s="118"/>
      <c r="E125" s="118"/>
      <c r="F125" s="118"/>
      <c r="G125" s="97"/>
      <c r="H125" s="97"/>
      <c r="I125" s="118"/>
      <c r="J125" s="118"/>
      <c r="K125" s="118"/>
      <c r="L125" s="97"/>
      <c r="M125" s="97"/>
      <c r="N125" s="97"/>
      <c r="O125" s="118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25">
      <c r="A126" s="97"/>
      <c r="B126" s="97"/>
      <c r="C126" s="97"/>
      <c r="D126" s="118"/>
      <c r="E126" s="118"/>
      <c r="F126" s="118"/>
      <c r="G126" s="97"/>
      <c r="H126" s="97"/>
      <c r="I126" s="118"/>
      <c r="J126" s="118"/>
      <c r="K126" s="118"/>
      <c r="L126" s="97"/>
      <c r="M126" s="97"/>
      <c r="N126" s="97"/>
      <c r="O126" s="118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25">
      <c r="A127" s="97"/>
      <c r="B127" s="97"/>
      <c r="C127" s="97"/>
      <c r="D127" s="118"/>
      <c r="E127" s="118"/>
      <c r="F127" s="118"/>
      <c r="G127" s="97"/>
      <c r="H127" s="97"/>
      <c r="I127" s="118"/>
      <c r="J127" s="118"/>
      <c r="K127" s="118"/>
      <c r="L127" s="97"/>
      <c r="M127" s="97"/>
      <c r="N127" s="97"/>
      <c r="O127" s="118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25">
      <c r="A128" s="97"/>
      <c r="B128" s="97"/>
      <c r="C128" s="97"/>
      <c r="D128" s="118"/>
      <c r="E128" s="118"/>
      <c r="F128" s="118"/>
      <c r="G128" s="97"/>
      <c r="H128" s="97"/>
      <c r="I128" s="118"/>
      <c r="J128" s="118"/>
      <c r="K128" s="118"/>
      <c r="L128" s="97"/>
      <c r="M128" s="97"/>
      <c r="N128" s="97"/>
      <c r="O128" s="118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25">
      <c r="A129" s="97"/>
      <c r="B129" s="97"/>
      <c r="C129" s="97"/>
      <c r="D129" s="118"/>
      <c r="E129" s="118"/>
      <c r="F129" s="118"/>
      <c r="G129" s="97"/>
      <c r="H129" s="97"/>
      <c r="I129" s="118"/>
      <c r="J129" s="118"/>
      <c r="K129" s="118"/>
      <c r="L129" s="97"/>
      <c r="M129" s="97"/>
      <c r="N129" s="97"/>
      <c r="O129" s="118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25">
      <c r="A130" s="97"/>
      <c r="B130" s="97"/>
      <c r="C130" s="97"/>
      <c r="D130" s="118"/>
      <c r="E130" s="118"/>
      <c r="F130" s="118"/>
      <c r="G130" s="97"/>
      <c r="H130" s="97"/>
      <c r="I130" s="118"/>
      <c r="J130" s="118"/>
      <c r="K130" s="118"/>
      <c r="L130" s="97"/>
      <c r="M130" s="97"/>
      <c r="N130" s="97"/>
      <c r="O130" s="11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25">
      <c r="A131" s="97"/>
      <c r="B131" s="97"/>
      <c r="C131" s="97"/>
      <c r="D131" s="118"/>
      <c r="E131" s="118"/>
      <c r="F131" s="118"/>
      <c r="G131" s="97"/>
      <c r="H131" s="97"/>
      <c r="I131" s="118"/>
      <c r="J131" s="118"/>
      <c r="K131" s="118"/>
      <c r="L131" s="97"/>
      <c r="M131" s="97"/>
      <c r="N131" s="97"/>
      <c r="O131" s="118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25">
      <c r="A132" s="97"/>
      <c r="B132" s="97"/>
      <c r="C132" s="97"/>
      <c r="D132" s="118"/>
      <c r="E132" s="118"/>
      <c r="F132" s="118"/>
      <c r="G132" s="97"/>
      <c r="H132" s="97"/>
      <c r="I132" s="118"/>
      <c r="J132" s="118"/>
      <c r="K132" s="118"/>
      <c r="L132" s="97"/>
      <c r="M132" s="97"/>
      <c r="N132" s="97"/>
      <c r="O132" s="118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25">
      <c r="A133" s="97"/>
      <c r="B133" s="97"/>
      <c r="C133" s="97"/>
      <c r="D133" s="118"/>
      <c r="E133" s="118"/>
      <c r="F133" s="118"/>
      <c r="G133" s="97"/>
      <c r="H133" s="97"/>
      <c r="I133" s="118"/>
      <c r="J133" s="118"/>
      <c r="K133" s="118"/>
      <c r="L133" s="97"/>
      <c r="M133" s="97"/>
      <c r="N133" s="97"/>
      <c r="O133" s="11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25">
      <c r="A134" s="97"/>
      <c r="B134" s="97"/>
      <c r="C134" s="97"/>
      <c r="D134" s="118"/>
      <c r="E134" s="118"/>
      <c r="F134" s="118"/>
      <c r="G134" s="97"/>
      <c r="H134" s="97"/>
      <c r="I134" s="118"/>
      <c r="J134" s="118"/>
      <c r="K134" s="118"/>
      <c r="L134" s="97"/>
      <c r="M134" s="97"/>
      <c r="N134" s="97"/>
      <c r="O134" s="118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25">
      <c r="A135" s="97"/>
      <c r="B135" s="97"/>
      <c r="C135" s="97"/>
      <c r="D135" s="118"/>
      <c r="E135" s="118"/>
      <c r="F135" s="118"/>
      <c r="G135" s="97"/>
      <c r="H135" s="97"/>
      <c r="I135" s="118"/>
      <c r="J135" s="118"/>
      <c r="K135" s="118"/>
      <c r="L135" s="97"/>
      <c r="M135" s="97"/>
      <c r="N135" s="97"/>
      <c r="O135" s="118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25">
      <c r="A136" s="97"/>
      <c r="B136" s="97"/>
      <c r="C136" s="97"/>
      <c r="D136" s="118"/>
      <c r="E136" s="118"/>
      <c r="F136" s="118"/>
      <c r="G136" s="97"/>
      <c r="H136" s="97"/>
      <c r="I136" s="118"/>
      <c r="J136" s="118"/>
      <c r="K136" s="118"/>
      <c r="L136" s="97"/>
      <c r="M136" s="97"/>
      <c r="N136" s="97"/>
      <c r="O136" s="11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25">
      <c r="A137" s="97"/>
      <c r="B137" s="97"/>
      <c r="C137" s="97"/>
      <c r="D137" s="118"/>
      <c r="E137" s="118"/>
      <c r="F137" s="118"/>
      <c r="G137" s="97"/>
      <c r="H137" s="97"/>
      <c r="I137" s="118"/>
      <c r="J137" s="118"/>
      <c r="K137" s="118"/>
      <c r="L137" s="97"/>
      <c r="M137" s="97"/>
      <c r="N137" s="97"/>
      <c r="O137" s="118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25">
      <c r="A138" s="97"/>
      <c r="B138" s="97"/>
      <c r="C138" s="97"/>
      <c r="D138" s="118"/>
      <c r="E138" s="118"/>
      <c r="F138" s="118"/>
      <c r="G138" s="97"/>
      <c r="H138" s="97"/>
      <c r="I138" s="118"/>
      <c r="J138" s="118"/>
      <c r="K138" s="118"/>
      <c r="L138" s="97"/>
      <c r="M138" s="97"/>
      <c r="N138" s="97"/>
      <c r="O138" s="118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25">
      <c r="A139" s="97"/>
      <c r="B139" s="97"/>
      <c r="C139" s="97"/>
      <c r="D139" s="118"/>
      <c r="E139" s="118"/>
      <c r="F139" s="118"/>
      <c r="G139" s="97"/>
      <c r="H139" s="97"/>
      <c r="I139" s="118"/>
      <c r="J139" s="118"/>
      <c r="K139" s="118"/>
      <c r="L139" s="97"/>
      <c r="M139" s="97"/>
      <c r="N139" s="97"/>
      <c r="O139" s="11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25">
      <c r="A140" s="97"/>
      <c r="B140" s="97"/>
      <c r="C140" s="97"/>
      <c r="D140" s="118"/>
      <c r="E140" s="118"/>
      <c r="F140" s="118"/>
      <c r="G140" s="97"/>
      <c r="H140" s="97"/>
      <c r="I140" s="118"/>
      <c r="J140" s="118"/>
      <c r="K140" s="118"/>
      <c r="L140" s="97"/>
      <c r="M140" s="97"/>
      <c r="N140" s="97"/>
      <c r="O140" s="118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25">
      <c r="A141" s="97"/>
      <c r="B141" s="97"/>
      <c r="C141" s="97"/>
      <c r="D141" s="118"/>
      <c r="E141" s="118"/>
      <c r="F141" s="118"/>
      <c r="G141" s="97"/>
      <c r="H141" s="97"/>
      <c r="I141" s="118"/>
      <c r="J141" s="118"/>
      <c r="K141" s="118"/>
      <c r="L141" s="97"/>
      <c r="M141" s="97"/>
      <c r="N141" s="97"/>
      <c r="O141" s="118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25">
      <c r="A142" s="97"/>
      <c r="B142" s="97"/>
      <c r="C142" s="97"/>
      <c r="D142" s="118"/>
      <c r="E142" s="118"/>
      <c r="F142" s="118"/>
      <c r="G142" s="97"/>
      <c r="H142" s="97"/>
      <c r="I142" s="118"/>
      <c r="J142" s="118"/>
      <c r="K142" s="118"/>
      <c r="L142" s="97"/>
      <c r="M142" s="97"/>
      <c r="N142" s="97"/>
      <c r="O142" s="11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25">
      <c r="A143" s="97"/>
      <c r="B143" s="97"/>
      <c r="C143" s="97"/>
      <c r="D143" s="118"/>
      <c r="E143" s="118"/>
      <c r="F143" s="118"/>
      <c r="G143" s="97"/>
      <c r="H143" s="97"/>
      <c r="I143" s="118"/>
      <c r="J143" s="118"/>
      <c r="K143" s="118"/>
      <c r="L143" s="97"/>
      <c r="M143" s="97"/>
      <c r="N143" s="97"/>
      <c r="O143" s="118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25">
      <c r="A144" s="97"/>
      <c r="B144" s="97"/>
      <c r="C144" s="97"/>
      <c r="D144" s="118"/>
      <c r="E144" s="118"/>
      <c r="F144" s="118"/>
      <c r="G144" s="97"/>
      <c r="H144" s="97"/>
      <c r="I144" s="118"/>
      <c r="J144" s="118"/>
      <c r="K144" s="118"/>
      <c r="L144" s="97"/>
      <c r="M144" s="97"/>
      <c r="N144" s="97"/>
      <c r="O144" s="118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25">
      <c r="A145" s="97"/>
      <c r="B145" s="97"/>
      <c r="C145" s="97"/>
      <c r="D145" s="118"/>
      <c r="E145" s="118"/>
      <c r="F145" s="118"/>
      <c r="G145" s="97"/>
      <c r="H145" s="97"/>
      <c r="I145" s="118"/>
      <c r="J145" s="118"/>
      <c r="K145" s="118"/>
      <c r="L145" s="97"/>
      <c r="M145" s="97"/>
      <c r="N145" s="97"/>
      <c r="O145" s="118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25">
      <c r="A146" s="97"/>
      <c r="B146" s="97"/>
      <c r="C146" s="97"/>
      <c r="D146" s="118"/>
      <c r="E146" s="118"/>
      <c r="F146" s="118"/>
      <c r="G146" s="97"/>
      <c r="H146" s="97"/>
      <c r="I146" s="118"/>
      <c r="J146" s="118"/>
      <c r="K146" s="118"/>
      <c r="L146" s="97"/>
      <c r="M146" s="97"/>
      <c r="N146" s="97"/>
      <c r="O146" s="118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25">
      <c r="A147" s="97"/>
      <c r="B147" s="97"/>
      <c r="C147" s="97"/>
      <c r="D147" s="118"/>
      <c r="E147" s="118"/>
      <c r="F147" s="118"/>
      <c r="G147" s="97"/>
      <c r="H147" s="97"/>
      <c r="I147" s="118"/>
      <c r="J147" s="118"/>
      <c r="K147" s="118"/>
      <c r="L147" s="97"/>
      <c r="M147" s="97"/>
      <c r="N147" s="97"/>
      <c r="O147" s="118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25">
      <c r="A148" s="97"/>
      <c r="B148" s="97"/>
      <c r="C148" s="97"/>
      <c r="D148" s="118"/>
      <c r="E148" s="118"/>
      <c r="F148" s="118"/>
      <c r="G148" s="97"/>
      <c r="H148" s="97"/>
      <c r="I148" s="118"/>
      <c r="J148" s="118"/>
      <c r="K148" s="118"/>
      <c r="L148" s="97"/>
      <c r="M148" s="97"/>
      <c r="N148" s="97"/>
      <c r="O148" s="11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25">
      <c r="A149" s="97"/>
      <c r="B149" s="97"/>
      <c r="C149" s="97"/>
      <c r="D149" s="118"/>
      <c r="E149" s="118"/>
      <c r="F149" s="118"/>
      <c r="G149" s="97"/>
      <c r="H149" s="97"/>
      <c r="I149" s="118"/>
      <c r="J149" s="118"/>
      <c r="K149" s="118"/>
      <c r="L149" s="97"/>
      <c r="M149" s="97"/>
      <c r="N149" s="97"/>
      <c r="O149" s="118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25">
      <c r="A150" s="97"/>
      <c r="B150" s="97"/>
      <c r="C150" s="97"/>
      <c r="D150" s="118"/>
      <c r="E150" s="118"/>
      <c r="F150" s="118"/>
      <c r="G150" s="97"/>
      <c r="H150" s="97"/>
      <c r="I150" s="118"/>
      <c r="J150" s="118"/>
      <c r="K150" s="118"/>
      <c r="L150" s="97"/>
      <c r="M150" s="97"/>
      <c r="N150" s="97"/>
      <c r="O150" s="118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25">
      <c r="A151" s="97"/>
      <c r="B151" s="97"/>
      <c r="C151" s="97"/>
      <c r="D151" s="118"/>
      <c r="E151" s="118"/>
      <c r="F151" s="118"/>
      <c r="G151" s="97"/>
      <c r="H151" s="97"/>
      <c r="I151" s="118"/>
      <c r="J151" s="118"/>
      <c r="K151" s="118"/>
      <c r="L151" s="97"/>
      <c r="M151" s="97"/>
      <c r="N151" s="97"/>
      <c r="O151" s="11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25">
      <c r="A152" s="97"/>
      <c r="B152" s="97"/>
      <c r="C152" s="97"/>
      <c r="D152" s="118"/>
      <c r="E152" s="118"/>
      <c r="F152" s="118"/>
      <c r="G152" s="97"/>
      <c r="H152" s="97"/>
      <c r="I152" s="118"/>
      <c r="J152" s="118"/>
      <c r="K152" s="118"/>
      <c r="L152" s="97"/>
      <c r="M152" s="97"/>
      <c r="N152" s="97"/>
      <c r="O152" s="118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25">
      <c r="A153" s="97"/>
      <c r="B153" s="97"/>
      <c r="C153" s="97"/>
      <c r="D153" s="118"/>
      <c r="E153" s="118"/>
      <c r="F153" s="118"/>
      <c r="G153" s="97"/>
      <c r="H153" s="97"/>
      <c r="I153" s="118"/>
      <c r="J153" s="118"/>
      <c r="K153" s="118"/>
      <c r="L153" s="97"/>
      <c r="M153" s="97"/>
      <c r="N153" s="97"/>
      <c r="O153" s="118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25">
      <c r="A154" s="97"/>
      <c r="B154" s="97"/>
      <c r="C154" s="97"/>
      <c r="D154" s="118"/>
      <c r="E154" s="118"/>
      <c r="F154" s="118"/>
      <c r="G154" s="97"/>
      <c r="H154" s="97"/>
      <c r="I154" s="118"/>
      <c r="J154" s="118"/>
      <c r="K154" s="118"/>
      <c r="L154" s="97"/>
      <c r="M154" s="97"/>
      <c r="N154" s="97"/>
      <c r="O154" s="11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25">
      <c r="A155" s="97"/>
      <c r="B155" s="97"/>
      <c r="C155" s="97"/>
      <c r="D155" s="118"/>
      <c r="E155" s="118"/>
      <c r="F155" s="118"/>
      <c r="G155" s="97"/>
      <c r="H155" s="97"/>
      <c r="I155" s="118"/>
      <c r="J155" s="118"/>
      <c r="K155" s="118"/>
      <c r="L155" s="97"/>
      <c r="M155" s="97"/>
      <c r="N155" s="97"/>
      <c r="O155" s="118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25">
      <c r="A156" s="97"/>
      <c r="B156" s="97"/>
      <c r="C156" s="97"/>
      <c r="D156" s="118"/>
      <c r="E156" s="118"/>
      <c r="F156" s="118"/>
      <c r="G156" s="97"/>
      <c r="H156" s="97"/>
      <c r="I156" s="118"/>
      <c r="J156" s="118"/>
      <c r="K156" s="118"/>
      <c r="L156" s="97"/>
      <c r="M156" s="97"/>
      <c r="N156" s="97"/>
      <c r="O156" s="118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25">
      <c r="A157" s="97"/>
      <c r="B157" s="97"/>
      <c r="C157" s="97"/>
      <c r="D157" s="118"/>
      <c r="E157" s="118"/>
      <c r="F157" s="118"/>
      <c r="G157" s="97"/>
      <c r="H157" s="97"/>
      <c r="I157" s="118"/>
      <c r="J157" s="118"/>
      <c r="K157" s="118"/>
      <c r="L157" s="97"/>
      <c r="M157" s="97"/>
      <c r="N157" s="97"/>
      <c r="O157" s="11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25">
      <c r="A158" s="97"/>
      <c r="B158" s="97"/>
      <c r="C158" s="97"/>
      <c r="D158" s="118"/>
      <c r="E158" s="118"/>
      <c r="F158" s="118"/>
      <c r="G158" s="97"/>
      <c r="H158" s="97"/>
      <c r="I158" s="118"/>
      <c r="J158" s="118"/>
      <c r="K158" s="118"/>
      <c r="L158" s="97"/>
      <c r="M158" s="97"/>
      <c r="N158" s="97"/>
      <c r="O158" s="118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25">
      <c r="A159" s="97"/>
      <c r="B159" s="97"/>
      <c r="C159" s="97"/>
      <c r="D159" s="118"/>
      <c r="E159" s="118"/>
      <c r="F159" s="118"/>
      <c r="G159" s="97"/>
      <c r="H159" s="97"/>
      <c r="I159" s="118"/>
      <c r="J159" s="118"/>
      <c r="K159" s="118"/>
      <c r="L159" s="97"/>
      <c r="M159" s="97"/>
      <c r="N159" s="97"/>
      <c r="O159" s="118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25">
      <c r="A160" s="97"/>
      <c r="B160" s="97"/>
      <c r="C160" s="97"/>
      <c r="D160" s="118"/>
      <c r="E160" s="118"/>
      <c r="F160" s="118"/>
      <c r="G160" s="97"/>
      <c r="H160" s="97"/>
      <c r="I160" s="118"/>
      <c r="J160" s="118"/>
      <c r="K160" s="118"/>
      <c r="L160" s="97"/>
      <c r="M160" s="97"/>
      <c r="N160" s="97"/>
      <c r="O160" s="118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25">
      <c r="A161" s="97"/>
      <c r="B161" s="97"/>
      <c r="C161" s="97"/>
      <c r="D161" s="118"/>
      <c r="E161" s="118"/>
      <c r="F161" s="118"/>
      <c r="G161" s="97"/>
      <c r="H161" s="97"/>
      <c r="I161" s="118"/>
      <c r="J161" s="118"/>
      <c r="K161" s="118"/>
      <c r="L161" s="97"/>
      <c r="M161" s="97"/>
      <c r="N161" s="97"/>
      <c r="O161" s="118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25">
      <c r="A162" s="97"/>
      <c r="B162" s="97"/>
      <c r="C162" s="97"/>
      <c r="D162" s="118"/>
      <c r="E162" s="118"/>
      <c r="F162" s="118"/>
      <c r="G162" s="97"/>
      <c r="H162" s="97"/>
      <c r="I162" s="118"/>
      <c r="J162" s="118"/>
      <c r="K162" s="118"/>
      <c r="L162" s="97"/>
      <c r="M162" s="97"/>
      <c r="N162" s="97"/>
      <c r="O162" s="118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25">
      <c r="A163" s="97"/>
      <c r="B163" s="97"/>
      <c r="C163" s="97"/>
      <c r="D163" s="118"/>
      <c r="E163" s="118"/>
      <c r="F163" s="118"/>
      <c r="G163" s="97"/>
      <c r="H163" s="97"/>
      <c r="I163" s="118"/>
      <c r="J163" s="118"/>
      <c r="K163" s="118"/>
      <c r="L163" s="97"/>
      <c r="M163" s="97"/>
      <c r="N163" s="97"/>
      <c r="O163" s="118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25">
      <c r="A164" s="97"/>
      <c r="B164" s="97"/>
      <c r="C164" s="97"/>
      <c r="D164" s="118"/>
      <c r="E164" s="118"/>
      <c r="F164" s="118"/>
      <c r="G164" s="97"/>
      <c r="H164" s="97"/>
      <c r="I164" s="118"/>
      <c r="J164" s="118"/>
      <c r="K164" s="118"/>
      <c r="L164" s="97"/>
      <c r="M164" s="97"/>
      <c r="N164" s="97"/>
      <c r="O164" s="118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25">
      <c r="A165" s="97"/>
      <c r="B165" s="97"/>
      <c r="C165" s="97"/>
      <c r="D165" s="118"/>
      <c r="E165" s="118"/>
      <c r="F165" s="118"/>
      <c r="G165" s="97"/>
      <c r="H165" s="97"/>
      <c r="I165" s="118"/>
      <c r="J165" s="118"/>
      <c r="K165" s="118"/>
      <c r="L165" s="97"/>
      <c r="M165" s="97"/>
      <c r="N165" s="97"/>
      <c r="O165" s="118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25">
      <c r="A166" s="97"/>
      <c r="B166" s="97"/>
      <c r="C166" s="97"/>
      <c r="D166" s="118"/>
      <c r="E166" s="118"/>
      <c r="F166" s="118"/>
      <c r="G166" s="97"/>
      <c r="H166" s="97"/>
      <c r="I166" s="118"/>
      <c r="J166" s="118"/>
      <c r="K166" s="118"/>
      <c r="L166" s="97"/>
      <c r="M166" s="97"/>
      <c r="N166" s="97"/>
      <c r="O166" s="118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25">
      <c r="A167" s="97"/>
      <c r="B167" s="97"/>
      <c r="C167" s="97"/>
      <c r="D167" s="118"/>
      <c r="E167" s="118"/>
      <c r="F167" s="118"/>
      <c r="G167" s="97"/>
      <c r="H167" s="97"/>
      <c r="I167" s="118"/>
      <c r="J167" s="118"/>
      <c r="K167" s="118"/>
      <c r="L167" s="97"/>
      <c r="M167" s="97"/>
      <c r="N167" s="97"/>
      <c r="O167" s="118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25">
      <c r="A168" s="97"/>
      <c r="B168" s="97"/>
      <c r="C168" s="97"/>
      <c r="D168" s="118"/>
      <c r="E168" s="118"/>
      <c r="F168" s="118"/>
      <c r="G168" s="97"/>
      <c r="H168" s="97"/>
      <c r="I168" s="118"/>
      <c r="J168" s="118"/>
      <c r="K168" s="118"/>
      <c r="L168" s="97"/>
      <c r="M168" s="97"/>
      <c r="N168" s="97"/>
      <c r="O168" s="118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25">
      <c r="A169" s="97"/>
      <c r="B169" s="97"/>
      <c r="C169" s="97"/>
      <c r="D169" s="118"/>
      <c r="E169" s="118"/>
      <c r="F169" s="118"/>
      <c r="G169" s="97"/>
      <c r="H169" s="97"/>
      <c r="I169" s="118"/>
      <c r="J169" s="118"/>
      <c r="K169" s="118"/>
      <c r="L169" s="97"/>
      <c r="M169" s="97"/>
      <c r="N169" s="97"/>
      <c r="O169" s="11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25">
      <c r="A170" s="97"/>
      <c r="B170" s="97"/>
      <c r="C170" s="97"/>
      <c r="D170" s="118"/>
      <c r="E170" s="118"/>
      <c r="F170" s="118"/>
      <c r="G170" s="97"/>
      <c r="H170" s="97"/>
      <c r="I170" s="118"/>
      <c r="J170" s="118"/>
      <c r="K170" s="118"/>
      <c r="L170" s="97"/>
      <c r="M170" s="97"/>
      <c r="N170" s="97"/>
      <c r="O170" s="118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25">
      <c r="A171" s="97"/>
      <c r="B171" s="97"/>
      <c r="C171" s="97"/>
      <c r="D171" s="118"/>
      <c r="E171" s="118"/>
      <c r="F171" s="118"/>
      <c r="G171" s="97"/>
      <c r="H171" s="97"/>
      <c r="I171" s="118"/>
      <c r="J171" s="118"/>
      <c r="K171" s="118"/>
      <c r="L171" s="97"/>
      <c r="M171" s="97"/>
      <c r="N171" s="97"/>
      <c r="O171" s="118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25">
      <c r="A172" s="97"/>
      <c r="B172" s="97"/>
      <c r="C172" s="97"/>
      <c r="D172" s="118"/>
      <c r="E172" s="118"/>
      <c r="F172" s="118"/>
      <c r="G172" s="97"/>
      <c r="H172" s="97"/>
      <c r="I172" s="118"/>
      <c r="J172" s="118"/>
      <c r="K172" s="118"/>
      <c r="L172" s="97"/>
      <c r="M172" s="97"/>
      <c r="N172" s="97"/>
      <c r="O172" s="11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25">
      <c r="A173" s="97"/>
      <c r="B173" s="97"/>
      <c r="C173" s="97"/>
      <c r="D173" s="118"/>
      <c r="E173" s="118"/>
      <c r="F173" s="118"/>
      <c r="G173" s="97"/>
      <c r="H173" s="97"/>
      <c r="I173" s="118"/>
      <c r="J173" s="118"/>
      <c r="K173" s="118"/>
      <c r="L173" s="97"/>
      <c r="M173" s="97"/>
      <c r="N173" s="97"/>
      <c r="O173" s="118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25">
      <c r="A174" s="97"/>
      <c r="B174" s="97"/>
      <c r="C174" s="97"/>
      <c r="D174" s="118"/>
      <c r="E174" s="118"/>
      <c r="F174" s="118"/>
      <c r="G174" s="97"/>
      <c r="H174" s="97"/>
      <c r="I174" s="118"/>
      <c r="J174" s="118"/>
      <c r="K174" s="118"/>
      <c r="L174" s="97"/>
      <c r="M174" s="97"/>
      <c r="N174" s="97"/>
      <c r="O174" s="118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25">
      <c r="A175" s="97"/>
      <c r="B175" s="97"/>
      <c r="C175" s="97"/>
      <c r="D175" s="118"/>
      <c r="E175" s="118"/>
      <c r="F175" s="118"/>
      <c r="G175" s="97"/>
      <c r="H175" s="97"/>
      <c r="I175" s="118"/>
      <c r="J175" s="118"/>
      <c r="K175" s="118"/>
      <c r="L175" s="97"/>
      <c r="M175" s="97"/>
      <c r="N175" s="97"/>
      <c r="O175" s="11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25">
      <c r="A176" s="97"/>
      <c r="B176" s="97"/>
      <c r="C176" s="97"/>
      <c r="D176" s="118"/>
      <c r="E176" s="118"/>
      <c r="F176" s="118"/>
      <c r="G176" s="97"/>
      <c r="H176" s="97"/>
      <c r="I176" s="118"/>
      <c r="J176" s="118"/>
      <c r="K176" s="118"/>
      <c r="L176" s="97"/>
      <c r="M176" s="97"/>
      <c r="N176" s="97"/>
      <c r="O176" s="118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25">
      <c r="A177" s="97"/>
      <c r="B177" s="97"/>
      <c r="C177" s="97"/>
      <c r="D177" s="118"/>
      <c r="E177" s="118"/>
      <c r="F177" s="118"/>
      <c r="G177" s="97"/>
      <c r="H177" s="97"/>
      <c r="I177" s="118"/>
      <c r="J177" s="118"/>
      <c r="K177" s="118"/>
      <c r="L177" s="97"/>
      <c r="M177" s="97"/>
      <c r="N177" s="97"/>
      <c r="O177" s="118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25">
      <c r="A178" s="97"/>
      <c r="B178" s="97"/>
      <c r="C178" s="97"/>
      <c r="D178" s="118"/>
      <c r="E178" s="118"/>
      <c r="F178" s="118"/>
      <c r="G178" s="97"/>
      <c r="H178" s="97"/>
      <c r="I178" s="118"/>
      <c r="J178" s="118"/>
      <c r="K178" s="118"/>
      <c r="L178" s="97"/>
      <c r="M178" s="97"/>
      <c r="N178" s="97"/>
      <c r="O178" s="118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25">
      <c r="A179" s="97"/>
      <c r="B179" s="97"/>
      <c r="C179" s="97"/>
      <c r="D179" s="118"/>
      <c r="E179" s="118"/>
      <c r="F179" s="118"/>
      <c r="G179" s="97"/>
      <c r="H179" s="97"/>
      <c r="I179" s="118"/>
      <c r="J179" s="118"/>
      <c r="K179" s="118"/>
      <c r="L179" s="97"/>
      <c r="M179" s="97"/>
      <c r="N179" s="97"/>
      <c r="O179" s="118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25">
      <c r="A180" s="97"/>
      <c r="B180" s="97"/>
      <c r="C180" s="97"/>
      <c r="D180" s="118"/>
      <c r="E180" s="118"/>
      <c r="F180" s="118"/>
      <c r="G180" s="97"/>
      <c r="H180" s="97"/>
      <c r="I180" s="118"/>
      <c r="J180" s="118"/>
      <c r="K180" s="118"/>
      <c r="L180" s="97"/>
      <c r="M180" s="97"/>
      <c r="N180" s="97"/>
      <c r="O180" s="118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25">
      <c r="A181" s="97"/>
      <c r="B181" s="97"/>
      <c r="C181" s="97"/>
      <c r="D181" s="118"/>
      <c r="E181" s="118"/>
      <c r="F181" s="118"/>
      <c r="G181" s="97"/>
      <c r="H181" s="97"/>
      <c r="I181" s="118"/>
      <c r="J181" s="118"/>
      <c r="K181" s="118"/>
      <c r="L181" s="97"/>
      <c r="M181" s="97"/>
      <c r="N181" s="97"/>
      <c r="O181" s="118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25">
      <c r="A182" s="97"/>
      <c r="B182" s="97"/>
      <c r="C182" s="97"/>
      <c r="D182" s="118"/>
      <c r="E182" s="118"/>
      <c r="F182" s="118"/>
      <c r="G182" s="97"/>
      <c r="H182" s="97"/>
      <c r="I182" s="118"/>
      <c r="J182" s="118"/>
      <c r="K182" s="118"/>
      <c r="L182" s="97"/>
      <c r="M182" s="97"/>
      <c r="N182" s="97"/>
      <c r="O182" s="118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25">
      <c r="A183" s="97"/>
      <c r="B183" s="97"/>
      <c r="C183" s="97"/>
      <c r="D183" s="118"/>
      <c r="E183" s="118"/>
      <c r="F183" s="118"/>
      <c r="G183" s="97"/>
      <c r="H183" s="97"/>
      <c r="I183" s="118"/>
      <c r="J183" s="118"/>
      <c r="K183" s="118"/>
      <c r="L183" s="97"/>
      <c r="M183" s="97"/>
      <c r="N183" s="97"/>
      <c r="O183" s="118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25">
      <c r="A184" s="97"/>
      <c r="B184" s="97"/>
      <c r="C184" s="97"/>
      <c r="D184" s="118"/>
      <c r="E184" s="118"/>
      <c r="F184" s="118"/>
      <c r="G184" s="97"/>
      <c r="H184" s="97"/>
      <c r="I184" s="118"/>
      <c r="J184" s="118"/>
      <c r="K184" s="118"/>
      <c r="L184" s="97"/>
      <c r="M184" s="97"/>
      <c r="N184" s="97"/>
      <c r="O184" s="118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25">
      <c r="A185" s="97"/>
      <c r="B185" s="97"/>
      <c r="C185" s="97"/>
      <c r="D185" s="118"/>
      <c r="E185" s="118"/>
      <c r="F185" s="118"/>
      <c r="G185" s="97"/>
      <c r="H185" s="97"/>
      <c r="I185" s="118"/>
      <c r="J185" s="118"/>
      <c r="K185" s="118"/>
      <c r="L185" s="97"/>
      <c r="M185" s="97"/>
      <c r="N185" s="97"/>
      <c r="O185" s="118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25">
      <c r="A186" s="97"/>
      <c r="B186" s="97"/>
      <c r="C186" s="97"/>
      <c r="D186" s="118"/>
      <c r="E186" s="118"/>
      <c r="F186" s="118"/>
      <c r="G186" s="97"/>
      <c r="H186" s="97"/>
      <c r="I186" s="118"/>
      <c r="J186" s="118"/>
      <c r="K186" s="118"/>
      <c r="L186" s="97"/>
      <c r="M186" s="97"/>
      <c r="N186" s="97"/>
      <c r="O186" s="118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25">
      <c r="A187" s="97"/>
      <c r="B187" s="97"/>
      <c r="C187" s="97"/>
      <c r="D187" s="118"/>
      <c r="E187" s="118"/>
      <c r="F187" s="118"/>
      <c r="G187" s="97"/>
      <c r="H187" s="97"/>
      <c r="I187" s="118"/>
      <c r="J187" s="118"/>
      <c r="K187" s="118"/>
      <c r="L187" s="97"/>
      <c r="M187" s="97"/>
      <c r="N187" s="97"/>
      <c r="O187" s="11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25">
      <c r="A188" s="97"/>
      <c r="B188" s="97"/>
      <c r="C188" s="97"/>
      <c r="D188" s="118"/>
      <c r="E188" s="118"/>
      <c r="F188" s="118"/>
      <c r="G188" s="97"/>
      <c r="H188" s="97"/>
      <c r="I188" s="118"/>
      <c r="J188" s="118"/>
      <c r="K188" s="118"/>
      <c r="L188" s="97"/>
      <c r="M188" s="97"/>
      <c r="N188" s="97"/>
      <c r="O188" s="118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25">
      <c r="A189" s="97"/>
      <c r="B189" s="97"/>
      <c r="C189" s="97"/>
      <c r="D189" s="118"/>
      <c r="E189" s="118"/>
      <c r="F189" s="118"/>
      <c r="G189" s="97"/>
      <c r="H189" s="97"/>
      <c r="I189" s="118"/>
      <c r="J189" s="118"/>
      <c r="K189" s="118"/>
      <c r="L189" s="97"/>
      <c r="M189" s="97"/>
      <c r="N189" s="97"/>
      <c r="O189" s="118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25">
      <c r="A190" s="97"/>
      <c r="B190" s="97"/>
      <c r="C190" s="97"/>
      <c r="D190" s="118"/>
      <c r="E190" s="118"/>
      <c r="F190" s="118"/>
      <c r="G190" s="97"/>
      <c r="H190" s="97"/>
      <c r="I190" s="118"/>
      <c r="J190" s="118"/>
      <c r="K190" s="118"/>
      <c r="L190" s="97"/>
      <c r="M190" s="97"/>
      <c r="N190" s="97"/>
      <c r="O190" s="11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25">
      <c r="A191" s="97"/>
      <c r="B191" s="97"/>
      <c r="C191" s="97"/>
      <c r="D191" s="118"/>
      <c r="E191" s="118"/>
      <c r="F191" s="118"/>
      <c r="G191" s="97"/>
      <c r="H191" s="97"/>
      <c r="I191" s="118"/>
      <c r="J191" s="118"/>
      <c r="K191" s="118"/>
      <c r="L191" s="97"/>
      <c r="M191" s="97"/>
      <c r="N191" s="97"/>
      <c r="O191" s="118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25">
      <c r="A192" s="97"/>
      <c r="B192" s="97"/>
      <c r="C192" s="97"/>
      <c r="D192" s="118"/>
      <c r="E192" s="118"/>
      <c r="F192" s="118"/>
      <c r="G192" s="97"/>
      <c r="H192" s="97"/>
      <c r="I192" s="118"/>
      <c r="J192" s="118"/>
      <c r="K192" s="118"/>
      <c r="L192" s="97"/>
      <c r="M192" s="97"/>
      <c r="N192" s="97"/>
      <c r="O192" s="118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25">
      <c r="A193" s="97"/>
      <c r="B193" s="97"/>
      <c r="C193" s="97"/>
      <c r="D193" s="118"/>
      <c r="E193" s="118"/>
      <c r="F193" s="118"/>
      <c r="G193" s="97"/>
      <c r="H193" s="97"/>
      <c r="I193" s="118"/>
      <c r="J193" s="118"/>
      <c r="K193" s="118"/>
      <c r="L193" s="97"/>
      <c r="M193" s="97"/>
      <c r="N193" s="97"/>
      <c r="O193" s="11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25">
      <c r="A194" s="97"/>
      <c r="B194" s="97"/>
      <c r="C194" s="97"/>
      <c r="D194" s="118"/>
      <c r="E194" s="118"/>
      <c r="F194" s="118"/>
      <c r="G194" s="97"/>
      <c r="H194" s="97"/>
      <c r="I194" s="118"/>
      <c r="J194" s="118"/>
      <c r="K194" s="118"/>
      <c r="L194" s="97"/>
      <c r="M194" s="97"/>
      <c r="N194" s="97"/>
      <c r="O194" s="118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25">
      <c r="A195" s="97"/>
      <c r="B195" s="97"/>
      <c r="C195" s="97"/>
      <c r="D195" s="118"/>
      <c r="E195" s="118"/>
      <c r="F195" s="118"/>
      <c r="G195" s="97"/>
      <c r="H195" s="97"/>
      <c r="I195" s="118"/>
      <c r="J195" s="118"/>
      <c r="K195" s="118"/>
      <c r="L195" s="97"/>
      <c r="M195" s="97"/>
      <c r="N195" s="97"/>
      <c r="O195" s="118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25">
      <c r="A196" s="97"/>
      <c r="B196" s="97"/>
      <c r="C196" s="97"/>
      <c r="D196" s="118"/>
      <c r="E196" s="118"/>
      <c r="F196" s="118"/>
      <c r="G196" s="97"/>
      <c r="H196" s="97"/>
      <c r="I196" s="118"/>
      <c r="J196" s="118"/>
      <c r="K196" s="118"/>
      <c r="L196" s="97"/>
      <c r="M196" s="97"/>
      <c r="N196" s="97"/>
      <c r="O196" s="118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25">
      <c r="A197" s="97"/>
      <c r="B197" s="97"/>
      <c r="C197" s="97"/>
      <c r="D197" s="118"/>
      <c r="E197" s="118"/>
      <c r="F197" s="118"/>
      <c r="G197" s="97"/>
      <c r="H197" s="97"/>
      <c r="I197" s="118"/>
      <c r="J197" s="118"/>
      <c r="K197" s="118"/>
      <c r="L197" s="97"/>
      <c r="M197" s="97"/>
      <c r="N197" s="97"/>
      <c r="O197" s="118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25">
      <c r="A198" s="97"/>
      <c r="B198" s="97"/>
      <c r="C198" s="97"/>
      <c r="D198" s="118"/>
      <c r="E198" s="118"/>
      <c r="F198" s="118"/>
      <c r="G198" s="97"/>
      <c r="H198" s="97"/>
      <c r="I198" s="118"/>
      <c r="J198" s="118"/>
      <c r="K198" s="118"/>
      <c r="L198" s="97"/>
      <c r="M198" s="97"/>
      <c r="N198" s="97"/>
      <c r="O198" s="118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25">
      <c r="A199" s="97"/>
      <c r="B199" s="97"/>
      <c r="C199" s="97"/>
      <c r="D199" s="118"/>
      <c r="E199" s="118"/>
      <c r="F199" s="118"/>
      <c r="G199" s="97"/>
      <c r="H199" s="97"/>
      <c r="I199" s="118"/>
      <c r="J199" s="118"/>
      <c r="K199" s="118"/>
      <c r="L199" s="97"/>
      <c r="M199" s="97"/>
      <c r="N199" s="97"/>
      <c r="O199" s="118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25">
      <c r="A200" s="97"/>
      <c r="B200" s="97"/>
      <c r="C200" s="97"/>
      <c r="D200" s="118"/>
      <c r="E200" s="118"/>
      <c r="F200" s="118"/>
      <c r="G200" s="97"/>
      <c r="H200" s="97"/>
      <c r="I200" s="118"/>
      <c r="J200" s="118"/>
      <c r="K200" s="118"/>
      <c r="L200" s="97"/>
      <c r="M200" s="97"/>
      <c r="N200" s="97"/>
      <c r="O200" s="118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25">
      <c r="A201" s="97"/>
      <c r="B201" s="97"/>
      <c r="C201" s="97"/>
      <c r="D201" s="118"/>
      <c r="E201" s="118"/>
      <c r="F201" s="118"/>
      <c r="G201" s="97"/>
      <c r="H201" s="97"/>
      <c r="I201" s="118"/>
      <c r="J201" s="118"/>
      <c r="K201" s="118"/>
      <c r="L201" s="97"/>
      <c r="M201" s="97"/>
      <c r="N201" s="97"/>
      <c r="O201" s="118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25">
      <c r="A202" s="97"/>
      <c r="B202" s="97"/>
      <c r="C202" s="97"/>
      <c r="D202" s="118"/>
      <c r="E202" s="118"/>
      <c r="F202" s="118"/>
      <c r="G202" s="97"/>
      <c r="H202" s="97"/>
      <c r="I202" s="118"/>
      <c r="J202" s="118"/>
      <c r="K202" s="118"/>
      <c r="L202" s="97"/>
      <c r="M202" s="97"/>
      <c r="N202" s="97"/>
      <c r="O202" s="118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25">
      <c r="A203" s="97"/>
      <c r="B203" s="97"/>
      <c r="C203" s="97"/>
      <c r="D203" s="118"/>
      <c r="E203" s="118"/>
      <c r="F203" s="118"/>
      <c r="G203" s="97"/>
      <c r="H203" s="97"/>
      <c r="I203" s="118"/>
      <c r="J203" s="118"/>
      <c r="K203" s="118"/>
      <c r="L203" s="97"/>
      <c r="M203" s="97"/>
      <c r="N203" s="97"/>
      <c r="O203" s="118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25">
      <c r="A204" s="97"/>
      <c r="B204" s="97"/>
      <c r="C204" s="97"/>
      <c r="D204" s="118"/>
      <c r="E204" s="118"/>
      <c r="F204" s="118"/>
      <c r="G204" s="97"/>
      <c r="H204" s="97"/>
      <c r="I204" s="118"/>
      <c r="J204" s="118"/>
      <c r="K204" s="118"/>
      <c r="L204" s="97"/>
      <c r="M204" s="97"/>
      <c r="N204" s="97"/>
      <c r="O204" s="118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25">
      <c r="A205" s="97"/>
      <c r="B205" s="97"/>
      <c r="C205" s="97"/>
      <c r="D205" s="118"/>
      <c r="E205" s="118"/>
      <c r="F205" s="118"/>
      <c r="G205" s="97"/>
      <c r="H205" s="97"/>
      <c r="I205" s="118"/>
      <c r="J205" s="118"/>
      <c r="K205" s="118"/>
      <c r="L205" s="97"/>
      <c r="M205" s="97"/>
      <c r="N205" s="97"/>
      <c r="O205" s="11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25">
      <c r="A206" s="97"/>
      <c r="B206" s="97"/>
      <c r="C206" s="97"/>
      <c r="D206" s="118"/>
      <c r="E206" s="118"/>
      <c r="F206" s="118"/>
      <c r="G206" s="97"/>
      <c r="H206" s="97"/>
      <c r="I206" s="118"/>
      <c r="J206" s="118"/>
      <c r="K206" s="118"/>
      <c r="L206" s="97"/>
      <c r="M206" s="97"/>
      <c r="N206" s="97"/>
      <c r="O206" s="118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25">
      <c r="A207" s="97"/>
      <c r="B207" s="97"/>
      <c r="C207" s="97"/>
      <c r="D207" s="118"/>
      <c r="E207" s="118"/>
      <c r="F207" s="118"/>
      <c r="G207" s="97"/>
      <c r="H207" s="97"/>
      <c r="I207" s="118"/>
      <c r="J207" s="118"/>
      <c r="K207" s="118"/>
      <c r="L207" s="97"/>
      <c r="M207" s="97"/>
      <c r="N207" s="97"/>
      <c r="O207" s="118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25">
      <c r="A208" s="97"/>
      <c r="B208" s="97"/>
      <c r="C208" s="97"/>
      <c r="D208" s="118"/>
      <c r="E208" s="118"/>
      <c r="F208" s="118"/>
      <c r="G208" s="97"/>
      <c r="H208" s="97"/>
      <c r="I208" s="118"/>
      <c r="J208" s="118"/>
      <c r="K208" s="118"/>
      <c r="L208" s="97"/>
      <c r="M208" s="97"/>
      <c r="N208" s="97"/>
      <c r="O208" s="11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25">
      <c r="A209" s="97"/>
      <c r="B209" s="97"/>
      <c r="C209" s="97"/>
      <c r="D209" s="118"/>
      <c r="E209" s="118"/>
      <c r="F209" s="118"/>
      <c r="G209" s="97"/>
      <c r="H209" s="97"/>
      <c r="I209" s="118"/>
      <c r="J209" s="118"/>
      <c r="K209" s="118"/>
      <c r="L209" s="97"/>
      <c r="M209" s="97"/>
      <c r="N209" s="97"/>
      <c r="O209" s="118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25">
      <c r="A210" s="97"/>
      <c r="B210" s="97"/>
      <c r="C210" s="97"/>
      <c r="D210" s="118"/>
      <c r="E210" s="118"/>
      <c r="F210" s="118"/>
      <c r="G210" s="97"/>
      <c r="H210" s="97"/>
      <c r="I210" s="118"/>
      <c r="J210" s="118"/>
      <c r="K210" s="118"/>
      <c r="L210" s="97"/>
      <c r="M210" s="97"/>
      <c r="N210" s="97"/>
      <c r="O210" s="118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25">
      <c r="A211" s="97"/>
      <c r="B211" s="97"/>
      <c r="C211" s="97"/>
      <c r="D211" s="118"/>
      <c r="E211" s="118"/>
      <c r="F211" s="118"/>
      <c r="G211" s="97"/>
      <c r="H211" s="97"/>
      <c r="I211" s="118"/>
      <c r="J211" s="118"/>
      <c r="K211" s="118"/>
      <c r="L211" s="97"/>
      <c r="M211" s="97"/>
      <c r="N211" s="97"/>
      <c r="O211" s="118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25">
      <c r="A212" s="97"/>
      <c r="B212" s="97"/>
      <c r="C212" s="97"/>
      <c r="D212" s="118"/>
      <c r="E212" s="118"/>
      <c r="F212" s="118"/>
      <c r="G212" s="97"/>
      <c r="H212" s="97"/>
      <c r="I212" s="118"/>
      <c r="J212" s="118"/>
      <c r="K212" s="118"/>
      <c r="L212" s="97"/>
      <c r="M212" s="97"/>
      <c r="N212" s="97"/>
      <c r="O212" s="118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25">
      <c r="A213" s="97"/>
      <c r="B213" s="97"/>
      <c r="C213" s="97"/>
      <c r="D213" s="118"/>
      <c r="E213" s="118"/>
      <c r="F213" s="118"/>
      <c r="G213" s="97"/>
      <c r="H213" s="97"/>
      <c r="I213" s="118"/>
      <c r="J213" s="118"/>
      <c r="K213" s="118"/>
      <c r="L213" s="97"/>
      <c r="M213" s="97"/>
      <c r="N213" s="97"/>
      <c r="O213" s="118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25">
      <c r="A214" s="97"/>
      <c r="B214" s="97"/>
      <c r="C214" s="97"/>
      <c r="D214" s="118"/>
      <c r="E214" s="118"/>
      <c r="F214" s="118"/>
      <c r="G214" s="97"/>
      <c r="H214" s="97"/>
      <c r="I214" s="118"/>
      <c r="J214" s="118"/>
      <c r="K214" s="118"/>
      <c r="L214" s="97"/>
      <c r="M214" s="97"/>
      <c r="N214" s="97"/>
      <c r="O214" s="118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25">
      <c r="A215" s="97"/>
      <c r="B215" s="97"/>
      <c r="C215" s="97"/>
      <c r="D215" s="118"/>
      <c r="E215" s="118"/>
      <c r="F215" s="118"/>
      <c r="G215" s="97"/>
      <c r="H215" s="97"/>
      <c r="I215" s="118"/>
      <c r="J215" s="118"/>
      <c r="K215" s="118"/>
      <c r="L215" s="97"/>
      <c r="M215" s="97"/>
      <c r="N215" s="97"/>
      <c r="O215" s="118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25">
      <c r="A216" s="97"/>
      <c r="B216" s="97"/>
      <c r="C216" s="97"/>
      <c r="D216" s="118"/>
      <c r="E216" s="118"/>
      <c r="F216" s="118"/>
      <c r="G216" s="97"/>
      <c r="H216" s="97"/>
      <c r="I216" s="118"/>
      <c r="J216" s="118"/>
      <c r="K216" s="118"/>
      <c r="L216" s="97"/>
      <c r="M216" s="97"/>
      <c r="N216" s="97"/>
      <c r="O216" s="118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25">
      <c r="A217" s="97"/>
      <c r="B217" s="97"/>
      <c r="C217" s="97"/>
      <c r="D217" s="118"/>
      <c r="E217" s="118"/>
      <c r="F217" s="118"/>
      <c r="G217" s="97"/>
      <c r="H217" s="97"/>
      <c r="I217" s="118"/>
      <c r="J217" s="118"/>
      <c r="K217" s="118"/>
      <c r="L217" s="97"/>
      <c r="M217" s="97"/>
      <c r="N217" s="97"/>
      <c r="O217" s="11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25">
      <c r="A218" s="97"/>
      <c r="B218" s="97"/>
      <c r="C218" s="97"/>
      <c r="D218" s="118"/>
      <c r="E218" s="118"/>
      <c r="F218" s="118"/>
      <c r="G218" s="97"/>
      <c r="H218" s="97"/>
      <c r="I218" s="118"/>
      <c r="J218" s="118"/>
      <c r="K218" s="118"/>
      <c r="L218" s="97"/>
      <c r="M218" s="97"/>
      <c r="N218" s="97"/>
      <c r="O218" s="118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25">
      <c r="A219" s="97"/>
      <c r="B219" s="97"/>
      <c r="C219" s="97"/>
      <c r="D219" s="118"/>
      <c r="E219" s="118"/>
      <c r="F219" s="118"/>
      <c r="G219" s="97"/>
      <c r="H219" s="97"/>
      <c r="I219" s="118"/>
      <c r="J219" s="118"/>
      <c r="K219" s="118"/>
      <c r="L219" s="97"/>
      <c r="M219" s="97"/>
      <c r="N219" s="97"/>
      <c r="O219" s="118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25">
      <c r="A220" s="97"/>
      <c r="B220" s="97"/>
      <c r="C220" s="97"/>
      <c r="D220" s="118"/>
      <c r="E220" s="118"/>
      <c r="F220" s="118"/>
      <c r="G220" s="97"/>
      <c r="H220" s="97"/>
      <c r="I220" s="118"/>
      <c r="J220" s="118"/>
      <c r="K220" s="118"/>
      <c r="L220" s="97"/>
      <c r="M220" s="97"/>
      <c r="N220" s="97"/>
      <c r="O220" s="11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68" t="s">
        <v>1743</v>
      </c>
      <c r="B1" s="614"/>
      <c r="C1" s="614"/>
      <c r="D1" s="614"/>
      <c r="E1" s="614"/>
      <c r="F1" s="614"/>
      <c r="G1" s="614"/>
      <c r="H1" s="615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 spans="1:26" ht="15.75" x14ac:dyDescent="0.25">
      <c r="A2" s="666" t="s">
        <v>1744</v>
      </c>
      <c r="B2" s="614"/>
      <c r="C2" s="614"/>
      <c r="D2" s="614"/>
      <c r="E2" s="614"/>
      <c r="F2" s="615"/>
      <c r="G2" s="769">
        <f ca="1">+'Summary E'!M1</f>
        <v>46189</v>
      </c>
      <c r="H2" s="615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30" x14ac:dyDescent="0.25">
      <c r="A3" s="70" t="s">
        <v>177</v>
      </c>
      <c r="B3" s="70" t="s">
        <v>1745</v>
      </c>
      <c r="C3" s="70" t="s">
        <v>6</v>
      </c>
      <c r="D3" s="70" t="s">
        <v>1746</v>
      </c>
      <c r="E3" s="70" t="s">
        <v>1747</v>
      </c>
      <c r="F3" s="70" t="s">
        <v>1748</v>
      </c>
      <c r="G3" s="564" t="s">
        <v>1617</v>
      </c>
      <c r="H3" s="565" t="s">
        <v>11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09">
        <v>1</v>
      </c>
      <c r="B4" s="566" t="s">
        <v>1749</v>
      </c>
      <c r="C4" s="109"/>
      <c r="D4" s="567"/>
      <c r="E4" s="567"/>
      <c r="F4" s="567"/>
      <c r="G4" s="568"/>
      <c r="H4" s="56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/>
      <c r="B5" s="126" t="s">
        <v>1750</v>
      </c>
      <c r="C5" s="109" t="s">
        <v>1751</v>
      </c>
      <c r="D5" s="567">
        <v>648</v>
      </c>
      <c r="E5" s="567">
        <v>812</v>
      </c>
      <c r="F5" s="567">
        <f t="shared" ref="F5:F8" si="0">+D5-E5</f>
        <v>-164</v>
      </c>
      <c r="G5" s="568">
        <v>540</v>
      </c>
      <c r="H5" s="569">
        <f>+E5-G5-H7</f>
        <v>170</v>
      </c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/>
      <c r="B6" s="126" t="s">
        <v>1752</v>
      </c>
      <c r="C6" s="109" t="s">
        <v>1751</v>
      </c>
      <c r="D6" s="567">
        <v>2400</v>
      </c>
      <c r="E6" s="567">
        <v>2397</v>
      </c>
      <c r="F6" s="567">
        <f t="shared" si="0"/>
        <v>3</v>
      </c>
      <c r="G6" s="568">
        <v>1596</v>
      </c>
      <c r="H6" s="569">
        <f>+E6-G6</f>
        <v>801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/>
      <c r="B7" s="126" t="s">
        <v>1753</v>
      </c>
      <c r="C7" s="109" t="s">
        <v>1751</v>
      </c>
      <c r="D7" s="567">
        <v>129</v>
      </c>
      <c r="E7" s="567"/>
      <c r="F7" s="567">
        <f t="shared" si="0"/>
        <v>129</v>
      </c>
      <c r="G7" s="568">
        <v>102</v>
      </c>
      <c r="H7" s="569">
        <f>+G7</f>
        <v>102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2</v>
      </c>
      <c r="B8" s="566" t="s">
        <v>1754</v>
      </c>
      <c r="C8" s="109" t="s">
        <v>805</v>
      </c>
      <c r="D8" s="570">
        <v>946.35383999999999</v>
      </c>
      <c r="E8" s="567">
        <v>946.20799999999997</v>
      </c>
      <c r="F8" s="570">
        <f t="shared" si="0"/>
        <v>0.14584000000002106</v>
      </c>
      <c r="G8" s="568">
        <f>G18*12</f>
        <v>806.67599999999993</v>
      </c>
      <c r="H8" s="569">
        <f>+E8-G8</f>
        <v>139.53200000000004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3</v>
      </c>
      <c r="B9" s="566" t="s">
        <v>1755</v>
      </c>
      <c r="C9" s="109"/>
      <c r="D9" s="567"/>
      <c r="E9" s="567"/>
      <c r="F9" s="567"/>
      <c r="G9" s="568"/>
      <c r="H9" s="56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/>
      <c r="B10" s="126" t="s">
        <v>1756</v>
      </c>
      <c r="C10" s="109" t="s">
        <v>1757</v>
      </c>
      <c r="D10" s="567">
        <v>648</v>
      </c>
      <c r="E10" s="567">
        <v>648</v>
      </c>
      <c r="F10" s="567">
        <f t="shared" ref="F10:F18" si="1">+D10-E10</f>
        <v>0</v>
      </c>
      <c r="G10" s="568">
        <v>534</v>
      </c>
      <c r="H10" s="569">
        <f t="shared" ref="H10:H18" si="2">+E10-G10</f>
        <v>114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/>
      <c r="B11" s="126" t="s">
        <v>1758</v>
      </c>
      <c r="C11" s="109" t="s">
        <v>1757</v>
      </c>
      <c r="D11" s="567">
        <v>1200</v>
      </c>
      <c r="E11" s="567">
        <v>1200</v>
      </c>
      <c r="F11" s="567">
        <f t="shared" si="1"/>
        <v>0</v>
      </c>
      <c r="G11" s="568">
        <v>786</v>
      </c>
      <c r="H11" s="569">
        <f t="shared" si="2"/>
        <v>414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/>
      <c r="B12" s="126" t="s">
        <v>1759</v>
      </c>
      <c r="C12" s="109" t="s">
        <v>1757</v>
      </c>
      <c r="D12" s="567">
        <v>129</v>
      </c>
      <c r="E12" s="567">
        <v>129</v>
      </c>
      <c r="F12" s="567">
        <f t="shared" si="1"/>
        <v>0</v>
      </c>
      <c r="G12" s="568">
        <v>102</v>
      </c>
      <c r="H12" s="569">
        <f t="shared" si="2"/>
        <v>27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/>
      <c r="B13" s="126" t="s">
        <v>1760</v>
      </c>
      <c r="C13" s="109" t="s">
        <v>1751</v>
      </c>
      <c r="D13" s="567">
        <v>8964</v>
      </c>
      <c r="E13" s="567">
        <v>8964</v>
      </c>
      <c r="F13" s="567">
        <f t="shared" si="1"/>
        <v>0</v>
      </c>
      <c r="G13" s="568">
        <v>6552</v>
      </c>
      <c r="H13" s="569">
        <f t="shared" si="2"/>
        <v>2412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/>
      <c r="B14" s="126" t="s">
        <v>1761</v>
      </c>
      <c r="C14" s="109" t="s">
        <v>1751</v>
      </c>
      <c r="D14" s="567">
        <v>1770</v>
      </c>
      <c r="E14" s="567">
        <v>1668</v>
      </c>
      <c r="F14" s="567">
        <f t="shared" si="1"/>
        <v>102</v>
      </c>
      <c r="G14" s="568">
        <v>975</v>
      </c>
      <c r="H14" s="569">
        <f t="shared" si="2"/>
        <v>693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/>
      <c r="B15" s="126" t="s">
        <v>1762</v>
      </c>
      <c r="C15" s="109" t="s">
        <v>1751</v>
      </c>
      <c r="D15" s="567">
        <v>7554</v>
      </c>
      <c r="E15" s="567">
        <v>7552</v>
      </c>
      <c r="F15" s="567">
        <f t="shared" si="1"/>
        <v>2</v>
      </c>
      <c r="G15" s="568">
        <v>5718</v>
      </c>
      <c r="H15" s="569">
        <f t="shared" si="2"/>
        <v>1834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/>
      <c r="B16" s="126" t="s">
        <v>1763</v>
      </c>
      <c r="C16" s="109" t="s">
        <v>1751</v>
      </c>
      <c r="D16" s="567">
        <v>336</v>
      </c>
      <c r="E16" s="567">
        <v>336</v>
      </c>
      <c r="F16" s="567">
        <f t="shared" si="1"/>
        <v>0</v>
      </c>
      <c r="G16" s="568">
        <v>249</v>
      </c>
      <c r="H16" s="569">
        <f t="shared" si="2"/>
        <v>87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/>
      <c r="B17" s="126" t="s">
        <v>1764</v>
      </c>
      <c r="C17" s="109" t="s">
        <v>1751</v>
      </c>
      <c r="D17" s="567">
        <v>112</v>
      </c>
      <c r="E17" s="567">
        <v>112</v>
      </c>
      <c r="F17" s="567">
        <f t="shared" si="1"/>
        <v>0</v>
      </c>
      <c r="G17" s="568">
        <v>27</v>
      </c>
      <c r="H17" s="569">
        <f t="shared" si="2"/>
        <v>85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4</v>
      </c>
      <c r="B18" s="566" t="s">
        <v>1765</v>
      </c>
      <c r="C18" s="109" t="s">
        <v>805</v>
      </c>
      <c r="D18" s="570">
        <v>78.081999999999994</v>
      </c>
      <c r="E18" s="567">
        <v>80</v>
      </c>
      <c r="F18" s="570">
        <f t="shared" si="1"/>
        <v>-1.9180000000000064</v>
      </c>
      <c r="G18" s="568">
        <v>67.222999999999999</v>
      </c>
      <c r="H18" s="569">
        <f t="shared" si="2"/>
        <v>12.777000000000001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5</v>
      </c>
      <c r="B19" s="566" t="s">
        <v>1766</v>
      </c>
      <c r="C19" s="109"/>
      <c r="D19" s="567"/>
      <c r="E19" s="567"/>
      <c r="F19" s="567"/>
      <c r="G19" s="568"/>
      <c r="H19" s="569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/>
      <c r="B20" s="126" t="s">
        <v>1767</v>
      </c>
      <c r="C20" s="109" t="s">
        <v>1751</v>
      </c>
      <c r="D20" s="567">
        <v>108</v>
      </c>
      <c r="E20" s="567">
        <v>108</v>
      </c>
      <c r="F20" s="567">
        <f t="shared" ref="F20:F33" si="3">+D20-E20</f>
        <v>0</v>
      </c>
      <c r="G20" s="568">
        <v>87</v>
      </c>
      <c r="H20" s="569">
        <f t="shared" ref="H20:H42" si="4">+E20-G20</f>
        <v>21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/>
      <c r="B21" s="126" t="s">
        <v>1768</v>
      </c>
      <c r="C21" s="109" t="s">
        <v>1751</v>
      </c>
      <c r="D21" s="567">
        <v>200</v>
      </c>
      <c r="E21" s="567">
        <v>202</v>
      </c>
      <c r="F21" s="567">
        <f t="shared" si="3"/>
        <v>-2</v>
      </c>
      <c r="G21" s="568">
        <v>131</v>
      </c>
      <c r="H21" s="569">
        <f t="shared" si="4"/>
        <v>71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/>
      <c r="B22" s="126" t="s">
        <v>1769</v>
      </c>
      <c r="C22" s="109" t="s">
        <v>1751</v>
      </c>
      <c r="D22" s="567">
        <v>617</v>
      </c>
      <c r="E22" s="567">
        <v>620</v>
      </c>
      <c r="F22" s="567">
        <f t="shared" si="3"/>
        <v>-3</v>
      </c>
      <c r="G22" s="568">
        <v>428</v>
      </c>
      <c r="H22" s="569">
        <f t="shared" si="4"/>
        <v>192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/>
      <c r="B23" s="126" t="s">
        <v>1770</v>
      </c>
      <c r="C23" s="109" t="s">
        <v>1751</v>
      </c>
      <c r="D23" s="567">
        <v>28</v>
      </c>
      <c r="E23" s="567">
        <v>43</v>
      </c>
      <c r="F23" s="567">
        <f t="shared" si="3"/>
        <v>-15</v>
      </c>
      <c r="G23" s="568">
        <v>9</v>
      </c>
      <c r="H23" s="569">
        <f t="shared" si="4"/>
        <v>34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/>
      <c r="B24" s="126" t="s">
        <v>1771</v>
      </c>
      <c r="C24" s="109" t="s">
        <v>1751</v>
      </c>
      <c r="D24" s="567">
        <v>306</v>
      </c>
      <c r="E24" s="567">
        <v>306</v>
      </c>
      <c r="F24" s="567">
        <f t="shared" si="3"/>
        <v>0</v>
      </c>
      <c r="G24" s="568">
        <v>213</v>
      </c>
      <c r="H24" s="569">
        <f t="shared" si="4"/>
        <v>93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6</v>
      </c>
      <c r="B25" s="126" t="s">
        <v>905</v>
      </c>
      <c r="C25" s="109" t="s">
        <v>805</v>
      </c>
      <c r="D25" s="567">
        <v>81.733000000000004</v>
      </c>
      <c r="E25" s="109">
        <v>81.733000000000004</v>
      </c>
      <c r="F25" s="567">
        <f t="shared" si="3"/>
        <v>0</v>
      </c>
      <c r="G25" s="568">
        <v>36.715000000000003</v>
      </c>
      <c r="H25" s="569">
        <f t="shared" si="4"/>
        <v>45.018000000000001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/>
      <c r="B26" s="126" t="s">
        <v>1772</v>
      </c>
      <c r="C26" s="109" t="s">
        <v>1757</v>
      </c>
      <c r="D26" s="567">
        <v>966</v>
      </c>
      <c r="E26" s="109">
        <v>774</v>
      </c>
      <c r="F26" s="567">
        <f t="shared" si="3"/>
        <v>192</v>
      </c>
      <c r="G26" s="568">
        <v>397</v>
      </c>
      <c r="H26" s="569">
        <f t="shared" si="4"/>
        <v>377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/>
      <c r="B27" s="126" t="s">
        <v>1773</v>
      </c>
      <c r="C27" s="109" t="s">
        <v>1751</v>
      </c>
      <c r="D27" s="567">
        <v>559</v>
      </c>
      <c r="E27" s="109">
        <v>559</v>
      </c>
      <c r="F27" s="567">
        <f t="shared" si="3"/>
        <v>0</v>
      </c>
      <c r="G27" s="568">
        <v>361</v>
      </c>
      <c r="H27" s="569">
        <f t="shared" si="4"/>
        <v>198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/>
      <c r="B28" s="126" t="s">
        <v>1774</v>
      </c>
      <c r="C28" s="109" t="s">
        <v>1757</v>
      </c>
      <c r="D28" s="567">
        <v>101</v>
      </c>
      <c r="E28" s="109">
        <v>101</v>
      </c>
      <c r="F28" s="567">
        <f t="shared" si="3"/>
        <v>0</v>
      </c>
      <c r="G28" s="568">
        <v>52</v>
      </c>
      <c r="H28" s="569">
        <f t="shared" si="4"/>
        <v>49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/>
      <c r="B29" s="126" t="s">
        <v>1775</v>
      </c>
      <c r="C29" s="109" t="s">
        <v>1757</v>
      </c>
      <c r="D29" s="571">
        <v>2</v>
      </c>
      <c r="E29" s="109">
        <v>2</v>
      </c>
      <c r="F29" s="567">
        <f t="shared" si="3"/>
        <v>0</v>
      </c>
      <c r="G29" s="568"/>
      <c r="H29" s="569">
        <f t="shared" si="4"/>
        <v>2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/>
      <c r="B30" s="126" t="s">
        <v>1776</v>
      </c>
      <c r="C30" s="109" t="s">
        <v>1757</v>
      </c>
      <c r="D30" s="567">
        <v>8</v>
      </c>
      <c r="E30" s="109">
        <v>8</v>
      </c>
      <c r="F30" s="567">
        <f t="shared" si="3"/>
        <v>0</v>
      </c>
      <c r="G30" s="568">
        <v>4</v>
      </c>
      <c r="H30" s="569">
        <f t="shared" si="4"/>
        <v>4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/>
      <c r="B31" s="126" t="s">
        <v>1777</v>
      </c>
      <c r="C31" s="109" t="s">
        <v>1757</v>
      </c>
      <c r="D31" s="571">
        <v>91</v>
      </c>
      <c r="E31" s="109">
        <v>91</v>
      </c>
      <c r="F31" s="567">
        <f t="shared" si="3"/>
        <v>0</v>
      </c>
      <c r="G31" s="568">
        <v>27</v>
      </c>
      <c r="H31" s="569">
        <f t="shared" si="4"/>
        <v>64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/>
      <c r="B32" s="126" t="s">
        <v>1778</v>
      </c>
      <c r="C32" s="109" t="s">
        <v>1757</v>
      </c>
      <c r="D32" s="571">
        <v>7</v>
      </c>
      <c r="E32" s="109">
        <v>7</v>
      </c>
      <c r="F32" s="567">
        <f t="shared" si="3"/>
        <v>0</v>
      </c>
      <c r="G32" s="568">
        <v>6</v>
      </c>
      <c r="H32" s="569">
        <f t="shared" si="4"/>
        <v>1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/>
      <c r="B33" s="126" t="s">
        <v>1779</v>
      </c>
      <c r="C33" s="109" t="s">
        <v>1757</v>
      </c>
      <c r="D33" s="571">
        <v>17</v>
      </c>
      <c r="E33" s="109">
        <v>17</v>
      </c>
      <c r="F33" s="567">
        <f t="shared" si="3"/>
        <v>0</v>
      </c>
      <c r="G33" s="568">
        <v>4</v>
      </c>
      <c r="H33" s="569">
        <f t="shared" si="4"/>
        <v>13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7</v>
      </c>
      <c r="B34" s="566" t="s">
        <v>1780</v>
      </c>
      <c r="C34" s="126"/>
      <c r="D34" s="109"/>
      <c r="E34" s="109"/>
      <c r="F34" s="109"/>
      <c r="G34" s="568"/>
      <c r="H34" s="569">
        <f t="shared" si="4"/>
        <v>0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/>
      <c r="B35" s="126" t="s">
        <v>1010</v>
      </c>
      <c r="C35" s="109" t="s">
        <v>1751</v>
      </c>
      <c r="D35" s="109">
        <v>207</v>
      </c>
      <c r="E35" s="109">
        <v>207</v>
      </c>
      <c r="F35" s="567">
        <f t="shared" ref="F35:F42" si="5">+D35-E35</f>
        <v>0</v>
      </c>
      <c r="G35" s="568"/>
      <c r="H35" s="569">
        <f t="shared" si="4"/>
        <v>207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/>
      <c r="B36" s="126" t="s">
        <v>1009</v>
      </c>
      <c r="C36" s="109" t="s">
        <v>1751</v>
      </c>
      <c r="D36" s="109">
        <v>207</v>
      </c>
      <c r="E36" s="109">
        <v>207</v>
      </c>
      <c r="F36" s="567">
        <f t="shared" si="5"/>
        <v>0</v>
      </c>
      <c r="G36" s="568"/>
      <c r="H36" s="569">
        <f t="shared" si="4"/>
        <v>207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/>
      <c r="B37" s="126" t="s">
        <v>1781</v>
      </c>
      <c r="C37" s="109" t="s">
        <v>1751</v>
      </c>
      <c r="D37" s="109">
        <v>414</v>
      </c>
      <c r="E37" s="109">
        <v>414</v>
      </c>
      <c r="F37" s="567">
        <f t="shared" si="5"/>
        <v>0</v>
      </c>
      <c r="G37" s="568"/>
      <c r="H37" s="569">
        <f t="shared" si="4"/>
        <v>414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/>
      <c r="B38" s="126" t="s">
        <v>1782</v>
      </c>
      <c r="C38" s="109" t="s">
        <v>1751</v>
      </c>
      <c r="D38" s="109">
        <v>414</v>
      </c>
      <c r="E38" s="109">
        <v>414</v>
      </c>
      <c r="F38" s="567">
        <f t="shared" si="5"/>
        <v>0</v>
      </c>
      <c r="G38" s="568"/>
      <c r="H38" s="569">
        <f t="shared" si="4"/>
        <v>414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/>
      <c r="B39" s="126" t="s">
        <v>1783</v>
      </c>
      <c r="C39" s="109" t="s">
        <v>1751</v>
      </c>
      <c r="D39" s="109">
        <v>414</v>
      </c>
      <c r="E39" s="109">
        <v>414</v>
      </c>
      <c r="F39" s="567">
        <f t="shared" si="5"/>
        <v>0</v>
      </c>
      <c r="G39" s="568"/>
      <c r="H39" s="569">
        <f t="shared" si="4"/>
        <v>414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/>
      <c r="B40" s="126" t="s">
        <v>1784</v>
      </c>
      <c r="C40" s="109" t="s">
        <v>1751</v>
      </c>
      <c r="D40" s="109">
        <v>207</v>
      </c>
      <c r="E40" s="109">
        <v>207</v>
      </c>
      <c r="F40" s="567">
        <f t="shared" si="5"/>
        <v>0</v>
      </c>
      <c r="G40" s="568"/>
      <c r="H40" s="569">
        <f t="shared" si="4"/>
        <v>207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/>
      <c r="B41" s="126" t="s">
        <v>1785</v>
      </c>
      <c r="C41" s="109" t="s">
        <v>1751</v>
      </c>
      <c r="D41" s="109">
        <v>207</v>
      </c>
      <c r="E41" s="109">
        <v>207</v>
      </c>
      <c r="F41" s="567">
        <f t="shared" si="5"/>
        <v>0</v>
      </c>
      <c r="G41" s="568"/>
      <c r="H41" s="569">
        <f t="shared" si="4"/>
        <v>207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/>
      <c r="B42" s="126" t="s">
        <v>1786</v>
      </c>
      <c r="C42" s="109" t="s">
        <v>1757</v>
      </c>
      <c r="D42" s="109">
        <f t="shared" ref="D42:E42" si="6">108*6</f>
        <v>648</v>
      </c>
      <c r="E42" s="109">
        <f t="shared" si="6"/>
        <v>648</v>
      </c>
      <c r="F42" s="567">
        <f t="shared" si="5"/>
        <v>0</v>
      </c>
      <c r="G42" s="568"/>
      <c r="H42" s="569">
        <f t="shared" si="4"/>
        <v>648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234"/>
      <c r="C43" s="234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234"/>
      <c r="C44" s="234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234"/>
      <c r="C45" s="234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234"/>
      <c r="C46" s="234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234"/>
      <c r="C47" s="234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234"/>
      <c r="C48" s="234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234"/>
      <c r="C49" s="234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234"/>
      <c r="C50" s="234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234"/>
      <c r="C51" s="234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234"/>
      <c r="C52" s="234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234"/>
      <c r="C53" s="234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234"/>
      <c r="C54" s="234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234"/>
      <c r="C55" s="234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234"/>
      <c r="C56" s="234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234"/>
      <c r="C57" s="234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234"/>
      <c r="C58" s="234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234"/>
      <c r="C59" s="234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234"/>
      <c r="C60" s="234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234"/>
      <c r="C61" s="234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234"/>
      <c r="C62" s="234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234"/>
      <c r="C63" s="234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234"/>
      <c r="C64" s="234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234"/>
      <c r="C65" s="234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234"/>
      <c r="C66" s="234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234"/>
      <c r="C67" s="234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234"/>
      <c r="C68" s="234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234"/>
      <c r="C69" s="234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234"/>
      <c r="C70" s="234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234"/>
      <c r="C71" s="234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234"/>
      <c r="C72" s="234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234"/>
      <c r="C73" s="234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234"/>
      <c r="C74" s="234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234"/>
      <c r="C75" s="234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234"/>
      <c r="C76" s="234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234"/>
      <c r="C77" s="234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234"/>
      <c r="C78" s="234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234"/>
      <c r="C79" s="234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234"/>
      <c r="C80" s="234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234"/>
      <c r="C81" s="234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234"/>
      <c r="C82" s="234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234"/>
      <c r="C83" s="234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234"/>
      <c r="C84" s="234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234"/>
      <c r="C85" s="234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234"/>
      <c r="C86" s="234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234"/>
      <c r="C87" s="234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234"/>
      <c r="C88" s="234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234"/>
      <c r="C89" s="234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234"/>
      <c r="C90" s="234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234"/>
      <c r="C91" s="234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234"/>
      <c r="C92" s="234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234"/>
      <c r="C93" s="234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234"/>
      <c r="C94" s="234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234"/>
      <c r="C95" s="234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234"/>
      <c r="C96" s="234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234"/>
      <c r="C97" s="234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234"/>
      <c r="C98" s="234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234"/>
      <c r="C99" s="234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234"/>
      <c r="C100" s="234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234"/>
      <c r="C101" s="234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234"/>
      <c r="C102" s="234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234"/>
      <c r="C103" s="234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234"/>
      <c r="C104" s="234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234"/>
      <c r="C105" s="234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234"/>
      <c r="C106" s="234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234"/>
      <c r="C107" s="234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234"/>
      <c r="C108" s="234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234"/>
      <c r="C109" s="23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234"/>
      <c r="C110" s="234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234"/>
      <c r="C111" s="234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234"/>
      <c r="C112" s="234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234"/>
      <c r="C113" s="234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234"/>
      <c r="C114" s="234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234"/>
      <c r="C115" s="234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234"/>
      <c r="C116" s="234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234"/>
      <c r="C117" s="234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234"/>
      <c r="C118" s="234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234"/>
      <c r="C119" s="234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234"/>
      <c r="C120" s="234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234"/>
      <c r="C121" s="234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234"/>
      <c r="C122" s="234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234"/>
      <c r="C123" s="234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234"/>
      <c r="C124" s="234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234"/>
      <c r="C125" s="234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234"/>
      <c r="C126" s="234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234"/>
      <c r="C127" s="234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234"/>
      <c r="C128" s="234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234"/>
      <c r="C129" s="234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234"/>
      <c r="C130" s="234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234"/>
      <c r="C131" s="234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234"/>
      <c r="C132" s="234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234"/>
      <c r="C133" s="234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234"/>
      <c r="C134" s="234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234"/>
      <c r="C135" s="234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234"/>
      <c r="C136" s="234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234"/>
      <c r="C137" s="234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234"/>
      <c r="C138" s="234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234"/>
      <c r="C139" s="234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234"/>
      <c r="C140" s="234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234"/>
      <c r="C141" s="234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234"/>
      <c r="C142" s="234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234"/>
      <c r="C143" s="234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234"/>
      <c r="C144" s="234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234"/>
      <c r="C145" s="234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234"/>
      <c r="C146" s="234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234"/>
      <c r="C147" s="234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234"/>
      <c r="C148" s="234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234"/>
      <c r="C149" s="234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234"/>
      <c r="C150" s="234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234"/>
      <c r="C151" s="234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234"/>
      <c r="C152" s="234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234"/>
      <c r="C153" s="234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234"/>
      <c r="C154" s="234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234"/>
      <c r="C155" s="234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234"/>
      <c r="C156" s="234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234"/>
      <c r="C157" s="234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234"/>
      <c r="C158" s="234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234"/>
      <c r="C159" s="234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234"/>
      <c r="C160" s="234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234"/>
      <c r="C161" s="234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234"/>
      <c r="C162" s="234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234"/>
      <c r="C163" s="234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234"/>
      <c r="C164" s="234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234"/>
      <c r="C165" s="234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234"/>
      <c r="C166" s="234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234"/>
      <c r="C167" s="234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234"/>
      <c r="C168" s="234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234"/>
      <c r="C169" s="234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234"/>
      <c r="C170" s="234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234"/>
      <c r="C171" s="234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234"/>
      <c r="C172" s="234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234"/>
      <c r="C173" s="234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234"/>
      <c r="C174" s="234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234"/>
      <c r="C175" s="234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234"/>
      <c r="C176" s="234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234"/>
      <c r="C177" s="234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234"/>
      <c r="C178" s="234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234"/>
      <c r="C179" s="234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234"/>
      <c r="C180" s="234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234"/>
      <c r="C181" s="234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234"/>
      <c r="C182" s="234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234"/>
      <c r="C183" s="234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234"/>
      <c r="C184" s="234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234"/>
      <c r="C185" s="234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234"/>
      <c r="C186" s="234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234"/>
      <c r="C187" s="234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234"/>
      <c r="C188" s="234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234"/>
      <c r="C189" s="234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234"/>
      <c r="C190" s="234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234"/>
      <c r="C191" s="234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234"/>
      <c r="C192" s="234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234"/>
      <c r="C193" s="234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234"/>
      <c r="C194" s="234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234"/>
      <c r="C195" s="234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234"/>
      <c r="C196" s="234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234"/>
      <c r="C197" s="234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234"/>
      <c r="C198" s="234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234"/>
      <c r="C199" s="234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234"/>
      <c r="C200" s="234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234"/>
      <c r="C201" s="234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234"/>
      <c r="C202" s="234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234"/>
      <c r="C203" s="234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234"/>
      <c r="C204" s="234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234"/>
      <c r="C205" s="234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234"/>
      <c r="C206" s="234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234"/>
      <c r="C207" s="234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234"/>
      <c r="C208" s="234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234"/>
      <c r="C209" s="234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234"/>
      <c r="C210" s="234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234"/>
      <c r="C211" s="234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234"/>
      <c r="C212" s="234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234"/>
      <c r="C213" s="234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234"/>
      <c r="C214" s="234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234"/>
      <c r="C215" s="234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234"/>
      <c r="C216" s="234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234"/>
      <c r="C217" s="234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234"/>
      <c r="C218" s="234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234"/>
      <c r="C219" s="234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234"/>
      <c r="C220" s="234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234"/>
      <c r="C221" s="234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234"/>
      <c r="C222" s="234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234"/>
      <c r="C223" s="234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234"/>
      <c r="C224" s="234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234"/>
      <c r="C225" s="234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234"/>
      <c r="C226" s="234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234"/>
      <c r="C227" s="234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234"/>
      <c r="C228" s="234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234"/>
      <c r="C229" s="234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234"/>
      <c r="C230" s="234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234"/>
      <c r="C231" s="234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234"/>
      <c r="C232" s="234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234"/>
      <c r="C233" s="234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234"/>
      <c r="C234" s="234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234"/>
      <c r="C235" s="234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234"/>
      <c r="C236" s="234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234"/>
      <c r="C237" s="234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234"/>
      <c r="C238" s="234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234"/>
      <c r="C239" s="234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234"/>
      <c r="C240" s="234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234"/>
      <c r="C241" s="234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234"/>
      <c r="C242" s="234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Sheet1</vt:lpstr>
      <vt:lpstr>Project Details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cp:lastPrinted>2026-06-13T04:19:53Z</cp:lastPrinted>
  <dcterms:created xsi:type="dcterms:W3CDTF">2014-09-09T10:51:37Z</dcterms:created>
  <dcterms:modified xsi:type="dcterms:W3CDTF">2026-06-17T04:16:51Z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