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Dragonfly_yq_v1\"/>
    </mc:Choice>
  </mc:AlternateContent>
  <xr:revisionPtr revIDLastSave="0" documentId="13_ncr:1_{70C3174F-C326-4B51-89C9-01C57583E52D}" xr6:coauthVersionLast="32" xr6:coauthVersionMax="32" xr10:uidLastSave="{00000000-0000-0000-0000-000000000000}"/>
  <bookViews>
    <workbookView xWindow="0" yWindow="0" windowWidth="21570" windowHeight="7995" activeTab="1" xr2:uid="{88D69E7F-79E6-4867-A1BA-97469C1DE317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3" i="2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3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Q5" i="1" l="1"/>
  <c r="R5" i="1" s="1"/>
  <c r="AB7" i="1" l="1"/>
  <c r="AC7" i="1" s="1"/>
  <c r="AB4" i="1"/>
  <c r="AC4" i="1" s="1"/>
  <c r="AB5" i="1"/>
  <c r="AC5" i="1" s="1"/>
  <c r="AB6" i="1"/>
  <c r="AC6" i="1" s="1"/>
  <c r="AB3" i="1"/>
  <c r="AC3" i="1" s="1"/>
  <c r="X12" i="1"/>
  <c r="X16" i="1"/>
  <c r="R8" i="1"/>
  <c r="X4" i="1"/>
  <c r="X6" i="1"/>
  <c r="X8" i="1"/>
  <c r="X25" i="1"/>
  <c r="X26" i="1"/>
  <c r="X11" i="1"/>
  <c r="X13" i="1"/>
  <c r="X15" i="1"/>
  <c r="X20" i="1"/>
  <c r="X21" i="1"/>
  <c r="X22" i="1"/>
  <c r="X7" i="1"/>
  <c r="X10" i="1"/>
  <c r="X14" i="1"/>
  <c r="X17" i="1"/>
  <c r="X18" i="1"/>
  <c r="X19" i="1"/>
  <c r="X3" i="1"/>
  <c r="X5" i="1"/>
  <c r="X23" i="1"/>
  <c r="X24" i="1"/>
  <c r="X9" i="1"/>
  <c r="X27" i="1"/>
  <c r="O2" i="1"/>
</calcChain>
</file>

<file path=xl/sharedStrings.xml><?xml version="1.0" encoding="utf-8"?>
<sst xmlns="http://schemas.openxmlformats.org/spreadsheetml/2006/main" count="34" uniqueCount="24">
  <si>
    <t>ctrl P (mW)</t>
  </si>
  <si>
    <t>P (uW)</t>
  </si>
  <si>
    <t>ctrl V (V)</t>
  </si>
  <si>
    <t>detector readout (uW)</t>
  </si>
  <si>
    <t>ctrl power (mW)</t>
  </si>
  <si>
    <t>area</t>
  </si>
  <si>
    <t>x</t>
  </si>
  <si>
    <t>y</t>
  </si>
  <si>
    <t>0mm</t>
  </si>
  <si>
    <t>1mm</t>
  </si>
  <si>
    <t>dist</t>
  </si>
  <si>
    <t>pxl2mm</t>
  </si>
  <si>
    <t>max</t>
  </si>
  <si>
    <t>min</t>
  </si>
  <si>
    <t>10x obj</t>
  </si>
  <si>
    <t>2x obj</t>
  </si>
  <si>
    <t>mw/mm2</t>
  </si>
  <si>
    <t>10x</t>
  </si>
  <si>
    <t>2x</t>
  </si>
  <si>
    <t>mW/mm2</t>
  </si>
  <si>
    <t>HARV008 dichroic</t>
  </si>
  <si>
    <t>cntrl Volt</t>
  </si>
  <si>
    <t>detector readout (mW)</t>
  </si>
  <si>
    <t>area (mm2)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</si>
</sst>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Sheet2!$A$3:$A$28</c:f>
              <c:numCache>
                <c:formatCode>General</c:formatCode>
                <c:ptCount val="26"/>
                <c:pt idx="0">
                  <c:v>0.06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0.9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</c:numCache>
            </c:numRef>
          </c:xVal>
          <c:yVal>
            <c:numRef>
              <c:f>Sheet2!$B$3:$B$28</c:f>
              <c:numCache>
                <c:formatCode>General</c:formatCode>
                <c:ptCount val="26"/>
                <c:pt idx="0">
                  <c:v>1.1439999999999999</c:v>
                </c:pt>
                <c:pt idx="1">
                  <c:v>2.56</c:v>
                </c:pt>
                <c:pt idx="2">
                  <c:v>4.2699999999999996</c:v>
                </c:pt>
                <c:pt idx="3">
                  <c:v>5.9</c:v>
                </c:pt>
                <c:pt idx="4">
                  <c:v>7.64</c:v>
                </c:pt>
                <c:pt idx="5">
                  <c:v>9.24</c:v>
                </c:pt>
                <c:pt idx="6">
                  <c:v>10.8</c:v>
                </c:pt>
                <c:pt idx="7">
                  <c:v>12.4</c:v>
                </c:pt>
                <c:pt idx="8">
                  <c:v>13.9</c:v>
                </c:pt>
                <c:pt idx="9">
                  <c:v>15.4</c:v>
                </c:pt>
                <c:pt idx="10">
                  <c:v>18.2</c:v>
                </c:pt>
                <c:pt idx="11">
                  <c:v>21.1</c:v>
                </c:pt>
                <c:pt idx="12">
                  <c:v>23.9</c:v>
                </c:pt>
                <c:pt idx="13">
                  <c:v>26.6</c:v>
                </c:pt>
                <c:pt idx="14">
                  <c:v>29.4</c:v>
                </c:pt>
                <c:pt idx="15">
                  <c:v>41.7</c:v>
                </c:pt>
                <c:pt idx="16">
                  <c:v>53</c:v>
                </c:pt>
                <c:pt idx="17">
                  <c:v>64.099999999999994</c:v>
                </c:pt>
                <c:pt idx="18">
                  <c:v>74.099999999999994</c:v>
                </c:pt>
                <c:pt idx="19">
                  <c:v>92.5</c:v>
                </c:pt>
                <c:pt idx="20">
                  <c:v>109</c:v>
                </c:pt>
                <c:pt idx="21">
                  <c:v>127</c:v>
                </c:pt>
                <c:pt idx="22">
                  <c:v>140.5</c:v>
                </c:pt>
                <c:pt idx="23">
                  <c:v>153</c:v>
                </c:pt>
                <c:pt idx="24">
                  <c:v>168</c:v>
                </c:pt>
                <c:pt idx="25">
                  <c:v>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7F-47D8-BA42-8669CB53E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534927"/>
        <c:axId val="1706482431"/>
      </c:scatterChart>
      <c:valAx>
        <c:axId val="171453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482431"/>
        <c:crosses val="autoZero"/>
        <c:crossBetween val="midCat"/>
      </c:valAx>
      <c:valAx>
        <c:axId val="170648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53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185737</xdr:colOff>
      <xdr:row>2</xdr:row>
      <xdr:rowOff>128587</xdr:rowOff>
    </xdr:from>
    <xdr:to>
      <xdr:col>11</xdr:col>
      <xdr:colOff>490537</xdr:colOff>
      <xdr:row>17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E2235E-88C4-4836-9325-DFC01370D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B6F55-D65C-4C2F-B5BB-68FE5FB78ECE}">
  <dimension ref="A1:AC32"/>
  <sheetViews>
    <sheetView topLeftCell="L7" workbookViewId="0">
      <selection activeCell="T3" sqref="T3:T27"/>
    </sheetView>
  </sheetViews>
  <sheetFormatPr defaultRowHeight="15" x14ac:dyDescent="0.25"/>
  <cols>
    <col min="5" max="5" width="21.140625" bestFit="1" customWidth="1"/>
    <col min="7" max="7" width="15.5703125" bestFit="1" customWidth="1"/>
    <col min="8" max="8" width="21.140625" bestFit="1" customWidth="1"/>
    <col min="10" max="10" width="15.5703125" bestFit="1" customWidth="1"/>
    <col min="11" max="11" width="9.7109375" bestFit="1" customWidth="1"/>
    <col min="14" max="14" width="9.7109375" bestFit="1" customWidth="1"/>
    <col min="23" max="23" width="9.140625" customWidth="1"/>
    <col min="27" max="27" width="21.140625" bestFit="1" customWidth="1"/>
  </cols>
  <sheetData>
    <row r="1" spans="1:29" x14ac:dyDescent="0.25">
      <c r="A1">
        <v>405</v>
      </c>
      <c r="D1" s="1">
        <v>470</v>
      </c>
      <c r="E1" s="1"/>
      <c r="F1" t="s">
        <v>12</v>
      </c>
      <c r="G1" s="2">
        <v>560</v>
      </c>
      <c r="H1" s="2"/>
      <c r="J1">
        <v>405</v>
      </c>
      <c r="N1" s="3">
        <v>44032</v>
      </c>
      <c r="T1" s="2">
        <v>470</v>
      </c>
      <c r="U1" s="2"/>
      <c r="V1" s="2" t="s">
        <v>12</v>
      </c>
      <c r="W1" t="s">
        <v>17</v>
      </c>
      <c r="X1" t="s">
        <v>18</v>
      </c>
      <c r="Z1" s="2">
        <v>560</v>
      </c>
      <c r="AA1" s="2"/>
      <c r="AB1" t="s">
        <v>17</v>
      </c>
      <c r="AC1" t="s">
        <v>18</v>
      </c>
    </row>
    <row r="2" spans="1:29" x14ac:dyDescent="0.25">
      <c r="A2" t="s">
        <v>0</v>
      </c>
      <c r="B2" t="s">
        <v>1</v>
      </c>
      <c r="C2" t="s">
        <v>13</v>
      </c>
      <c r="D2" s="1" t="s">
        <v>2</v>
      </c>
      <c r="E2" s="1" t="s">
        <v>3</v>
      </c>
      <c r="G2" s="2" t="s">
        <v>4</v>
      </c>
      <c r="H2" s="2" t="s">
        <v>3</v>
      </c>
      <c r="J2" t="s">
        <v>4</v>
      </c>
      <c r="K2" t="s">
        <v>3</v>
      </c>
      <c r="N2" t="s">
        <v>5</v>
      </c>
      <c r="O2">
        <f>0.2^2*PI()</f>
        <v>0.12566370614359174</v>
      </c>
      <c r="T2" s="2" t="s">
        <v>2</v>
      </c>
      <c r="U2" s="2" t="s">
        <v>22</v>
      </c>
      <c r="V2" s="2"/>
      <c r="W2" t="s">
        <v>16</v>
      </c>
      <c r="Z2" s="2" t="s">
        <v>4</v>
      </c>
      <c r="AA2" s="2" t="s">
        <v>3</v>
      </c>
      <c r="AB2" t="s">
        <v>19</v>
      </c>
      <c r="AC2" s="2" t="s">
        <v>19</v>
      </c>
    </row>
    <row r="3" spans="1:29" x14ac:dyDescent="0.25">
      <c r="A3">
        <v>5</v>
      </c>
      <c r="B3">
        <v>2.4</v>
      </c>
      <c r="C3">
        <v>28</v>
      </c>
      <c r="D3" s="1">
        <v>0.1</v>
      </c>
      <c r="E3" s="1">
        <v>300</v>
      </c>
      <c r="F3">
        <v>465</v>
      </c>
      <c r="G3" s="2">
        <v>100</v>
      </c>
      <c r="H3" s="2">
        <v>2300</v>
      </c>
      <c r="J3">
        <v>5</v>
      </c>
      <c r="K3">
        <v>190</v>
      </c>
      <c r="N3" s="3">
        <v>44094</v>
      </c>
      <c r="T3" s="2">
        <v>0.1</v>
      </c>
      <c r="U3" s="2">
        <v>300</v>
      </c>
      <c r="V3" s="2">
        <v>0.46500000000000002</v>
      </c>
      <c r="W3" s="4">
        <f>V3/($R$5^2*1000^2)</f>
        <v>0.58344666000000001</v>
      </c>
      <c r="X3" s="4">
        <f>W3/25</f>
        <v>2.3337866400000001E-2</v>
      </c>
      <c r="Y3" s="2">
        <f t="shared" ref="Y3:Y26" si="0">V3*5.4</f>
        <v>2.5110000000000001</v>
      </c>
      <c r="Z3" s="2">
        <v>100</v>
      </c>
      <c r="AA3" s="2">
        <v>2300</v>
      </c>
      <c r="AB3" s="4">
        <f>AA3*0.001/($R$5^2*1500^2)</f>
        <v>1.2826067555555558</v>
      </c>
      <c r="AC3" s="4">
        <f>AB3/25</f>
        <v>5.1304270222222233E-2</v>
      </c>
    </row>
    <row r="4" spans="1:29" x14ac:dyDescent="0.25">
      <c r="A4">
        <v>10</v>
      </c>
      <c r="B4">
        <v>5</v>
      </c>
      <c r="C4" s="2"/>
      <c r="D4" s="1">
        <v>0.15</v>
      </c>
      <c r="E4" s="1">
        <v>645</v>
      </c>
      <c r="F4">
        <v>983</v>
      </c>
      <c r="G4" s="2">
        <v>150</v>
      </c>
      <c r="H4" s="2">
        <v>3500</v>
      </c>
      <c r="J4">
        <v>10</v>
      </c>
      <c r="K4">
        <v>390</v>
      </c>
      <c r="M4" t="s">
        <v>14</v>
      </c>
      <c r="O4" t="s">
        <v>6</v>
      </c>
      <c r="P4" t="s">
        <v>7</v>
      </c>
      <c r="Q4" t="s">
        <v>10</v>
      </c>
      <c r="R4" t="s">
        <v>11</v>
      </c>
      <c r="T4" s="2">
        <v>0.15</v>
      </c>
      <c r="U4" s="2">
        <v>645</v>
      </c>
      <c r="V4" s="2">
        <v>0.98299999999999998</v>
      </c>
      <c r="W4" s="4">
        <f t="shared" ref="W4:W27" si="1">V4/($R$5^2*1000^2)</f>
        <v>1.2333936919999999</v>
      </c>
      <c r="X4" s="4">
        <f t="shared" ref="X4:X27" si="2">W4/25</f>
        <v>4.933574768E-2</v>
      </c>
      <c r="Y4" s="2">
        <f t="shared" si="0"/>
        <v>5.3082000000000003</v>
      </c>
      <c r="Z4" s="2">
        <v>150</v>
      </c>
      <c r="AA4" s="2">
        <v>3500</v>
      </c>
      <c r="AB4" s="4">
        <f t="shared" ref="AB4:AB6" si="3">AA4*0.001/($R$5^2*1500^2)</f>
        <v>1.9517928888888889</v>
      </c>
      <c r="AC4" s="4">
        <f t="shared" ref="AC4:AC7" si="4">AB4/25</f>
        <v>7.807171555555556E-2</v>
      </c>
    </row>
    <row r="5" spans="1:29" x14ac:dyDescent="0.25">
      <c r="A5">
        <v>20</v>
      </c>
      <c r="B5">
        <v>10.199999999999999</v>
      </c>
      <c r="C5" s="2"/>
      <c r="D5" s="1">
        <v>0.2</v>
      </c>
      <c r="E5" s="1">
        <v>966</v>
      </c>
      <c r="F5">
        <v>1463</v>
      </c>
      <c r="G5" s="2">
        <v>200</v>
      </c>
      <c r="H5" s="2">
        <v>4640</v>
      </c>
      <c r="J5">
        <v>20</v>
      </c>
      <c r="K5">
        <v>770</v>
      </c>
      <c r="N5" t="s">
        <v>8</v>
      </c>
      <c r="O5">
        <v>722</v>
      </c>
      <c r="P5">
        <v>556</v>
      </c>
      <c r="Q5">
        <f>SQRT(SUMSQ((O6-O5),(P6-P5)))</f>
        <v>1120.1446335183684</v>
      </c>
      <c r="R5" s="4">
        <f>1/Q5</f>
        <v>8.9274185678951581E-4</v>
      </c>
      <c r="T5" s="2">
        <v>0.2</v>
      </c>
      <c r="U5" s="2">
        <v>966</v>
      </c>
      <c r="V5" s="2">
        <v>1.4630000000000001</v>
      </c>
      <c r="W5" s="4">
        <f t="shared" si="1"/>
        <v>1.8356612120000002</v>
      </c>
      <c r="X5" s="4">
        <f t="shared" si="2"/>
        <v>7.3426448480000003E-2</v>
      </c>
      <c r="Y5" s="2">
        <f t="shared" si="0"/>
        <v>7.9002000000000008</v>
      </c>
      <c r="Z5" s="2">
        <v>200</v>
      </c>
      <c r="AA5" s="2">
        <v>4640</v>
      </c>
      <c r="AB5" s="4">
        <f t="shared" si="3"/>
        <v>2.5875197155555556</v>
      </c>
      <c r="AC5" s="4">
        <f t="shared" si="4"/>
        <v>0.10350078862222223</v>
      </c>
    </row>
    <row r="6" spans="1:29" x14ac:dyDescent="0.25">
      <c r="A6">
        <v>50</v>
      </c>
      <c r="B6">
        <v>26.1</v>
      </c>
      <c r="C6" s="2"/>
      <c r="D6" s="1">
        <v>0.25</v>
      </c>
      <c r="E6" s="1">
        <v>1270</v>
      </c>
      <c r="F6">
        <v>1915</v>
      </c>
      <c r="G6" s="2">
        <v>250</v>
      </c>
      <c r="H6" s="2">
        <v>5840</v>
      </c>
      <c r="J6">
        <v>50</v>
      </c>
      <c r="K6">
        <v>1990</v>
      </c>
      <c r="N6" t="s">
        <v>9</v>
      </c>
      <c r="O6">
        <v>740</v>
      </c>
      <c r="P6">
        <v>1676</v>
      </c>
      <c r="R6" s="4"/>
      <c r="T6" s="2">
        <v>0.25</v>
      </c>
      <c r="U6" s="2">
        <v>1270</v>
      </c>
      <c r="V6" s="2">
        <v>1.915</v>
      </c>
      <c r="W6" s="4">
        <f t="shared" si="1"/>
        <v>2.4027964600000002</v>
      </c>
      <c r="X6" s="4">
        <f t="shared" si="2"/>
        <v>9.6111858400000014E-2</v>
      </c>
      <c r="Y6" s="2">
        <f t="shared" si="0"/>
        <v>10.341000000000001</v>
      </c>
      <c r="Z6" s="2">
        <v>250</v>
      </c>
      <c r="AA6" s="2">
        <v>5840</v>
      </c>
      <c r="AB6" s="4">
        <f t="shared" si="3"/>
        <v>3.2567058488888887</v>
      </c>
      <c r="AC6" s="4">
        <f t="shared" si="4"/>
        <v>0.13026823395555553</v>
      </c>
    </row>
    <row r="7" spans="1:29" x14ac:dyDescent="0.25">
      <c r="C7" s="2"/>
      <c r="D7" s="1">
        <v>0.3</v>
      </c>
      <c r="E7" s="2">
        <v>1559</v>
      </c>
      <c r="F7">
        <v>2345</v>
      </c>
      <c r="G7" s="2">
        <v>500</v>
      </c>
      <c r="H7" s="2">
        <v>11750</v>
      </c>
      <c r="J7">
        <v>100</v>
      </c>
      <c r="K7">
        <v>4040</v>
      </c>
      <c r="T7" s="2">
        <v>0.3</v>
      </c>
      <c r="U7" s="2">
        <v>1559</v>
      </c>
      <c r="V7" s="2">
        <v>2.3450000000000002</v>
      </c>
      <c r="W7" s="4">
        <f t="shared" si="1"/>
        <v>2.9423277800000003</v>
      </c>
      <c r="X7" s="4">
        <f t="shared" si="2"/>
        <v>0.11769311120000001</v>
      </c>
      <c r="Y7" s="2">
        <f t="shared" si="0"/>
        <v>12.663000000000002</v>
      </c>
      <c r="Z7" s="2">
        <v>500</v>
      </c>
      <c r="AA7" s="2">
        <v>11750</v>
      </c>
      <c r="AB7" s="4">
        <f>AA7*0.001/($R$5^2*1500^2)</f>
        <v>6.5524475555555552</v>
      </c>
      <c r="AC7" s="4">
        <f t="shared" si="4"/>
        <v>0.26209790222222223</v>
      </c>
    </row>
    <row r="8" spans="1:29" x14ac:dyDescent="0.25">
      <c r="C8" s="2"/>
      <c r="D8" s="1">
        <v>0.35</v>
      </c>
      <c r="E8" s="2">
        <v>1840</v>
      </c>
      <c r="F8">
        <v>2754</v>
      </c>
      <c r="M8" t="s">
        <v>15</v>
      </c>
      <c r="R8" s="4">
        <f>R5*5^2</f>
        <v>2.2318546419737895E-2</v>
      </c>
      <c r="T8" s="2">
        <v>0.35</v>
      </c>
      <c r="U8" s="2">
        <v>1840</v>
      </c>
      <c r="V8" s="2">
        <v>2.754</v>
      </c>
      <c r="W8" s="4">
        <f t="shared" si="1"/>
        <v>3.4555098960000001</v>
      </c>
      <c r="X8" s="4">
        <f t="shared" si="2"/>
        <v>0.13822039584000001</v>
      </c>
      <c r="Y8" s="2">
        <f t="shared" si="0"/>
        <v>14.871600000000001</v>
      </c>
    </row>
    <row r="9" spans="1:29" x14ac:dyDescent="0.25">
      <c r="C9" s="2"/>
      <c r="D9" s="1">
        <v>0.4</v>
      </c>
      <c r="E9" s="2">
        <v>2100</v>
      </c>
      <c r="F9">
        <v>3148</v>
      </c>
      <c r="T9" s="2">
        <v>0.4</v>
      </c>
      <c r="U9" s="2">
        <v>2100</v>
      </c>
      <c r="V9" s="2">
        <v>3.1480000000000001</v>
      </c>
      <c r="W9" s="4">
        <f t="shared" si="1"/>
        <v>3.9498711520000001</v>
      </c>
      <c r="X9" s="4">
        <f t="shared" si="2"/>
        <v>0.15799484608</v>
      </c>
      <c r="Y9" s="2">
        <f t="shared" si="0"/>
        <v>16.999200000000002</v>
      </c>
    </row>
    <row r="10" spans="1:29" x14ac:dyDescent="0.25">
      <c r="C10" s="2"/>
      <c r="D10" s="1">
        <v>0.45</v>
      </c>
      <c r="E10" s="2">
        <v>2350</v>
      </c>
      <c r="F10">
        <v>3524</v>
      </c>
      <c r="T10" s="2">
        <v>0.45</v>
      </c>
      <c r="U10" s="2">
        <v>2350</v>
      </c>
      <c r="V10" s="2">
        <v>3.524</v>
      </c>
      <c r="W10" s="4">
        <f t="shared" si="1"/>
        <v>4.4216473760000001</v>
      </c>
      <c r="X10" s="4">
        <f t="shared" si="2"/>
        <v>0.17686589504</v>
      </c>
      <c r="Y10" s="2">
        <f t="shared" si="0"/>
        <v>19.029600000000002</v>
      </c>
    </row>
    <row r="11" spans="1:29" x14ac:dyDescent="0.25">
      <c r="C11" s="2"/>
      <c r="D11" s="1">
        <v>0.5</v>
      </c>
      <c r="E11" s="2">
        <v>2600</v>
      </c>
      <c r="F11">
        <v>3885</v>
      </c>
      <c r="T11" s="2">
        <v>0.5</v>
      </c>
      <c r="U11" s="2">
        <v>2600</v>
      </c>
      <c r="V11" s="2">
        <v>3.8849999999999998</v>
      </c>
      <c r="W11" s="4">
        <f t="shared" si="1"/>
        <v>4.8746027399999994</v>
      </c>
      <c r="X11" s="4">
        <f t="shared" si="2"/>
        <v>0.19498410959999998</v>
      </c>
      <c r="Y11" s="2">
        <f t="shared" si="0"/>
        <v>20.978999999999999</v>
      </c>
    </row>
    <row r="12" spans="1:29" x14ac:dyDescent="0.25">
      <c r="C12" s="2"/>
      <c r="D12" s="1">
        <v>0.6</v>
      </c>
      <c r="E12" s="2">
        <v>3060</v>
      </c>
      <c r="F12">
        <v>4575</v>
      </c>
      <c r="T12" s="2">
        <v>0.6</v>
      </c>
      <c r="U12" s="2">
        <v>3060</v>
      </c>
      <c r="V12" s="2">
        <v>4.5750000000000002</v>
      </c>
      <c r="W12" s="4">
        <f t="shared" si="1"/>
        <v>5.7403623000000001</v>
      </c>
      <c r="X12" s="4">
        <f t="shared" si="2"/>
        <v>0.229614492</v>
      </c>
      <c r="Y12" s="2">
        <f t="shared" si="0"/>
        <v>24.705000000000002</v>
      </c>
    </row>
    <row r="13" spans="1:29" x14ac:dyDescent="0.25">
      <c r="C13" s="2"/>
      <c r="D13" s="1">
        <v>0.7</v>
      </c>
      <c r="E13" s="2">
        <v>3500</v>
      </c>
      <c r="F13">
        <v>5225</v>
      </c>
      <c r="T13" s="2">
        <v>0.7</v>
      </c>
      <c r="U13" s="2">
        <v>3500</v>
      </c>
      <c r="V13" s="2">
        <v>5.2249999999999996</v>
      </c>
      <c r="W13" s="4">
        <f t="shared" si="1"/>
        <v>6.5559328999999993</v>
      </c>
      <c r="X13" s="4">
        <f t="shared" si="2"/>
        <v>0.262237316</v>
      </c>
      <c r="Y13" s="2">
        <f t="shared" si="0"/>
        <v>28.215</v>
      </c>
    </row>
    <row r="14" spans="1:29" x14ac:dyDescent="0.25">
      <c r="C14" s="2"/>
      <c r="D14" s="1">
        <v>0.8</v>
      </c>
      <c r="E14" s="2">
        <v>3920</v>
      </c>
      <c r="F14">
        <v>5840</v>
      </c>
      <c r="T14" s="2">
        <v>0.8</v>
      </c>
      <c r="U14" s="2">
        <v>3920</v>
      </c>
      <c r="V14" s="2">
        <v>5.84</v>
      </c>
      <c r="W14" s="4">
        <f t="shared" si="1"/>
        <v>7.3275881599999995</v>
      </c>
      <c r="X14" s="4">
        <f t="shared" si="2"/>
        <v>0.29310352639999998</v>
      </c>
      <c r="Y14" s="2">
        <f t="shared" si="0"/>
        <v>31.536000000000001</v>
      </c>
    </row>
    <row r="15" spans="1:29" x14ac:dyDescent="0.25">
      <c r="C15" s="2"/>
      <c r="D15" s="1">
        <v>0.9</v>
      </c>
      <c r="E15" s="2">
        <v>4310</v>
      </c>
      <c r="F15">
        <v>6431</v>
      </c>
      <c r="T15" s="2">
        <v>0.9</v>
      </c>
      <c r="U15" s="2">
        <v>4310</v>
      </c>
      <c r="V15" s="2">
        <v>6.431</v>
      </c>
      <c r="W15" s="4">
        <f t="shared" si="1"/>
        <v>8.0691300439999996</v>
      </c>
      <c r="X15" s="4">
        <f t="shared" si="2"/>
        <v>0.32276520176000001</v>
      </c>
      <c r="Y15" s="2">
        <f t="shared" si="0"/>
        <v>34.727400000000003</v>
      </c>
    </row>
    <row r="16" spans="1:29" x14ac:dyDescent="0.25">
      <c r="C16" s="2"/>
      <c r="D16" s="1">
        <v>1</v>
      </c>
      <c r="E16" s="2">
        <v>4690</v>
      </c>
      <c r="F16">
        <v>6991</v>
      </c>
      <c r="T16" s="2">
        <v>1</v>
      </c>
      <c r="U16" s="2">
        <v>4690</v>
      </c>
      <c r="V16" s="2">
        <v>6.9909999999999997</v>
      </c>
      <c r="W16" s="4">
        <f t="shared" si="1"/>
        <v>8.7717754839999991</v>
      </c>
      <c r="X16" s="4">
        <f t="shared" si="2"/>
        <v>0.35087101935999998</v>
      </c>
      <c r="Y16" s="2">
        <f t="shared" si="0"/>
        <v>37.751400000000004</v>
      </c>
    </row>
    <row r="17" spans="3:25" x14ac:dyDescent="0.25">
      <c r="C17" s="2"/>
      <c r="D17" s="1">
        <v>1.5</v>
      </c>
      <c r="E17" s="2">
        <v>6400</v>
      </c>
      <c r="F17">
        <v>9510</v>
      </c>
      <c r="T17" s="2">
        <v>1.5</v>
      </c>
      <c r="U17" s="2">
        <v>6400</v>
      </c>
      <c r="V17" s="2">
        <v>9.51</v>
      </c>
      <c r="W17" s="4">
        <f t="shared" si="1"/>
        <v>11.932425240000001</v>
      </c>
      <c r="X17" s="4">
        <f t="shared" si="2"/>
        <v>0.47729700960000004</v>
      </c>
      <c r="Y17" s="2">
        <f t="shared" si="0"/>
        <v>51.353999999999999</v>
      </c>
    </row>
    <row r="18" spans="3:25" x14ac:dyDescent="0.25">
      <c r="C18" s="2"/>
      <c r="D18" s="1">
        <v>2</v>
      </c>
      <c r="E18" s="2">
        <v>7870</v>
      </c>
      <c r="F18">
        <v>11684</v>
      </c>
      <c r="T18" s="2">
        <v>2</v>
      </c>
      <c r="U18" s="2">
        <v>7870</v>
      </c>
      <c r="V18" s="2">
        <v>11.683999999999999</v>
      </c>
      <c r="W18" s="4">
        <f t="shared" si="1"/>
        <v>14.660195216</v>
      </c>
      <c r="X18" s="4">
        <f t="shared" si="2"/>
        <v>0.58640780863999997</v>
      </c>
      <c r="Y18" s="2">
        <f t="shared" si="0"/>
        <v>63.093600000000002</v>
      </c>
    </row>
    <row r="19" spans="3:25" x14ac:dyDescent="0.25">
      <c r="C19" s="2"/>
      <c r="D19" s="1">
        <v>2.5</v>
      </c>
      <c r="E19" s="2">
        <v>9200</v>
      </c>
      <c r="F19">
        <v>13630</v>
      </c>
      <c r="T19" s="2">
        <v>2.5</v>
      </c>
      <c r="U19" s="2">
        <v>9200</v>
      </c>
      <c r="V19" s="2">
        <v>13.63</v>
      </c>
      <c r="W19" s="4">
        <f t="shared" si="1"/>
        <v>17.101888120000002</v>
      </c>
      <c r="X19" s="4">
        <f t="shared" si="2"/>
        <v>0.68407552480000011</v>
      </c>
      <c r="Y19" s="2">
        <f t="shared" si="0"/>
        <v>73.602000000000004</v>
      </c>
    </row>
    <row r="20" spans="3:25" x14ac:dyDescent="0.25">
      <c r="C20" s="2"/>
      <c r="D20" s="1">
        <v>3</v>
      </c>
      <c r="E20" s="2">
        <v>10410</v>
      </c>
      <c r="F20">
        <v>15407</v>
      </c>
      <c r="T20" s="2">
        <v>3</v>
      </c>
      <c r="U20" s="2">
        <v>10410</v>
      </c>
      <c r="V20" s="2">
        <v>15.407</v>
      </c>
      <c r="W20" s="4">
        <f t="shared" si="1"/>
        <v>19.331532668000001</v>
      </c>
      <c r="X20" s="4">
        <f t="shared" si="2"/>
        <v>0.77326130672000004</v>
      </c>
      <c r="Y20" s="2">
        <f t="shared" si="0"/>
        <v>83.197800000000001</v>
      </c>
    </row>
    <row r="21" spans="3:25" x14ac:dyDescent="0.25">
      <c r="C21" s="2"/>
      <c r="D21" s="1">
        <v>4</v>
      </c>
      <c r="E21" s="2">
        <v>12600</v>
      </c>
      <c r="F21">
        <v>18590</v>
      </c>
      <c r="T21" s="2">
        <v>4</v>
      </c>
      <c r="U21" s="2">
        <v>12600</v>
      </c>
      <c r="V21" s="2">
        <v>18.59</v>
      </c>
      <c r="W21" s="4">
        <f t="shared" si="1"/>
        <v>23.325319159999999</v>
      </c>
      <c r="X21" s="4">
        <f t="shared" si="2"/>
        <v>0.93301276639999997</v>
      </c>
      <c r="Y21" s="2">
        <f t="shared" si="0"/>
        <v>100.38600000000001</v>
      </c>
    </row>
    <row r="22" spans="3:25" x14ac:dyDescent="0.25">
      <c r="C22" s="2"/>
      <c r="D22" s="1">
        <v>5</v>
      </c>
      <c r="E22" s="2">
        <v>14550</v>
      </c>
      <c r="F22">
        <v>21440</v>
      </c>
      <c r="T22" s="2">
        <v>5</v>
      </c>
      <c r="U22" s="2">
        <v>14550</v>
      </c>
      <c r="V22" s="2">
        <v>21.44</v>
      </c>
      <c r="W22" s="4">
        <f t="shared" si="1"/>
        <v>26.901282560000002</v>
      </c>
      <c r="X22" s="4">
        <f t="shared" si="2"/>
        <v>1.0760513024</v>
      </c>
      <c r="Y22" s="2">
        <f t="shared" si="0"/>
        <v>115.77600000000001</v>
      </c>
    </row>
    <row r="23" spans="3:25" x14ac:dyDescent="0.25">
      <c r="C23" s="2"/>
      <c r="D23" s="1">
        <v>6</v>
      </c>
      <c r="E23" s="2">
        <v>16360</v>
      </c>
      <c r="F23">
        <v>24060</v>
      </c>
      <c r="T23" s="2">
        <v>6</v>
      </c>
      <c r="U23" s="2">
        <v>16360</v>
      </c>
      <c r="V23" s="2">
        <v>24.06</v>
      </c>
      <c r="W23" s="4">
        <f t="shared" si="1"/>
        <v>30.188659439999999</v>
      </c>
      <c r="X23" s="4">
        <f t="shared" si="2"/>
        <v>1.2075463775999999</v>
      </c>
      <c r="Y23" s="2">
        <f t="shared" si="0"/>
        <v>129.92400000000001</v>
      </c>
    </row>
    <row r="24" spans="3:25" x14ac:dyDescent="0.25">
      <c r="C24" s="2"/>
      <c r="D24" s="1">
        <v>7</v>
      </c>
      <c r="E24" s="2">
        <v>18000</v>
      </c>
      <c r="F24">
        <v>26520</v>
      </c>
      <c r="T24" s="2">
        <v>7</v>
      </c>
      <c r="U24" s="2">
        <v>18000</v>
      </c>
      <c r="V24" s="2">
        <v>26.52</v>
      </c>
      <c r="W24" s="4">
        <f t="shared" si="1"/>
        <v>33.275280479999999</v>
      </c>
      <c r="X24" s="4">
        <f t="shared" si="2"/>
        <v>1.3310112191999999</v>
      </c>
      <c r="Y24" s="2">
        <f t="shared" si="0"/>
        <v>143.208</v>
      </c>
    </row>
    <row r="25" spans="3:25" x14ac:dyDescent="0.25">
      <c r="C25" s="2"/>
      <c r="D25" s="1">
        <v>8</v>
      </c>
      <c r="E25" s="2">
        <v>19600</v>
      </c>
      <c r="F25">
        <v>28850</v>
      </c>
      <c r="T25" s="2">
        <v>8</v>
      </c>
      <c r="U25" s="2">
        <v>19600</v>
      </c>
      <c r="V25" s="2">
        <v>28.85</v>
      </c>
      <c r="W25" s="4">
        <f t="shared" si="1"/>
        <v>36.198787400000001</v>
      </c>
      <c r="X25" s="4">
        <f t="shared" si="2"/>
        <v>1.4479514959999999</v>
      </c>
      <c r="Y25" s="2">
        <f t="shared" si="0"/>
        <v>155.79000000000002</v>
      </c>
    </row>
    <row r="26" spans="3:25" x14ac:dyDescent="0.25">
      <c r="C26" s="2"/>
      <c r="D26" s="1">
        <v>9</v>
      </c>
      <c r="E26" s="2">
        <v>21200</v>
      </c>
      <c r="F26">
        <v>31150</v>
      </c>
      <c r="T26" s="2">
        <v>9</v>
      </c>
      <c r="U26" s="2">
        <v>21200</v>
      </c>
      <c r="V26" s="2">
        <v>31.15</v>
      </c>
      <c r="W26" s="4">
        <f t="shared" si="1"/>
        <v>39.084652599999998</v>
      </c>
      <c r="X26" s="4">
        <f t="shared" si="2"/>
        <v>1.5633861039999999</v>
      </c>
      <c r="Y26" s="2">
        <f t="shared" si="0"/>
        <v>168.21</v>
      </c>
    </row>
    <row r="27" spans="3:25" x14ac:dyDescent="0.25">
      <c r="C27" s="2"/>
      <c r="D27" s="1">
        <v>10</v>
      </c>
      <c r="E27" s="2">
        <v>22700</v>
      </c>
      <c r="F27">
        <v>33490</v>
      </c>
      <c r="T27" s="2">
        <v>10</v>
      </c>
      <c r="U27" s="2">
        <v>22700</v>
      </c>
      <c r="V27" s="2">
        <v>33.49</v>
      </c>
      <c r="W27" s="4">
        <f t="shared" si="1"/>
        <v>42.020706760000003</v>
      </c>
      <c r="X27" s="4">
        <f t="shared" si="2"/>
        <v>1.6808282704000002</v>
      </c>
      <c r="Y27" s="2">
        <f>V27*5.4</f>
        <v>180.84600000000003</v>
      </c>
    </row>
    <row r="29" spans="3:25" x14ac:dyDescent="0.25">
      <c r="D29">
        <v>0.06</v>
      </c>
      <c r="F29">
        <v>28</v>
      </c>
    </row>
    <row r="30" spans="3:25" x14ac:dyDescent="0.25">
      <c r="D30">
        <v>7.0000000000000007E-2</v>
      </c>
      <c r="F30">
        <v>137</v>
      </c>
    </row>
    <row r="31" spans="3:25" x14ac:dyDescent="0.25">
      <c r="D31">
        <v>0.08</v>
      </c>
      <c r="F31">
        <v>247</v>
      </c>
    </row>
    <row r="32" spans="3:25" x14ac:dyDescent="0.25">
      <c r="D32">
        <v>0.09</v>
      </c>
      <c r="F32">
        <v>356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23BB8-A6A7-46CA-BAEB-1A28D475CCF8}">
  <dimension ref="A1:E28"/>
  <sheetViews>
    <sheetView tabSelected="1" workbookViewId="0">
      <selection activeCell="D8" sqref="D8"/>
    </sheetView>
  </sheetViews>
  <sheetFormatPr defaultRowHeight="15" x14ac:dyDescent="0.25"/>
  <sheetData>
    <row r="1" spans="1:5" x14ac:dyDescent="0.25">
      <c r="A1" t="s">
        <v>20</v>
      </c>
      <c r="D1" t="s">
        <v>23</v>
      </c>
      <c r="E1">
        <v>8.8000000000000007</v>
      </c>
    </row>
    <row r="2" spans="1:5" x14ac:dyDescent="0.25">
      <c r="A2" t="s">
        <v>21</v>
      </c>
      <c r="B2" t="s">
        <v>21</v>
      </c>
    </row>
    <row r="3" spans="1:5" x14ac:dyDescent="0.25">
      <c r="A3">
        <v>0.06</v>
      </c>
      <c r="B3">
        <v>1.1439999999999999</v>
      </c>
      <c r="C3">
        <f>B3/$E$1</f>
        <v>0.12999999999999998</v>
      </c>
    </row>
    <row r="4" spans="1:5" x14ac:dyDescent="0.25">
      <c r="A4" s="2">
        <v>0.1</v>
      </c>
      <c r="B4">
        <v>2.56</v>
      </c>
      <c r="C4" s="2">
        <f t="shared" ref="C4:C28" si="0">B4/$E$1</f>
        <v>0.29090909090909089</v>
      </c>
    </row>
    <row r="5" spans="1:5" x14ac:dyDescent="0.25">
      <c r="A5" s="2">
        <v>0.15</v>
      </c>
      <c r="B5">
        <v>4.2699999999999996</v>
      </c>
      <c r="C5" s="2">
        <f t="shared" si="0"/>
        <v>0.48522727272727262</v>
      </c>
    </row>
    <row r="6" spans="1:5" x14ac:dyDescent="0.25">
      <c r="A6" s="2">
        <v>0.2</v>
      </c>
      <c r="B6">
        <v>5.9</v>
      </c>
      <c r="C6" s="2">
        <f t="shared" si="0"/>
        <v>0.67045454545454541</v>
      </c>
    </row>
    <row r="7" spans="1:5" x14ac:dyDescent="0.25">
      <c r="A7" s="2">
        <v>0.25</v>
      </c>
      <c r="B7">
        <v>7.64</v>
      </c>
      <c r="C7" s="2">
        <f t="shared" si="0"/>
        <v>0.86818181818181805</v>
      </c>
    </row>
    <row r="8" spans="1:5" x14ac:dyDescent="0.25">
      <c r="A8" s="2">
        <v>0.3</v>
      </c>
      <c r="B8">
        <v>9.24</v>
      </c>
      <c r="C8" s="2">
        <f t="shared" si="0"/>
        <v>1.05</v>
      </c>
    </row>
    <row r="9" spans="1:5" x14ac:dyDescent="0.25">
      <c r="A9" s="2">
        <v>0.35</v>
      </c>
      <c r="B9">
        <v>10.8</v>
      </c>
      <c r="C9" s="2">
        <f t="shared" si="0"/>
        <v>1.2272727272727273</v>
      </c>
    </row>
    <row r="10" spans="1:5" x14ac:dyDescent="0.25">
      <c r="A10" s="2">
        <v>0.4</v>
      </c>
      <c r="B10">
        <v>12.4</v>
      </c>
      <c r="C10" s="2">
        <f t="shared" si="0"/>
        <v>1.4090909090909089</v>
      </c>
    </row>
    <row r="11" spans="1:5" x14ac:dyDescent="0.25">
      <c r="A11" s="2">
        <v>0.45</v>
      </c>
      <c r="B11">
        <v>13.9</v>
      </c>
      <c r="C11" s="2">
        <f t="shared" si="0"/>
        <v>1.5795454545454544</v>
      </c>
    </row>
    <row r="12" spans="1:5" x14ac:dyDescent="0.25">
      <c r="A12" s="2">
        <v>0.5</v>
      </c>
      <c r="B12">
        <v>15.4</v>
      </c>
      <c r="C12" s="2">
        <f t="shared" si="0"/>
        <v>1.75</v>
      </c>
    </row>
    <row r="13" spans="1:5" x14ac:dyDescent="0.25">
      <c r="A13" s="2">
        <v>0.6</v>
      </c>
      <c r="B13">
        <v>18.2</v>
      </c>
      <c r="C13" s="2">
        <f t="shared" si="0"/>
        <v>2.0681818181818179</v>
      </c>
    </row>
    <row r="14" spans="1:5" x14ac:dyDescent="0.25">
      <c r="A14" s="2">
        <v>0.7</v>
      </c>
      <c r="B14">
        <v>21.1</v>
      </c>
      <c r="C14" s="2">
        <f t="shared" si="0"/>
        <v>2.3977272727272725</v>
      </c>
    </row>
    <row r="15" spans="1:5" x14ac:dyDescent="0.25">
      <c r="A15" s="2">
        <v>0.8</v>
      </c>
      <c r="B15">
        <v>23.9</v>
      </c>
      <c r="C15" s="2">
        <f t="shared" si="0"/>
        <v>2.7159090909090904</v>
      </c>
    </row>
    <row r="16" spans="1:5" x14ac:dyDescent="0.25">
      <c r="A16" s="2">
        <v>0.9</v>
      </c>
      <c r="B16">
        <v>26.6</v>
      </c>
      <c r="C16" s="2">
        <f t="shared" si="0"/>
        <v>3.0227272727272725</v>
      </c>
    </row>
    <row r="17" spans="1:3" x14ac:dyDescent="0.25">
      <c r="A17" s="2">
        <v>1</v>
      </c>
      <c r="B17">
        <v>29.4</v>
      </c>
      <c r="C17" s="2">
        <f t="shared" si="0"/>
        <v>3.3409090909090904</v>
      </c>
    </row>
    <row r="18" spans="1:3" x14ac:dyDescent="0.25">
      <c r="A18" s="2">
        <v>1.5</v>
      </c>
      <c r="B18">
        <v>41.7</v>
      </c>
      <c r="C18" s="2">
        <f t="shared" si="0"/>
        <v>4.7386363636363633</v>
      </c>
    </row>
    <row r="19" spans="1:3" x14ac:dyDescent="0.25">
      <c r="A19" s="2">
        <v>2</v>
      </c>
      <c r="B19">
        <v>53</v>
      </c>
      <c r="C19" s="2">
        <f t="shared" si="0"/>
        <v>6.0227272727272725</v>
      </c>
    </row>
    <row r="20" spans="1:3" x14ac:dyDescent="0.25">
      <c r="A20" s="2">
        <v>2.5</v>
      </c>
      <c r="B20">
        <v>64.099999999999994</v>
      </c>
      <c r="C20" s="2">
        <f t="shared" si="0"/>
        <v>7.2840909090909083</v>
      </c>
    </row>
    <row r="21" spans="1:3" x14ac:dyDescent="0.25">
      <c r="A21" s="2">
        <v>3</v>
      </c>
      <c r="B21">
        <v>74.099999999999994</v>
      </c>
      <c r="C21" s="2">
        <f t="shared" si="0"/>
        <v>8.420454545454545</v>
      </c>
    </row>
    <row r="22" spans="1:3" x14ac:dyDescent="0.25">
      <c r="A22" s="2">
        <v>4</v>
      </c>
      <c r="B22">
        <v>92.5</v>
      </c>
      <c r="C22" s="2">
        <f t="shared" si="0"/>
        <v>10.511363636363635</v>
      </c>
    </row>
    <row r="23" spans="1:3" x14ac:dyDescent="0.25">
      <c r="A23" s="2">
        <v>5</v>
      </c>
      <c r="B23">
        <v>109</v>
      </c>
      <c r="C23" s="2">
        <f t="shared" si="0"/>
        <v>12.386363636363635</v>
      </c>
    </row>
    <row r="24" spans="1:3" x14ac:dyDescent="0.25">
      <c r="A24" s="2">
        <v>6</v>
      </c>
      <c r="B24">
        <v>127</v>
      </c>
      <c r="C24" s="2">
        <f t="shared" si="0"/>
        <v>14.43181818181818</v>
      </c>
    </row>
    <row r="25" spans="1:3" x14ac:dyDescent="0.25">
      <c r="A25" s="2">
        <v>7</v>
      </c>
      <c r="B25">
        <v>140.5</v>
      </c>
      <c r="C25" s="2">
        <f t="shared" si="0"/>
        <v>15.96590909090909</v>
      </c>
    </row>
    <row r="26" spans="1:3" x14ac:dyDescent="0.25">
      <c r="A26" s="2">
        <v>8</v>
      </c>
      <c r="B26">
        <v>153</v>
      </c>
      <c r="C26" s="2">
        <f t="shared" si="0"/>
        <v>17.386363636363637</v>
      </c>
    </row>
    <row r="27" spans="1:3" x14ac:dyDescent="0.25">
      <c r="A27" s="2">
        <v>9</v>
      </c>
      <c r="B27">
        <v>168</v>
      </c>
      <c r="C27" s="2">
        <f t="shared" si="0"/>
        <v>19.09090909090909</v>
      </c>
    </row>
    <row r="28" spans="1:3" x14ac:dyDescent="0.25">
      <c r="A28" s="2">
        <v>10</v>
      </c>
      <c r="B28">
        <v>181</v>
      </c>
      <c r="C28" s="2">
        <f t="shared" si="0"/>
        <v>20.568181818181817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M118_Labmember</dc:creator>
  <cp:lastModifiedBy>M118_Labmember</cp:lastModifiedBy>
  <dcterms:created xsi:type="dcterms:W3CDTF">2020-07-14T19:36:01Z</dcterms:created>
  <dcterms:modified xsi:type="dcterms:W3CDTF">2021-06-19T20:00:20Z</dcterms:modified>
</cp:coreProperties>
</file>