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10" yWindow="-110" windowWidth="23260" windowHeight="124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2" l="1"/>
  <c r="C54" i="2"/>
  <c r="C59" i="2" s="1"/>
  <c r="B46" i="2"/>
  <c r="C31" i="2"/>
  <c r="C30" i="2"/>
  <c r="C35" i="2" s="1"/>
  <c r="C17" i="2"/>
  <c r="C22" i="2" s="1"/>
  <c r="D22" i="2" s="1"/>
  <c r="C109" i="1"/>
  <c r="C108" i="1"/>
  <c r="C107" i="1"/>
  <c r="C104" i="1"/>
  <c r="C103" i="1"/>
  <c r="C102" i="1"/>
  <c r="C93" i="1"/>
  <c r="C92" i="1"/>
  <c r="C91" i="1"/>
  <c r="E79" i="1"/>
  <c r="E78" i="1"/>
  <c r="E77" i="1"/>
  <c r="E76" i="1"/>
  <c r="E75" i="1"/>
  <c r="C69" i="1"/>
  <c r="C68" i="1"/>
  <c r="C67" i="1"/>
  <c r="C66" i="1"/>
  <c r="D56" i="1"/>
  <c r="D55" i="1"/>
  <c r="D53" i="1"/>
  <c r="D21" i="1"/>
  <c r="E21" i="1" s="1"/>
  <c r="D22" i="1"/>
  <c r="E22" i="1" s="1"/>
  <c r="D23" i="1"/>
  <c r="E23" i="1" s="1"/>
  <c r="D24" i="1"/>
  <c r="E24" i="1" s="1"/>
  <c r="D25" i="1"/>
  <c r="E25" i="1" s="1"/>
  <c r="C44" i="1"/>
  <c r="C43" i="1"/>
  <c r="C42" i="1"/>
  <c r="C41" i="1"/>
  <c r="C40" i="1"/>
  <c r="C39" i="1"/>
  <c r="C36" i="1"/>
  <c r="C31" i="1"/>
  <c r="C28" i="1"/>
  <c r="C26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<sst xmlns="http://schemas.openxmlformats.org/spreadsheetml/2006/main" count="224" uniqueCount="135">
  <si>
    <t>QSN 1</t>
  </si>
  <si>
    <t>Solution:</t>
  </si>
  <si>
    <t>Given,</t>
  </si>
  <si>
    <t>p</t>
  </si>
  <si>
    <t>n</t>
  </si>
  <si>
    <t>Probability</t>
  </si>
  <si>
    <t>Value</t>
  </si>
  <si>
    <t>Formula</t>
  </si>
  <si>
    <t>a</t>
  </si>
  <si>
    <t>P(X=0)</t>
  </si>
  <si>
    <t>b</t>
  </si>
  <si>
    <t>P(X=1)</t>
  </si>
  <si>
    <t>c</t>
  </si>
  <si>
    <t>P(X≤1)</t>
  </si>
  <si>
    <t>d</t>
  </si>
  <si>
    <t>P(X≥2)</t>
  </si>
  <si>
    <t>e</t>
  </si>
  <si>
    <t>P(X&lt;2)</t>
  </si>
  <si>
    <t>f</t>
  </si>
  <si>
    <t>P(X&gt;2)</t>
  </si>
  <si>
    <t xml:space="preserve"> =BINOMDIST(0,D5,D4,0)</t>
  </si>
  <si>
    <t xml:space="preserve"> =BINOMDIST(1,D5,D4,0)</t>
  </si>
  <si>
    <t xml:space="preserve"> =BINOMDIST(1,D5,D4,1)</t>
  </si>
  <si>
    <t xml:space="preserve"> =1-BINOMDIST(1,D5,D4,1)</t>
  </si>
  <si>
    <t xml:space="preserve"> =BINOMDIST(1,D5,D14,1)</t>
  </si>
  <si>
    <t xml:space="preserve"> =1-BINOMDIST(2,D5,D4,1)</t>
  </si>
  <si>
    <t>QSN 2</t>
  </si>
  <si>
    <t>X</t>
  </si>
  <si>
    <t>x</t>
  </si>
  <si>
    <t>P(x)</t>
  </si>
  <si>
    <t>Expected ,f(x)=N*P(x)</t>
  </si>
  <si>
    <t xml:space="preserve"> =ROUND(150*D21,0)</t>
  </si>
  <si>
    <t xml:space="preserve"> =ROUND(150*D22,0)</t>
  </si>
  <si>
    <t xml:space="preserve"> =ROUND(150*D23,0)</t>
  </si>
  <si>
    <t xml:space="preserve"> =ROUND(150*D24,0)</t>
  </si>
  <si>
    <t xml:space="preserve"> =ROUND(150*D25,0)</t>
  </si>
  <si>
    <t>mean</t>
  </si>
  <si>
    <t xml:space="preserve"> =SUMPRODUCT(C26:G26,C27:G27)/C36</t>
  </si>
  <si>
    <t>np</t>
  </si>
  <si>
    <t xml:space="preserve"> </t>
  </si>
  <si>
    <t xml:space="preserve"> =C28</t>
  </si>
  <si>
    <t xml:space="preserve"> =C29/C30</t>
  </si>
  <si>
    <t>QSN 3</t>
  </si>
  <si>
    <t xml:space="preserve"> =6/20</t>
  </si>
  <si>
    <t>P(X=2)</t>
  </si>
  <si>
    <t>P(X≤3)</t>
  </si>
  <si>
    <t>P(X≤4)</t>
  </si>
  <si>
    <t xml:space="preserve"> =BINOMDIST(2,C35,C36,0)</t>
  </si>
  <si>
    <t xml:space="preserve"> =1-BINOMDIST(1,C35,C36,1)</t>
  </si>
  <si>
    <t xml:space="preserve"> =BINOMDIST(3,C35,C36,1)</t>
  </si>
  <si>
    <t xml:space="preserve"> =BINOMDIST(4,C35,C36,1)</t>
  </si>
  <si>
    <t xml:space="preserve"> =BINOMDIST(0,C35,C36,0)</t>
  </si>
  <si>
    <t>QSN 4</t>
  </si>
  <si>
    <t>we use Poisson distribution</t>
  </si>
  <si>
    <t>mean(λ)</t>
  </si>
  <si>
    <t xml:space="preserve"> =C75*C76</t>
  </si>
  <si>
    <t>Fomula</t>
  </si>
  <si>
    <t>P(x)=BINOMDIST(B21,4,0.333,0)</t>
  </si>
  <si>
    <t xml:space="preserve"> =POISSON(2,C50,0)</t>
  </si>
  <si>
    <t xml:space="preserve"> =1-POISSON(1,C50,1)</t>
  </si>
  <si>
    <t xml:space="preserve"> =POISSON(3,C50,1)</t>
  </si>
  <si>
    <t xml:space="preserve"> =1-POISSON(2,C50,1)</t>
  </si>
  <si>
    <t>QSN 5</t>
  </si>
  <si>
    <t xml:space="preserve">Value </t>
  </si>
  <si>
    <t>P(X≤2)</t>
  </si>
  <si>
    <t xml:space="preserve"> =POISSON(2,C63,1)</t>
  </si>
  <si>
    <t xml:space="preserve"> =1-POISSON(1,C63,1)</t>
  </si>
  <si>
    <t xml:space="preserve"> =POISSON(1,C63,0)</t>
  </si>
  <si>
    <t xml:space="preserve"> =POISSON(4,C63,1)</t>
  </si>
  <si>
    <t>QSN 6</t>
  </si>
  <si>
    <t>Expected,f(x)=N*P(x)</t>
  </si>
  <si>
    <t xml:space="preserve"> =ROUND(150*D75,0)</t>
  </si>
  <si>
    <t xml:space="preserve"> =ROUND(150*D76,0)</t>
  </si>
  <si>
    <t xml:space="preserve"> =ROUND(150*D77,0)</t>
  </si>
  <si>
    <t xml:space="preserve"> =ROUND(150*D78,0)</t>
  </si>
  <si>
    <t xml:space="preserve"> =ROUND(150*D79,0)</t>
  </si>
  <si>
    <t>Mean</t>
  </si>
  <si>
    <t>D75</t>
  </si>
  <si>
    <t xml:space="preserve"> =POISSON(B75,1.04,0)</t>
  </si>
  <si>
    <t>QSN 7</t>
  </si>
  <si>
    <t>Mean(μ)</t>
  </si>
  <si>
    <t>σ</t>
  </si>
  <si>
    <t>P(X&lt;125000)</t>
  </si>
  <si>
    <t>P(105000&lt;X&lt;130000)</t>
  </si>
  <si>
    <t>P(X&gt;120000)</t>
  </si>
  <si>
    <t xml:space="preserve"> =NORMDIST(125000,D87,D88,1)</t>
  </si>
  <si>
    <t xml:space="preserve"> =NORMDIST(130000,D87,D88,1)-NORMDIST(105000,D87,D88,1)</t>
  </si>
  <si>
    <t xml:space="preserve"> =1-NORMDIST(120000,D87,D88,1)</t>
  </si>
  <si>
    <t>QSN 9</t>
  </si>
  <si>
    <t>N</t>
  </si>
  <si>
    <t>P(X&gt;60)</t>
  </si>
  <si>
    <t>P(20&lt;X&lt;44)</t>
  </si>
  <si>
    <t>P(X&lt;30)</t>
  </si>
  <si>
    <t>Number</t>
  </si>
  <si>
    <t>n(X&gt;60)</t>
  </si>
  <si>
    <t>n(20&lt;X&lt;44)</t>
  </si>
  <si>
    <t>n(X&lt;30)</t>
  </si>
  <si>
    <t xml:space="preserve"> =1-NORMDIST(60,C97,C98,1)</t>
  </si>
  <si>
    <t xml:space="preserve"> =NORMDIST(44,C97,C98,1)-NORMDIST(20,C97,C98,1)</t>
  </si>
  <si>
    <t xml:space="preserve"> =NORMDIST(30,C97,C98,1)</t>
  </si>
  <si>
    <t xml:space="preserve"> =ROUND(1000*C102,0)</t>
  </si>
  <si>
    <t xml:space="preserve"> =ROUND(1000*C103,0)</t>
  </si>
  <si>
    <t xml:space="preserve"> =ROUND(1000*C104,0)</t>
  </si>
  <si>
    <t>Sales(Rs lakhs)</t>
  </si>
  <si>
    <t>Expenditure(Y)</t>
  </si>
  <si>
    <t>r</t>
  </si>
  <si>
    <t xml:space="preserve">which is low degree negative correlation between sales and promotion expenditure </t>
  </si>
  <si>
    <t xml:space="preserve"> =CORREL(B5:B14,C5:C14)</t>
  </si>
  <si>
    <t>From above diagram</t>
  </si>
  <si>
    <t> r2</t>
  </si>
  <si>
    <t>X=sales</t>
  </si>
  <si>
    <t>Y=expenditure</t>
  </si>
  <si>
    <t>Y=a+bX</t>
  </si>
  <si>
    <t>Y=45.8689-0.07597 X</t>
  </si>
  <si>
    <t>Y</t>
  </si>
  <si>
    <t>(in lakh)</t>
  </si>
  <si>
    <t xml:space="preserve"> =INTERCEPT(C5:C14,B5:B14)</t>
  </si>
  <si>
    <t xml:space="preserve"> =SLOPE(C5:C14,B5:B14)</t>
  </si>
  <si>
    <t xml:space="preserve"> =C30+C31*C34</t>
  </si>
  <si>
    <t>Data size(X)</t>
  </si>
  <si>
    <t>Efficiency(Y)</t>
  </si>
  <si>
    <t xml:space="preserve">which is low degree negative correlation between data size </t>
  </si>
  <si>
    <t>and efficency</t>
  </si>
  <si>
    <t>b.</t>
  </si>
  <si>
    <t>a. r</t>
  </si>
  <si>
    <t>c.</t>
  </si>
  <si>
    <t>X=data size</t>
  </si>
  <si>
    <t>Y=efficiency</t>
  </si>
  <si>
    <t>Y=44.25-0.25 X</t>
  </si>
  <si>
    <t xml:space="preserve"> =CORREL(B39:B44,C39:C44)</t>
  </si>
  <si>
    <t xml:space="preserve"> =INTERCEPT(C39:C44,B39:B44)</t>
  </si>
  <si>
    <t xml:space="preserve"> =SLOPE(C39:C44,B39:B44)</t>
  </si>
  <si>
    <t xml:space="preserve"> =C54+C55*C58</t>
  </si>
  <si>
    <t xml:space="preserve"> independent variable variation  sales</t>
  </si>
  <si>
    <t>which means that 23% of total variation on dependent variable expenditure is explained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</si>
</sst>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5" xfId="0" applyBorder="1"/>
    <xf numFmtId="0" fontId="3" fillId="0" borderId="5" xfId="0" applyFont="1" applyBorder="1"/>
    <xf numFmtId="0" fontId="2" fillId="0" borderId="5" xfId="0" applyFont="1" applyBorder="1"/>
    <xf numFmtId="0" fontId="0" fillId="0" borderId="0" xfId="0" applyFill="1" applyBorder="1"/>
    <xf numFmtId="0" fontId="4" fillId="0" borderId="1" xfId="0" applyFont="1" applyBorder="1"/>
    <xf numFmtId="0" fontId="0" fillId="0" borderId="0" xfId="0" applyBorder="1"/>
    <xf numFmtId="0" fontId="5" fillId="0" borderId="0" xfId="0" applyFont="1"/>
    <xf numFmtId="0" fontId="0" fillId="0" borderId="1" xfId="0" applyBorder="1" applyAlignment="1"/>
    <xf numFmtId="0" fontId="6" fillId="0" borderId="0" xfId="0" applyFont="1" applyBorder="1"/>
    <xf numFmtId="0" fontId="2" fillId="0" borderId="1" xfId="0" applyFont="1" applyBorder="1" applyAlignment="1"/>
    <xf numFmtId="43" fontId="0" fillId="0" borderId="1" xfId="1" applyFont="1" applyBorder="1" applyAlignment="1"/>
    <xf numFmtId="9" fontId="0" fillId="0" borderId="0" xfId="2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Expenditure(Y)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Sheet2!$B$5:$B$14</c:f>
              <c:numCache>
                <c:formatCode>General</c:formatCode>
                <c:ptCount val="10"/>
                <c:pt idx="0">
                  <c:v>173</c:v>
                </c:pt>
                <c:pt idx="1">
                  <c:v>196</c:v>
                </c:pt>
                <c:pt idx="2">
                  <c:v>441</c:v>
                </c:pt>
                <c:pt idx="3">
                  <c:v>232</c:v>
                </c:pt>
                <c:pt idx="4">
                  <c:v>121</c:v>
                </c:pt>
                <c:pt idx="5">
                  <c:v>151</c:v>
                </c:pt>
                <c:pt idx="6">
                  <c:v>224</c:v>
                </c:pt>
                <c:pt idx="7">
                  <c:v>216</c:v>
                </c:pt>
                <c:pt idx="8" formatCode="_(* #,##0.00_);_(* \(#,##0.00\);_(* &quot;-&quot;??_);_(@_)">
                  <c:v>134</c:v>
                </c:pt>
                <c:pt idx="9">
                  <c:v>135</c:v>
                </c:pt>
              </c:numCache>
            </c:num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41</c:v>
                </c:pt>
                <c:pt idx="1">
                  <c:v>54</c:v>
                </c:pt>
                <c:pt idx="2">
                  <c:v>11</c:v>
                </c:pt>
                <c:pt idx="3">
                  <c:v>16</c:v>
                </c:pt>
                <c:pt idx="4">
                  <c:v>41</c:v>
                </c:pt>
                <c:pt idx="5">
                  <c:v>34</c:v>
                </c:pt>
                <c:pt idx="6">
                  <c:v>23</c:v>
                </c:pt>
                <c:pt idx="7">
                  <c:v>35</c:v>
                </c:pt>
                <c:pt idx="8" formatCode="_(* #,##0.00_);_(* \(#,##0.00\);_(* &quot;-&quot;??_);_(@_)">
                  <c:v>10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A-4865-BBAB-1F42A5F2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92032"/>
        <c:axId val="1629495808"/>
      </c:scatterChart>
      <c:valAx>
        <c:axId val="16324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95808"/>
        <c:crosses val="autoZero"/>
        <c:crossBetween val="midCat"/>
      </c:valAx>
      <c:valAx>
        <c:axId val="16294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Sheet2!$C$38</c:f>
              <c:strCache>
                <c:ptCount val="1"/>
                <c:pt idx="0">
                  <c:v>Efficiency(Y)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Sheet2!$B$39:$B$44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15</c:v>
                </c:pt>
              </c:numCache>
            </c:numRef>
          </c:xVal>
          <c:yVal>
            <c:numRef>
              <c:f>Sheet2!$C$39:$C$44</c:f>
              <c:numCache>
                <c:formatCode>General</c:formatCode>
                <c:ptCount val="6"/>
                <c:pt idx="0">
                  <c:v>40</c:v>
                </c:pt>
                <c:pt idx="1">
                  <c:v>38</c:v>
                </c:pt>
                <c:pt idx="2">
                  <c:v>43</c:v>
                </c:pt>
                <c:pt idx="3">
                  <c:v>45</c:v>
                </c:pt>
                <c:pt idx="4">
                  <c:v>37</c:v>
                </c:pt>
                <c:pt idx="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A-4C4E-9678-30D88B12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92496"/>
        <c:axId val="1629507328"/>
      </c:scatterChart>
      <c:valAx>
        <c:axId val="16324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07328"/>
        <c:crosses val="autoZero"/>
        <c:crossBetween val="midCat"/>
      </c:valAx>
      <c:valAx>
        <c:axId val="16295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544830</xdr:colOff>
      <xdr:row>1</xdr:row>
      <xdr:rowOff>3810</xdr:rowOff>
    </xdr:from>
    <xdr:to>
      <xdr:col>10</xdr:col>
      <xdr:colOff>502920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64A63-AE5A-6D8F-ADD8-A4C963CA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354418</xdr:colOff>
      <xdr:row>36</xdr:row>
      <xdr:rowOff>24810</xdr:rowOff>
    </xdr:from>
    <xdr:to>
      <xdr:col>10</xdr:col>
      <xdr:colOff>389860</xdr:colOff>
      <xdr:row>48</xdr:row>
      <xdr:rowOff>38986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7ADADC-A582-4E24-EDCE-F2CD3CD25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view="pageLayout" zoomScale="109" zoomScaleNormal="100" zoomScalePageLayoutView="109" workbookViewId="0">
      <selection activeCell="A74" sqref="A74"/>
    </sheetView>
  </sheetViews>
  <sheetFormatPr defaultRowHeight="14.5" x14ac:dyDescent="0.35"/>
  <sheetData>
    <row r="1" spans="1:7" x14ac:dyDescent="0.35">
      <c r="A1" s="1" t="s">
        <v>0</v>
      </c>
    </row>
    <row r="2" spans="1:7" x14ac:dyDescent="0.35">
      <c r="B2" t="s">
        <v>1</v>
      </c>
    </row>
    <row r="3" spans="1:7" ht="15" thickBot="1" x14ac:dyDescent="0.4">
      <c r="B3" t="s">
        <v>2</v>
      </c>
    </row>
    <row r="4" spans="1:7" ht="15" thickBot="1" x14ac:dyDescent="0.4">
      <c r="C4" s="2" t="s">
        <v>3</v>
      </c>
      <c r="D4" s="2">
        <v>0.4</v>
      </c>
    </row>
    <row r="5" spans="1:7" ht="15" thickBot="1" x14ac:dyDescent="0.4">
      <c r="C5" s="2" t="s">
        <v>4</v>
      </c>
      <c r="D5" s="2">
        <v>5</v>
      </c>
    </row>
    <row r="6" spans="1:7" ht="15" thickBot="1" x14ac:dyDescent="0.4"/>
    <row r="7" spans="1:7" ht="15" thickBot="1" x14ac:dyDescent="0.4">
      <c r="B7" s="2"/>
      <c r="C7" s="4" t="s">
        <v>5</v>
      </c>
      <c r="D7" s="3" t="s">
        <v>6</v>
      </c>
      <c r="E7" s="20" t="s">
        <v>7</v>
      </c>
      <c r="F7" s="21"/>
      <c r="G7" s="22"/>
    </row>
    <row r="8" spans="1:7" ht="15" thickBot="1" x14ac:dyDescent="0.4">
      <c r="B8" s="2" t="s">
        <v>8</v>
      </c>
      <c r="C8" s="3" t="s">
        <v>9</v>
      </c>
      <c r="D8" s="2">
        <f>BINOMDIST(0,D5,D4,0)</f>
        <v>7.7759999999999996E-2</v>
      </c>
      <c r="E8" s="2" t="s">
        <v>20</v>
      </c>
      <c r="F8" s="2"/>
      <c r="G8" s="2"/>
    </row>
    <row r="9" spans="1:7" ht="15" thickBot="1" x14ac:dyDescent="0.4">
      <c r="B9" s="2" t="s">
        <v>10</v>
      </c>
      <c r="C9" s="3" t="s">
        <v>11</v>
      </c>
      <c r="D9" s="2">
        <f>BINOMDIST(1,D5,D4,0)</f>
        <v>0.25919999999999999</v>
      </c>
      <c r="E9" s="2" t="s">
        <v>21</v>
      </c>
      <c r="F9" s="2"/>
      <c r="G9" s="2"/>
    </row>
    <row r="10" spans="1:7" ht="15" thickBot="1" x14ac:dyDescent="0.4">
      <c r="B10" s="2" t="s">
        <v>12</v>
      </c>
      <c r="C10" s="3" t="s">
        <v>13</v>
      </c>
      <c r="D10" s="2">
        <f>BINOMDIST(1,D5,D4,1)</f>
        <v>0.33695999999999993</v>
      </c>
      <c r="E10" s="2" t="s">
        <v>22</v>
      </c>
      <c r="F10" s="2"/>
      <c r="G10" s="2"/>
    </row>
    <row r="11" spans="1:7" ht="15" thickBot="1" x14ac:dyDescent="0.4">
      <c r="B11" s="2" t="s">
        <v>14</v>
      </c>
      <c r="C11" s="3" t="s">
        <v>15</v>
      </c>
      <c r="D11" s="2">
        <f>1-BINOMDIST(1,D5,D4,1)</f>
        <v>0.66304000000000007</v>
      </c>
      <c r="E11" s="2" t="s">
        <v>23</v>
      </c>
      <c r="F11" s="2"/>
      <c r="G11" s="2"/>
    </row>
    <row r="12" spans="1:7" ht="15" thickBot="1" x14ac:dyDescent="0.4">
      <c r="B12" s="2" t="s">
        <v>16</v>
      </c>
      <c r="C12" s="3" t="s">
        <v>17</v>
      </c>
      <c r="D12" s="2">
        <f>BINOMDIST(1,D5,D4,1)</f>
        <v>0.33695999999999993</v>
      </c>
      <c r="E12" s="2" t="s">
        <v>24</v>
      </c>
      <c r="F12" s="2"/>
      <c r="G12" s="2"/>
    </row>
    <row r="13" spans="1:7" ht="15" thickBot="1" x14ac:dyDescent="0.4">
      <c r="B13" s="2" t="s">
        <v>18</v>
      </c>
      <c r="C13" s="3" t="s">
        <v>19</v>
      </c>
      <c r="D13" s="2">
        <f>1-BINOMDIST(2,D5,D4,1)</f>
        <v>0.31744000000000006</v>
      </c>
      <c r="E13" s="2" t="s">
        <v>25</v>
      </c>
      <c r="F13" s="2"/>
      <c r="G13" s="2"/>
    </row>
    <row r="15" spans="1:7" ht="15" thickBot="1" x14ac:dyDescent="0.4">
      <c r="A15" s="1" t="s">
        <v>26</v>
      </c>
    </row>
    <row r="16" spans="1:7" ht="15" thickBot="1" x14ac:dyDescent="0.4">
      <c r="B16" s="2" t="s">
        <v>27</v>
      </c>
      <c r="C16" s="2">
        <v>0</v>
      </c>
      <c r="D16" s="2">
        <v>1</v>
      </c>
      <c r="E16" s="2">
        <v>2</v>
      </c>
      <c r="F16" s="2">
        <v>3</v>
      </c>
      <c r="G16" s="2">
        <v>4</v>
      </c>
    </row>
    <row r="17" spans="2:9" ht="15" thickBot="1" x14ac:dyDescent="0.4">
      <c r="B17" s="2"/>
      <c r="C17" s="2">
        <v>28</v>
      </c>
      <c r="D17" s="2">
        <v>62</v>
      </c>
      <c r="E17" s="2">
        <v>46</v>
      </c>
      <c r="F17" s="2">
        <v>10</v>
      </c>
      <c r="G17" s="2">
        <v>4</v>
      </c>
    </row>
    <row r="19" spans="2:9" ht="15" thickBot="1" x14ac:dyDescent="0.4">
      <c r="B19" t="s">
        <v>1</v>
      </c>
    </row>
    <row r="20" spans="2:9" ht="15" thickBot="1" x14ac:dyDescent="0.4">
      <c r="B20" s="2" t="s">
        <v>28</v>
      </c>
      <c r="C20" s="2" t="s">
        <v>18</v>
      </c>
      <c r="D20" s="2" t="s">
        <v>29</v>
      </c>
      <c r="E20" s="2" t="s">
        <v>30</v>
      </c>
      <c r="F20" s="2"/>
      <c r="G20" s="17" t="s">
        <v>7</v>
      </c>
      <c r="H20" s="19"/>
      <c r="I20" s="8"/>
    </row>
    <row r="21" spans="2:9" ht="15" thickBot="1" x14ac:dyDescent="0.4">
      <c r="B21" s="2">
        <v>0</v>
      </c>
      <c r="C21" s="2">
        <v>28</v>
      </c>
      <c r="D21" s="2">
        <f>BINOMDIST(B21,4,0.333,0)</f>
        <v>0.19792622232099999</v>
      </c>
      <c r="E21" s="23">
        <f>ROUND(150*D21,0)</f>
        <v>30</v>
      </c>
      <c r="F21" s="23"/>
      <c r="G21" s="2" t="s">
        <v>31</v>
      </c>
      <c r="H21" s="2"/>
    </row>
    <row r="22" spans="2:9" ht="15" thickBot="1" x14ac:dyDescent="0.4">
      <c r="B22" s="2">
        <v>1</v>
      </c>
      <c r="C22" s="2">
        <v>62</v>
      </c>
      <c r="D22" s="2">
        <f t="shared" ref="D22:D25" si="0">BINOMDIST(B22,4,0.333,0)</f>
        <v>0.39525896271599992</v>
      </c>
      <c r="E22" s="23">
        <f t="shared" ref="E22:E25" si="1">ROUND(150*D22,0)</f>
        <v>59</v>
      </c>
      <c r="F22" s="23"/>
      <c r="G22" s="2" t="s">
        <v>32</v>
      </c>
      <c r="H22" s="2"/>
    </row>
    <row r="23" spans="2:9" ht="15" thickBot="1" x14ac:dyDescent="0.4">
      <c r="B23" s="2">
        <v>2</v>
      </c>
      <c r="C23" s="2">
        <v>46</v>
      </c>
      <c r="D23" s="2">
        <f t="shared" si="0"/>
        <v>0.29599977792600007</v>
      </c>
      <c r="E23" s="23">
        <f t="shared" si="1"/>
        <v>44</v>
      </c>
      <c r="F23" s="23"/>
      <c r="G23" s="2" t="s">
        <v>33</v>
      </c>
      <c r="H23" s="2"/>
    </row>
    <row r="24" spans="2:9" ht="15" thickBot="1" x14ac:dyDescent="0.4">
      <c r="B24" s="2">
        <v>3</v>
      </c>
      <c r="C24" s="2">
        <v>10</v>
      </c>
      <c r="D24" s="2">
        <f t="shared" si="0"/>
        <v>9.8518666715999931E-2</v>
      </c>
      <c r="E24" s="23">
        <f t="shared" si="1"/>
        <v>15</v>
      </c>
      <c r="F24" s="23"/>
      <c r="G24" s="2" t="s">
        <v>34</v>
      </c>
      <c r="H24" s="2"/>
    </row>
    <row r="25" spans="2:9" ht="15" thickBot="1" x14ac:dyDescent="0.4">
      <c r="B25" s="2">
        <v>4</v>
      </c>
      <c r="C25" s="2">
        <v>4</v>
      </c>
      <c r="D25" s="2">
        <f t="shared" si="0"/>
        <v>1.2296370321000005E-2</v>
      </c>
      <c r="E25" s="23">
        <f t="shared" si="1"/>
        <v>2</v>
      </c>
      <c r="F25" s="23"/>
      <c r="G25" s="2" t="s">
        <v>35</v>
      </c>
      <c r="H25" s="2"/>
    </row>
    <row r="26" spans="2:9" x14ac:dyDescent="0.35">
      <c r="C26">
        <f>SUM(C21:C25)</f>
        <v>150</v>
      </c>
    </row>
    <row r="27" spans="2:9" ht="15" thickBot="1" x14ac:dyDescent="0.4"/>
    <row r="28" spans="2:9" ht="15" thickBot="1" x14ac:dyDescent="0.4">
      <c r="B28" s="2" t="s">
        <v>36</v>
      </c>
      <c r="C28" s="2">
        <f>SUMPRODUCT(C16:G16,C17:G17)/C26</f>
        <v>1.3333333333333333</v>
      </c>
      <c r="D28" s="2" t="s">
        <v>37</v>
      </c>
      <c r="E28" s="2"/>
      <c r="F28" s="2"/>
      <c r="G28" s="2"/>
    </row>
    <row r="29" spans="2:9" ht="15" thickBot="1" x14ac:dyDescent="0.4">
      <c r="B29" s="2" t="s">
        <v>38</v>
      </c>
      <c r="C29" s="2">
        <v>1.3333333329999999</v>
      </c>
      <c r="D29" s="17" t="s">
        <v>40</v>
      </c>
      <c r="E29" s="18"/>
      <c r="F29" s="18"/>
      <c r="G29" s="19"/>
    </row>
    <row r="30" spans="2:9" ht="15" thickBot="1" x14ac:dyDescent="0.4">
      <c r="B30" s="2" t="s">
        <v>4</v>
      </c>
      <c r="C30" s="2">
        <v>4</v>
      </c>
      <c r="D30" s="17" t="s">
        <v>39</v>
      </c>
      <c r="E30" s="18"/>
      <c r="F30" s="18"/>
      <c r="G30" s="19"/>
    </row>
    <row r="31" spans="2:9" ht="15" thickBot="1" x14ac:dyDescent="0.4">
      <c r="B31" s="2" t="s">
        <v>3</v>
      </c>
      <c r="C31" s="2">
        <f>C29/C30</f>
        <v>0.33333333324999997</v>
      </c>
      <c r="D31" s="17" t="s">
        <v>41</v>
      </c>
      <c r="E31" s="18"/>
      <c r="F31" s="18"/>
      <c r="G31" s="19"/>
    </row>
    <row r="32" spans="2:9" x14ac:dyDescent="0.35">
      <c r="B32" t="s">
        <v>57</v>
      </c>
    </row>
    <row r="33" spans="1:6" x14ac:dyDescent="0.35">
      <c r="A33" s="1" t="s">
        <v>42</v>
      </c>
    </row>
    <row r="34" spans="1:6" ht="15" thickBot="1" x14ac:dyDescent="0.4">
      <c r="B34" t="s">
        <v>1</v>
      </c>
    </row>
    <row r="35" spans="1:6" ht="15" thickBot="1" x14ac:dyDescent="0.4">
      <c r="B35" s="2" t="s">
        <v>4</v>
      </c>
      <c r="C35" s="2">
        <v>5</v>
      </c>
      <c r="D35" s="2"/>
    </row>
    <row r="36" spans="1:6" ht="15" thickBot="1" x14ac:dyDescent="0.4">
      <c r="B36" s="2" t="s">
        <v>3</v>
      </c>
      <c r="C36" s="2">
        <f>6/20</f>
        <v>0.3</v>
      </c>
      <c r="D36" s="2" t="s">
        <v>43</v>
      </c>
    </row>
    <row r="38" spans="1:6" x14ac:dyDescent="0.35">
      <c r="A38" s="5"/>
      <c r="B38" s="6" t="s">
        <v>5</v>
      </c>
      <c r="C38" s="7" t="s">
        <v>6</v>
      </c>
      <c r="D38" s="24" t="s">
        <v>7</v>
      </c>
      <c r="E38" s="25"/>
      <c r="F38" s="26"/>
    </row>
    <row r="39" spans="1:6" x14ac:dyDescent="0.35">
      <c r="A39" s="5" t="s">
        <v>8</v>
      </c>
      <c r="B39" s="5" t="s">
        <v>44</v>
      </c>
      <c r="C39" s="5">
        <f>BINOMDIST(2,C35,C36,0)</f>
        <v>0.30869999999999997</v>
      </c>
      <c r="D39" s="5" t="s">
        <v>47</v>
      </c>
      <c r="E39" s="5"/>
      <c r="F39" s="5"/>
    </row>
    <row r="40" spans="1:6" x14ac:dyDescent="0.35">
      <c r="A40" s="5" t="s">
        <v>10</v>
      </c>
      <c r="B40" s="5" t="s">
        <v>15</v>
      </c>
      <c r="C40" s="5">
        <f>1-BINOMDIST(1,C35,C36,1)</f>
        <v>0.47177999999999987</v>
      </c>
      <c r="D40" s="5" t="s">
        <v>48</v>
      </c>
      <c r="E40" s="5"/>
      <c r="F40" s="5"/>
    </row>
    <row r="41" spans="1:6" x14ac:dyDescent="0.35">
      <c r="A41" s="5" t="s">
        <v>12</v>
      </c>
      <c r="B41" s="5" t="s">
        <v>45</v>
      </c>
      <c r="C41" s="5">
        <f>BINOMDIST(3,C35,C36,1)</f>
        <v>0.96921999999999997</v>
      </c>
      <c r="D41" s="5" t="s">
        <v>49</v>
      </c>
      <c r="E41" s="5"/>
      <c r="F41" s="5"/>
    </row>
    <row r="42" spans="1:6" x14ac:dyDescent="0.35">
      <c r="A42" s="5" t="s">
        <v>14</v>
      </c>
      <c r="B42" s="5" t="s">
        <v>46</v>
      </c>
      <c r="C42" s="5">
        <f>BINOMDIST(4,C35,C36,1)</f>
        <v>0.99757000000000007</v>
      </c>
      <c r="D42" s="5" t="s">
        <v>50</v>
      </c>
      <c r="E42" s="5"/>
      <c r="F42" s="5"/>
    </row>
    <row r="43" spans="1:6" x14ac:dyDescent="0.35">
      <c r="A43" s="5" t="s">
        <v>16</v>
      </c>
      <c r="B43" s="5" t="s">
        <v>19</v>
      </c>
      <c r="C43" s="5">
        <f>1-BINOMDIST(1,C35,C36,1)</f>
        <v>0.47177999999999987</v>
      </c>
      <c r="D43" s="5" t="s">
        <v>48</v>
      </c>
      <c r="E43" s="5"/>
      <c r="F43" s="5"/>
    </row>
    <row r="44" spans="1:6" x14ac:dyDescent="0.35">
      <c r="A44" s="5" t="s">
        <v>18</v>
      </c>
      <c r="B44" s="5" t="s">
        <v>9</v>
      </c>
      <c r="C44" s="5">
        <f>BINOMDIST(0,C35,C36,0)</f>
        <v>0.16806999999999997</v>
      </c>
      <c r="D44" s="5" t="s">
        <v>51</v>
      </c>
      <c r="E44" s="5"/>
      <c r="F44" s="5"/>
    </row>
    <row r="46" spans="1:6" x14ac:dyDescent="0.35">
      <c r="A46" s="1" t="s">
        <v>52</v>
      </c>
    </row>
    <row r="47" spans="1:6" ht="15" thickBot="1" x14ac:dyDescent="0.4">
      <c r="B47" s="1" t="s">
        <v>1</v>
      </c>
    </row>
    <row r="48" spans="1:6" ht="15" thickBot="1" x14ac:dyDescent="0.4">
      <c r="B48" s="2" t="s">
        <v>4</v>
      </c>
      <c r="C48" s="2">
        <v>10</v>
      </c>
      <c r="D48" s="2"/>
      <c r="E48" s="2"/>
      <c r="F48" s="2"/>
    </row>
    <row r="49" spans="1:6" ht="15" thickBot="1" x14ac:dyDescent="0.4">
      <c r="B49" s="2" t="s">
        <v>3</v>
      </c>
      <c r="C49" s="2">
        <v>0.04</v>
      </c>
      <c r="D49" s="17" t="s">
        <v>53</v>
      </c>
      <c r="E49" s="18"/>
      <c r="F49" s="19"/>
    </row>
    <row r="50" spans="1:6" ht="15" thickBot="1" x14ac:dyDescent="0.4">
      <c r="B50" s="2" t="s">
        <v>54</v>
      </c>
      <c r="C50" s="2">
        <v>0.4</v>
      </c>
      <c r="D50" s="17" t="s">
        <v>55</v>
      </c>
      <c r="E50" s="18"/>
      <c r="F50" s="19"/>
    </row>
    <row r="51" spans="1:6" ht="15" thickBot="1" x14ac:dyDescent="0.4"/>
    <row r="52" spans="1:6" ht="15" thickBot="1" x14ac:dyDescent="0.4">
      <c r="B52" s="2"/>
      <c r="C52" s="4" t="s">
        <v>5</v>
      </c>
      <c r="D52" s="3" t="s">
        <v>6</v>
      </c>
      <c r="E52" s="27" t="s">
        <v>56</v>
      </c>
      <c r="F52" s="27"/>
    </row>
    <row r="53" spans="1:6" ht="15" thickBot="1" x14ac:dyDescent="0.4">
      <c r="B53" s="2" t="s">
        <v>8</v>
      </c>
      <c r="C53" s="2" t="s">
        <v>44</v>
      </c>
      <c r="D53" s="2">
        <f>POISSON(2,C50,0)</f>
        <v>5.3625603682851138E-2</v>
      </c>
      <c r="E53" s="2" t="s">
        <v>58</v>
      </c>
      <c r="F53" s="2"/>
    </row>
    <row r="54" spans="1:6" ht="15" thickBot="1" x14ac:dyDescent="0.4">
      <c r="B54" s="2" t="s">
        <v>10</v>
      </c>
      <c r="C54" s="2" t="s">
        <v>15</v>
      </c>
      <c r="D54" s="2">
        <v>6.1551935549999999E-2</v>
      </c>
      <c r="E54" s="2" t="s">
        <v>59</v>
      </c>
      <c r="F54" s="2"/>
    </row>
    <row r="55" spans="1:6" ht="15" thickBot="1" x14ac:dyDescent="0.4">
      <c r="B55" s="2" t="s">
        <v>12</v>
      </c>
      <c r="C55" s="2" t="s">
        <v>45</v>
      </c>
      <c r="D55" s="2">
        <f>POISSON(3,C50,1)</f>
        <v>0.99922374862379293</v>
      </c>
      <c r="E55" s="2" t="s">
        <v>60</v>
      </c>
      <c r="F55" s="2"/>
    </row>
    <row r="56" spans="1:6" ht="15" thickBot="1" x14ac:dyDescent="0.4">
      <c r="B56" s="2" t="s">
        <v>14</v>
      </c>
      <c r="C56" s="2" t="s">
        <v>19</v>
      </c>
      <c r="D56" s="2">
        <f>1-POISSON(2,C50,1)</f>
        <v>7.9263318672537775E-3</v>
      </c>
      <c r="E56" s="2" t="s">
        <v>61</v>
      </c>
      <c r="F56" s="2"/>
    </row>
    <row r="60" spans="1:6" x14ac:dyDescent="0.35">
      <c r="A60" s="1"/>
    </row>
    <row r="61" spans="1:6" x14ac:dyDescent="0.35">
      <c r="A61" s="1" t="s">
        <v>62</v>
      </c>
    </row>
    <row r="62" spans="1:6" x14ac:dyDescent="0.35">
      <c r="B62" s="1" t="s">
        <v>1</v>
      </c>
    </row>
    <row r="63" spans="1:6" x14ac:dyDescent="0.35">
      <c r="B63" s="5" t="s">
        <v>54</v>
      </c>
      <c r="C63" s="5">
        <v>2.35</v>
      </c>
    </row>
    <row r="64" spans="1:6" ht="15" thickBot="1" x14ac:dyDescent="0.4"/>
    <row r="65" spans="1:9" ht="15" thickBot="1" x14ac:dyDescent="0.4">
      <c r="A65" s="2"/>
      <c r="B65" s="9" t="s">
        <v>5</v>
      </c>
      <c r="C65" s="2" t="s">
        <v>63</v>
      </c>
      <c r="D65" s="17" t="s">
        <v>7</v>
      </c>
      <c r="E65" s="19"/>
    </row>
    <row r="66" spans="1:9" ht="15" thickBot="1" x14ac:dyDescent="0.4">
      <c r="A66" s="2" t="s">
        <v>8</v>
      </c>
      <c r="B66" s="2" t="s">
        <v>64</v>
      </c>
      <c r="C66" s="2">
        <f>POISSON(2,C63,1)</f>
        <v>0.58282479258977771</v>
      </c>
      <c r="D66" s="2" t="s">
        <v>65</v>
      </c>
      <c r="E66" s="2"/>
    </row>
    <row r="67" spans="1:9" ht="15" thickBot="1" x14ac:dyDescent="0.4">
      <c r="A67" s="2" t="s">
        <v>10</v>
      </c>
      <c r="B67" s="2" t="s">
        <v>15</v>
      </c>
      <c r="C67" s="2">
        <f>1-POISSON(1,C63,1)</f>
        <v>0.68051330657790876</v>
      </c>
      <c r="D67" s="2" t="s">
        <v>66</v>
      </c>
      <c r="E67" s="2"/>
    </row>
    <row r="68" spans="1:9" ht="15" thickBot="1" x14ac:dyDescent="0.4">
      <c r="A68" s="2" t="s">
        <v>12</v>
      </c>
      <c r="B68" s="2" t="s">
        <v>11</v>
      </c>
      <c r="C68" s="2">
        <f>POISSON(1,C63,0)</f>
        <v>0.22411753120654157</v>
      </c>
      <c r="D68" s="2" t="s">
        <v>67</v>
      </c>
      <c r="E68" s="2"/>
    </row>
    <row r="69" spans="1:9" ht="15" thickBot="1" x14ac:dyDescent="0.4">
      <c r="A69" s="2" t="s">
        <v>14</v>
      </c>
      <c r="B69" s="2" t="s">
        <v>46</v>
      </c>
      <c r="C69" s="2">
        <f>POISSON(4,C63,1)</f>
        <v>0.91029669132559432</v>
      </c>
      <c r="D69" s="2" t="s">
        <v>68</v>
      </c>
      <c r="E69" s="2"/>
    </row>
    <row r="71" spans="1:9" x14ac:dyDescent="0.35">
      <c r="A71" s="1" t="s">
        <v>69</v>
      </c>
    </row>
    <row r="72" spans="1:9" x14ac:dyDescent="0.35">
      <c r="B72" t="s">
        <v>1</v>
      </c>
    </row>
    <row r="73" spans="1:9" ht="15" thickBot="1" x14ac:dyDescent="0.4"/>
    <row r="74" spans="1:9" ht="15" thickBot="1" x14ac:dyDescent="0.4">
      <c r="B74" s="2" t="s">
        <v>28</v>
      </c>
      <c r="C74" s="2" t="s">
        <v>18</v>
      </c>
      <c r="D74" s="2" t="s">
        <v>29</v>
      </c>
      <c r="E74" s="2" t="s">
        <v>70</v>
      </c>
      <c r="F74" s="2"/>
      <c r="G74" s="23" t="s">
        <v>7</v>
      </c>
      <c r="H74" s="23"/>
      <c r="I74" s="23"/>
    </row>
    <row r="75" spans="1:9" ht="15" thickBot="1" x14ac:dyDescent="0.4">
      <c r="B75" s="2">
        <v>0</v>
      </c>
      <c r="C75" s="2">
        <v>51</v>
      </c>
      <c r="D75" s="2">
        <v>0.35345468200000002</v>
      </c>
      <c r="E75" s="23">
        <f>ROUND(150*D75,0)</f>
        <v>53</v>
      </c>
      <c r="F75" s="23"/>
      <c r="G75" s="17" t="s">
        <v>71</v>
      </c>
      <c r="H75" s="18"/>
      <c r="I75" s="19"/>
    </row>
    <row r="76" spans="1:9" ht="15" thickBot="1" x14ac:dyDescent="0.4">
      <c r="B76" s="2">
        <v>1</v>
      </c>
      <c r="C76" s="2">
        <v>54</v>
      </c>
      <c r="D76" s="2">
        <v>0.36759286920000001</v>
      </c>
      <c r="E76" s="23">
        <f>ROUND(150*D76,0)</f>
        <v>55</v>
      </c>
      <c r="F76" s="23"/>
      <c r="G76" s="17" t="s">
        <v>72</v>
      </c>
      <c r="H76" s="18"/>
      <c r="I76" s="19"/>
    </row>
    <row r="77" spans="1:9" ht="15" thickBot="1" x14ac:dyDescent="0.4">
      <c r="B77" s="2">
        <v>2</v>
      </c>
      <c r="C77" s="2">
        <v>36</v>
      </c>
      <c r="D77" s="2">
        <v>0.191148292</v>
      </c>
      <c r="E77" s="23">
        <f>ROUND(150*D77,0)</f>
        <v>29</v>
      </c>
      <c r="F77" s="23"/>
      <c r="G77" s="17" t="s">
        <v>73</v>
      </c>
      <c r="H77" s="18"/>
      <c r="I77" s="19"/>
    </row>
    <row r="78" spans="1:9" ht="15" thickBot="1" x14ac:dyDescent="0.4">
      <c r="B78" s="2">
        <v>3</v>
      </c>
      <c r="C78" s="2">
        <v>6</v>
      </c>
      <c r="D78" s="2">
        <v>6.6264741229999993E-2</v>
      </c>
      <c r="E78" s="23">
        <f>ROUND(150*D78,0)</f>
        <v>10</v>
      </c>
      <c r="F78" s="23"/>
      <c r="G78" s="17" t="s">
        <v>74</v>
      </c>
      <c r="H78" s="18"/>
      <c r="I78" s="19"/>
    </row>
    <row r="79" spans="1:9" ht="15" thickBot="1" x14ac:dyDescent="0.4">
      <c r="B79" s="2">
        <v>4</v>
      </c>
      <c r="C79" s="2">
        <v>3</v>
      </c>
      <c r="D79" s="2">
        <v>1.722883272E-2</v>
      </c>
      <c r="E79" s="23">
        <f>ROUND(150*D79,0)</f>
        <v>3</v>
      </c>
      <c r="F79" s="23"/>
      <c r="G79" s="17" t="s">
        <v>75</v>
      </c>
      <c r="H79" s="18"/>
      <c r="I79" s="19"/>
    </row>
    <row r="80" spans="1:9" x14ac:dyDescent="0.35">
      <c r="B80" s="10"/>
      <c r="C80" s="10">
        <v>150</v>
      </c>
      <c r="D80" s="10" t="s">
        <v>39</v>
      </c>
      <c r="E80" s="28"/>
      <c r="F80" s="28"/>
      <c r="G80" s="28"/>
      <c r="H80" s="28"/>
      <c r="I80" s="10"/>
    </row>
    <row r="81" spans="1:10" ht="15" thickBot="1" x14ac:dyDescent="0.4"/>
    <row r="82" spans="1:10" ht="15" thickBot="1" x14ac:dyDescent="0.4">
      <c r="B82" s="2" t="s">
        <v>76</v>
      </c>
      <c r="C82" s="2">
        <v>1.04</v>
      </c>
      <c r="D82" s="2"/>
    </row>
    <row r="83" spans="1:10" ht="15" thickBot="1" x14ac:dyDescent="0.4">
      <c r="B83" s="2" t="s">
        <v>77</v>
      </c>
      <c r="C83" s="9" t="s">
        <v>78</v>
      </c>
      <c r="D83" s="2"/>
    </row>
    <row r="85" spans="1:10" x14ac:dyDescent="0.35">
      <c r="A85" s="1" t="s">
        <v>79</v>
      </c>
    </row>
    <row r="86" spans="1:10" ht="15" thickBot="1" x14ac:dyDescent="0.4">
      <c r="B86" s="1" t="s">
        <v>1</v>
      </c>
    </row>
    <row r="87" spans="1:10" ht="15" thickBot="1" x14ac:dyDescent="0.4">
      <c r="B87" s="2" t="s">
        <v>80</v>
      </c>
      <c r="C87" s="2"/>
      <c r="D87" s="2">
        <v>100000</v>
      </c>
    </row>
    <row r="88" spans="1:10" ht="15" thickBot="1" x14ac:dyDescent="0.4">
      <c r="B88" s="2"/>
      <c r="C88" s="2" t="s">
        <v>81</v>
      </c>
      <c r="D88" s="2">
        <v>20000</v>
      </c>
    </row>
    <row r="89" spans="1:10" ht="15" thickBot="1" x14ac:dyDescent="0.4"/>
    <row r="90" spans="1:10" ht="15" thickBot="1" x14ac:dyDescent="0.4">
      <c r="A90" s="2"/>
      <c r="B90" s="9" t="s">
        <v>5</v>
      </c>
      <c r="C90" s="2" t="s">
        <v>6</v>
      </c>
      <c r="D90" s="17" t="s">
        <v>7</v>
      </c>
      <c r="E90" s="18"/>
      <c r="F90" s="18"/>
      <c r="G90" s="18"/>
      <c r="H90" s="18"/>
      <c r="I90" s="18"/>
      <c r="J90" s="19"/>
    </row>
    <row r="91" spans="1:10" ht="15" thickBot="1" x14ac:dyDescent="0.4">
      <c r="A91" s="2" t="s">
        <v>8</v>
      </c>
      <c r="B91" s="2" t="s">
        <v>82</v>
      </c>
      <c r="C91" s="2">
        <f>NORMDIST(125000,D87,D88,1)</f>
        <v>0.89435022633314476</v>
      </c>
      <c r="D91" s="17" t="s">
        <v>85</v>
      </c>
      <c r="E91" s="18"/>
      <c r="F91" s="18"/>
      <c r="G91" s="18"/>
      <c r="H91" s="18"/>
      <c r="I91" s="18"/>
      <c r="J91" s="19"/>
    </row>
    <row r="92" spans="1:10" ht="15" thickBot="1" x14ac:dyDescent="0.4">
      <c r="A92" s="2" t="s">
        <v>10</v>
      </c>
      <c r="B92" s="2" t="s">
        <v>83</v>
      </c>
      <c r="C92" s="2">
        <f>NORMDIST(130000,D87,D88,1)-NORMDIST(105000,D87,D88,1)</f>
        <v>0.33448647304821821</v>
      </c>
      <c r="D92" s="2" t="s">
        <v>86</v>
      </c>
      <c r="E92" s="2"/>
      <c r="F92" s="2"/>
      <c r="G92" s="2"/>
      <c r="H92" s="2"/>
      <c r="I92" s="2"/>
      <c r="J92" s="2"/>
    </row>
    <row r="93" spans="1:10" ht="15" thickBot="1" x14ac:dyDescent="0.4">
      <c r="A93" s="2" t="s">
        <v>12</v>
      </c>
      <c r="B93" s="2" t="s">
        <v>84</v>
      </c>
      <c r="C93" s="2">
        <f>1-NORMDIST(120000,D87,D88,1)</f>
        <v>0.15865525393145696</v>
      </c>
      <c r="D93" s="17" t="s">
        <v>87</v>
      </c>
      <c r="E93" s="18"/>
      <c r="F93" s="18"/>
      <c r="G93" s="18"/>
      <c r="H93" s="18"/>
      <c r="I93" s="18"/>
      <c r="J93" s="19"/>
    </row>
    <row r="95" spans="1:10" x14ac:dyDescent="0.35">
      <c r="A95" s="1" t="s">
        <v>88</v>
      </c>
    </row>
    <row r="96" spans="1:10" ht="15" thickBot="1" x14ac:dyDescent="0.4">
      <c r="B96" t="s">
        <v>1</v>
      </c>
    </row>
    <row r="97" spans="1:8" ht="15" thickBot="1" x14ac:dyDescent="0.4">
      <c r="B97" s="2" t="s">
        <v>80</v>
      </c>
      <c r="C97" s="2">
        <v>42</v>
      </c>
    </row>
    <row r="98" spans="1:8" ht="15" thickBot="1" x14ac:dyDescent="0.4">
      <c r="B98" s="2" t="s">
        <v>81</v>
      </c>
      <c r="C98" s="2">
        <v>24</v>
      </c>
    </row>
    <row r="99" spans="1:8" ht="15" thickBot="1" x14ac:dyDescent="0.4">
      <c r="B99" s="2" t="s">
        <v>89</v>
      </c>
      <c r="C99" s="2">
        <v>1000</v>
      </c>
    </row>
    <row r="100" spans="1:8" ht="15" thickBot="1" x14ac:dyDescent="0.4"/>
    <row r="101" spans="1:8" ht="15" thickBot="1" x14ac:dyDescent="0.4">
      <c r="A101" s="2"/>
      <c r="B101" s="2" t="s">
        <v>5</v>
      </c>
      <c r="C101" s="2" t="s">
        <v>6</v>
      </c>
      <c r="D101" s="17" t="s">
        <v>7</v>
      </c>
      <c r="E101" s="18"/>
      <c r="F101" s="18"/>
      <c r="G101" s="18"/>
      <c r="H101" s="19"/>
    </row>
    <row r="102" spans="1:8" ht="15" thickBot="1" x14ac:dyDescent="0.4">
      <c r="A102" s="2" t="s">
        <v>8</v>
      </c>
      <c r="B102" s="2" t="s">
        <v>90</v>
      </c>
      <c r="C102" s="2">
        <f>1-NORMDIST(60,C97,C98,1)</f>
        <v>0.22662735237686826</v>
      </c>
      <c r="D102" s="17" t="s">
        <v>97</v>
      </c>
      <c r="E102" s="18"/>
      <c r="F102" s="18"/>
      <c r="G102" s="18"/>
      <c r="H102" s="19"/>
    </row>
    <row r="103" spans="1:8" ht="15" thickBot="1" x14ac:dyDescent="0.4">
      <c r="A103" s="2" t="s">
        <v>10</v>
      </c>
      <c r="B103" s="2" t="s">
        <v>91</v>
      </c>
      <c r="C103" s="2">
        <f>NORMDIST(44,C97,C98,1)-NORMDIST(20,C97,C98,1)</f>
        <v>0.35354808268783683</v>
      </c>
      <c r="D103" s="2" t="s">
        <v>98</v>
      </c>
      <c r="E103" s="2"/>
      <c r="F103" s="2"/>
      <c r="G103" s="2"/>
      <c r="H103" s="2"/>
    </row>
    <row r="104" spans="1:8" ht="15" thickBot="1" x14ac:dyDescent="0.4">
      <c r="A104" s="2" t="s">
        <v>12</v>
      </c>
      <c r="B104" s="2" t="s">
        <v>92</v>
      </c>
      <c r="C104" s="2">
        <f>NORMDIST(30,C97,C98,1)</f>
        <v>0.30853753872598688</v>
      </c>
      <c r="D104" s="17" t="s">
        <v>99</v>
      </c>
      <c r="E104" s="18"/>
      <c r="F104" s="18"/>
      <c r="G104" s="18"/>
      <c r="H104" s="19"/>
    </row>
    <row r="105" spans="1:8" ht="15" thickBot="1" x14ac:dyDescent="0.4"/>
    <row r="106" spans="1:8" ht="15" thickBot="1" x14ac:dyDescent="0.4">
      <c r="A106" s="2"/>
      <c r="B106" s="2" t="s">
        <v>93</v>
      </c>
      <c r="C106" s="2" t="s">
        <v>6</v>
      </c>
      <c r="D106" s="17" t="s">
        <v>7</v>
      </c>
      <c r="E106" s="18"/>
      <c r="F106" s="19"/>
    </row>
    <row r="107" spans="1:8" ht="15" thickBot="1" x14ac:dyDescent="0.4">
      <c r="A107" s="2" t="s">
        <v>8</v>
      </c>
      <c r="B107" s="2" t="s">
        <v>94</v>
      </c>
      <c r="C107" s="2">
        <f>ROUND(1000*C102,0)</f>
        <v>227</v>
      </c>
      <c r="D107" s="2" t="s">
        <v>100</v>
      </c>
      <c r="E107" s="2"/>
      <c r="F107" s="2"/>
    </row>
    <row r="108" spans="1:8" ht="15" thickBot="1" x14ac:dyDescent="0.4">
      <c r="A108" s="2" t="s">
        <v>10</v>
      </c>
      <c r="B108" s="2" t="s">
        <v>95</v>
      </c>
      <c r="C108" s="2">
        <f>ROUND(1000*C103,0)</f>
        <v>354</v>
      </c>
      <c r="D108" s="2" t="s">
        <v>101</v>
      </c>
      <c r="E108" s="2"/>
      <c r="F108" s="2"/>
    </row>
    <row r="109" spans="1:8" ht="15" thickBot="1" x14ac:dyDescent="0.4">
      <c r="A109" s="2" t="s">
        <v>12</v>
      </c>
      <c r="B109" s="2" t="s">
        <v>96</v>
      </c>
      <c r="C109" s="2">
        <f>ROUND(1000*C104,0)</f>
        <v>309</v>
      </c>
      <c r="D109" s="2" t="s">
        <v>102</v>
      </c>
      <c r="E109" s="2"/>
      <c r="F109" s="2"/>
    </row>
  </sheetData>
  <mergeCells count="34">
    <mergeCell ref="D106:F106"/>
    <mergeCell ref="G75:I75"/>
    <mergeCell ref="G76:I76"/>
    <mergeCell ref="G77:I77"/>
    <mergeCell ref="G78:I78"/>
    <mergeCell ref="G79:I79"/>
    <mergeCell ref="D90:J90"/>
    <mergeCell ref="D91:J91"/>
    <mergeCell ref="D93:J93"/>
    <mergeCell ref="D101:H101"/>
    <mergeCell ref="D102:H102"/>
    <mergeCell ref="D104:H104"/>
    <mergeCell ref="E52:F52"/>
    <mergeCell ref="D65:E65"/>
    <mergeCell ref="E80:H80"/>
    <mergeCell ref="E75:F75"/>
    <mergeCell ref="E76:F76"/>
    <mergeCell ref="E77:F77"/>
    <mergeCell ref="E78:F78"/>
    <mergeCell ref="E79:F79"/>
    <mergeCell ref="G74:I74"/>
    <mergeCell ref="D50:F50"/>
    <mergeCell ref="E7:G7"/>
    <mergeCell ref="E21:F21"/>
    <mergeCell ref="E22:F22"/>
    <mergeCell ref="E23:F23"/>
    <mergeCell ref="E24:F24"/>
    <mergeCell ref="E25:F25"/>
    <mergeCell ref="G20:H20"/>
    <mergeCell ref="D29:G29"/>
    <mergeCell ref="D30:G30"/>
    <mergeCell ref="D31:G31"/>
    <mergeCell ref="D38:F38"/>
    <mergeCell ref="D49:F49"/>
  </mergeCells>
  <printOptions headings="1" gridLines="1"/>
  <pageMargins left="0.7" right="0.7" top="0.75" bottom="0.75" header="0.3" footer="0.3"/>
  <pageSetup scale="75" orientation="portrait" r:id="rId1"/>
  <headerFooter>
    <oddHeader>&amp;CName: Sudip Bhomjan
Roll No: 23081055
Lab : 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view="pageLayout" topLeftCell="A2" zoomScale="111" zoomScaleNormal="100" zoomScalePageLayoutView="111" workbookViewId="0">
      <selection activeCell="F25" sqref="F25"/>
    </sheetView>
  </sheetViews>
  <sheetFormatPr defaultRowHeight="14.5" x14ac:dyDescent="0.35"/>
  <cols>
    <col min="2" max="2" width="12.90625" customWidth="1"/>
    <col min="3" max="3" width="14.36328125" customWidth="1"/>
    <col min="4" max="4" width="10.54296875" customWidth="1"/>
  </cols>
  <sheetData>
    <row r="1" spans="1:5" x14ac:dyDescent="0.35">
      <c r="A1" s="1" t="s">
        <v>0</v>
      </c>
    </row>
    <row r="2" spans="1:5" x14ac:dyDescent="0.35">
      <c r="B2" t="s">
        <v>1</v>
      </c>
    </row>
    <row r="3" spans="1:5" ht="15" thickBot="1" x14ac:dyDescent="0.4"/>
    <row r="4" spans="1:5" ht="15" thickBot="1" x14ac:dyDescent="0.4">
      <c r="B4" s="14" t="s">
        <v>103</v>
      </c>
      <c r="C4" s="14" t="s">
        <v>104</v>
      </c>
      <c r="D4" s="13"/>
      <c r="E4" s="11"/>
    </row>
    <row r="5" spans="1:5" ht="15" thickBot="1" x14ac:dyDescent="0.4">
      <c r="B5" s="12">
        <v>173</v>
      </c>
      <c r="C5" s="12">
        <v>41</v>
      </c>
      <c r="D5" s="10"/>
    </row>
    <row r="6" spans="1:5" ht="15" thickBot="1" x14ac:dyDescent="0.4">
      <c r="B6" s="12">
        <v>196</v>
      </c>
      <c r="C6" s="12">
        <v>54</v>
      </c>
      <c r="D6" s="10"/>
    </row>
    <row r="7" spans="1:5" ht="15" thickBot="1" x14ac:dyDescent="0.4">
      <c r="B7" s="12">
        <v>441</v>
      </c>
      <c r="C7" s="12">
        <v>11</v>
      </c>
      <c r="D7" s="10"/>
    </row>
    <row r="8" spans="1:5" ht="15" thickBot="1" x14ac:dyDescent="0.4">
      <c r="B8" s="12">
        <v>232</v>
      </c>
      <c r="C8" s="12">
        <v>16</v>
      </c>
      <c r="D8" s="10"/>
    </row>
    <row r="9" spans="1:5" ht="15" thickBot="1" x14ac:dyDescent="0.4">
      <c r="B9" s="2">
        <v>121</v>
      </c>
      <c r="C9" s="2">
        <v>41</v>
      </c>
      <c r="D9" s="10"/>
    </row>
    <row r="10" spans="1:5" ht="15" thickBot="1" x14ac:dyDescent="0.4">
      <c r="B10" s="12">
        <v>151</v>
      </c>
      <c r="C10" s="12">
        <v>34</v>
      </c>
      <c r="D10" s="10"/>
    </row>
    <row r="11" spans="1:5" ht="15" thickBot="1" x14ac:dyDescent="0.4">
      <c r="B11" s="2">
        <v>224</v>
      </c>
      <c r="C11" s="2">
        <v>23</v>
      </c>
      <c r="D11" s="10"/>
    </row>
    <row r="12" spans="1:5" ht="15" thickBot="1" x14ac:dyDescent="0.4">
      <c r="B12" s="12">
        <v>216</v>
      </c>
      <c r="C12" s="12">
        <v>35</v>
      </c>
      <c r="D12" s="10"/>
    </row>
    <row r="13" spans="1:5" ht="15" thickBot="1" x14ac:dyDescent="0.4">
      <c r="B13" s="15">
        <v>134</v>
      </c>
      <c r="C13" s="15">
        <v>10</v>
      </c>
      <c r="D13" s="10"/>
    </row>
    <row r="14" spans="1:5" ht="15" thickBot="1" x14ac:dyDescent="0.4">
      <c r="B14" s="12">
        <v>135</v>
      </c>
      <c r="C14" s="12">
        <v>40</v>
      </c>
      <c r="D14" s="10"/>
    </row>
    <row r="15" spans="1:5" x14ac:dyDescent="0.35">
      <c r="B15" s="10"/>
      <c r="C15" s="10"/>
      <c r="D15" s="10"/>
    </row>
    <row r="17" spans="1:6" x14ac:dyDescent="0.35">
      <c r="A17" t="s">
        <v>8</v>
      </c>
      <c r="B17" t="s">
        <v>105</v>
      </c>
      <c r="C17">
        <f>CORREL(B5:B14,C5:C14)</f>
        <v>-0.4784956979797052</v>
      </c>
      <c r="D17" t="s">
        <v>107</v>
      </c>
    </row>
    <row r="18" spans="1:6" x14ac:dyDescent="0.35">
      <c r="B18" t="s">
        <v>106</v>
      </c>
    </row>
    <row r="20" spans="1:6" x14ac:dyDescent="0.35">
      <c r="A20" t="s">
        <v>10</v>
      </c>
      <c r="B20" t="s">
        <v>108</v>
      </c>
    </row>
    <row r="22" spans="1:6" x14ac:dyDescent="0.35">
      <c r="A22" t="s">
        <v>12</v>
      </c>
      <c r="B22" t="s">
        <v>109</v>
      </c>
      <c r="C22">
        <f>C17^2</f>
        <v>0.22895813298508527</v>
      </c>
      <c r="D22" s="16">
        <f>C22</f>
        <v>0.22895813298508527</v>
      </c>
    </row>
    <row r="23" spans="1:6" x14ac:dyDescent="0.35">
      <c r="C23" t="s">
        <v>134</v>
      </c>
    </row>
    <row r="24" spans="1:6" x14ac:dyDescent="0.35">
      <c r="C24" t="s">
        <v>133</v>
      </c>
    </row>
    <row r="25" spans="1:6" x14ac:dyDescent="0.35">
      <c r="A25" t="s">
        <v>14</v>
      </c>
      <c r="B25" t="s">
        <v>110</v>
      </c>
    </row>
    <row r="26" spans="1:6" x14ac:dyDescent="0.35">
      <c r="B26" t="s">
        <v>111</v>
      </c>
    </row>
    <row r="28" spans="1:6" x14ac:dyDescent="0.35">
      <c r="B28" t="s">
        <v>112</v>
      </c>
    </row>
    <row r="29" spans="1:6" ht="15" thickBot="1" x14ac:dyDescent="0.4"/>
    <row r="30" spans="1:6" ht="15" thickBot="1" x14ac:dyDescent="0.4">
      <c r="B30" s="2" t="s">
        <v>8</v>
      </c>
      <c r="C30" s="2">
        <f>INTERCEPT(C5:C14,B5:B14)</f>
        <v>45.868928391141665</v>
      </c>
      <c r="D30" s="2" t="s">
        <v>116</v>
      </c>
      <c r="E30" s="2"/>
      <c r="F30" s="2"/>
    </row>
    <row r="31" spans="1:6" ht="15" thickBot="1" x14ac:dyDescent="0.4">
      <c r="B31" s="2" t="s">
        <v>10</v>
      </c>
      <c r="C31" s="2">
        <f>SLOPE(C5:C14,B5:B14)</f>
        <v>-7.5970975734758597E-2</v>
      </c>
      <c r="D31" s="2" t="s">
        <v>117</v>
      </c>
      <c r="E31" s="2"/>
      <c r="F31" s="2"/>
    </row>
    <row r="32" spans="1:6" x14ac:dyDescent="0.35">
      <c r="B32" t="s">
        <v>113</v>
      </c>
    </row>
    <row r="33" spans="1:6" ht="15" thickBot="1" x14ac:dyDescent="0.4"/>
    <row r="34" spans="1:6" ht="15" thickBot="1" x14ac:dyDescent="0.4">
      <c r="B34" s="2" t="s">
        <v>27</v>
      </c>
      <c r="C34" s="2">
        <v>230</v>
      </c>
      <c r="D34" s="17"/>
      <c r="E34" s="18"/>
      <c r="F34" s="19"/>
    </row>
    <row r="35" spans="1:6" ht="15" thickBot="1" x14ac:dyDescent="0.4">
      <c r="B35" s="2" t="s">
        <v>114</v>
      </c>
      <c r="C35" s="2">
        <f>C30+C31*C34</f>
        <v>28.395603972147189</v>
      </c>
      <c r="D35" s="2" t="s">
        <v>115</v>
      </c>
      <c r="E35" s="2" t="s">
        <v>118</v>
      </c>
      <c r="F35" s="2"/>
    </row>
    <row r="36" spans="1:6" x14ac:dyDescent="0.35">
      <c r="A36" s="1" t="s">
        <v>26</v>
      </c>
    </row>
    <row r="37" spans="1:6" ht="15" thickBot="1" x14ac:dyDescent="0.4">
      <c r="B37" t="s">
        <v>1</v>
      </c>
    </row>
    <row r="38" spans="1:6" ht="15" thickBot="1" x14ac:dyDescent="0.4">
      <c r="B38" s="2" t="s">
        <v>119</v>
      </c>
      <c r="C38" s="2" t="s">
        <v>120</v>
      </c>
    </row>
    <row r="39" spans="1:6" ht="15" thickBot="1" x14ac:dyDescent="0.4">
      <c r="B39" s="2">
        <v>10</v>
      </c>
      <c r="C39" s="2">
        <v>40</v>
      </c>
    </row>
    <row r="40" spans="1:6" ht="15" thickBot="1" x14ac:dyDescent="0.4">
      <c r="B40" s="2">
        <v>12</v>
      </c>
      <c r="C40" s="2">
        <v>38</v>
      </c>
    </row>
    <row r="41" spans="1:6" ht="15" thickBot="1" x14ac:dyDescent="0.4">
      <c r="B41" s="2">
        <v>13</v>
      </c>
      <c r="C41" s="2">
        <v>43</v>
      </c>
    </row>
    <row r="42" spans="1:6" ht="15" thickBot="1" x14ac:dyDescent="0.4">
      <c r="B42" s="2">
        <v>12</v>
      </c>
      <c r="C42" s="2">
        <v>45</v>
      </c>
    </row>
    <row r="43" spans="1:6" ht="15" thickBot="1" x14ac:dyDescent="0.4">
      <c r="B43" s="2">
        <v>16</v>
      </c>
      <c r="C43" s="2">
        <v>37</v>
      </c>
    </row>
    <row r="44" spans="1:6" ht="15" thickBot="1" x14ac:dyDescent="0.4">
      <c r="B44" s="2">
        <v>15</v>
      </c>
      <c r="C44" s="2">
        <v>43</v>
      </c>
    </row>
    <row r="46" spans="1:6" x14ac:dyDescent="0.35">
      <c r="A46" t="s">
        <v>124</v>
      </c>
      <c r="B46">
        <f>CORREL(B39:B44,C39:C44)</f>
        <v>-0.1732050807568877</v>
      </c>
      <c r="C46" t="s">
        <v>129</v>
      </c>
    </row>
    <row r="47" spans="1:6" x14ac:dyDescent="0.35">
      <c r="A47" t="s">
        <v>121</v>
      </c>
    </row>
    <row r="48" spans="1:6" x14ac:dyDescent="0.35">
      <c r="A48" t="s">
        <v>122</v>
      </c>
    </row>
    <row r="49" spans="1:6" x14ac:dyDescent="0.35">
      <c r="A49" t="s">
        <v>123</v>
      </c>
      <c r="B49" t="s">
        <v>108</v>
      </c>
    </row>
    <row r="50" spans="1:6" x14ac:dyDescent="0.35">
      <c r="A50" t="s">
        <v>125</v>
      </c>
      <c r="B50" t="s">
        <v>126</v>
      </c>
    </row>
    <row r="51" spans="1:6" x14ac:dyDescent="0.35">
      <c r="B51" t="s">
        <v>127</v>
      </c>
    </row>
    <row r="52" spans="1:6" x14ac:dyDescent="0.35">
      <c r="B52" t="s">
        <v>112</v>
      </c>
    </row>
    <row r="53" spans="1:6" ht="15" thickBot="1" x14ac:dyDescent="0.4"/>
    <row r="54" spans="1:6" ht="15" thickBot="1" x14ac:dyDescent="0.4">
      <c r="B54" s="2" t="s">
        <v>8</v>
      </c>
      <c r="C54" s="2">
        <f>INTERCEPT(C39:C44,B39:B44)</f>
        <v>44.25</v>
      </c>
      <c r="D54" s="2" t="s">
        <v>130</v>
      </c>
      <c r="E54" s="2"/>
      <c r="F54" s="2"/>
    </row>
    <row r="55" spans="1:6" ht="15" thickBot="1" x14ac:dyDescent="0.4">
      <c r="B55" s="2" t="s">
        <v>10</v>
      </c>
      <c r="C55" s="2">
        <f>SLOPE(C39:C44,B39:B44)</f>
        <v>-0.25</v>
      </c>
      <c r="D55" s="2" t="s">
        <v>131</v>
      </c>
      <c r="E55" s="2"/>
      <c r="F55" s="2"/>
    </row>
    <row r="56" spans="1:6" x14ac:dyDescent="0.35">
      <c r="B56" t="s">
        <v>128</v>
      </c>
    </row>
    <row r="58" spans="1:6" x14ac:dyDescent="0.35">
      <c r="B58" s="5" t="s">
        <v>27</v>
      </c>
      <c r="C58" s="5">
        <v>13</v>
      </c>
      <c r="D58" s="29"/>
      <c r="E58" s="30"/>
    </row>
    <row r="59" spans="1:6" x14ac:dyDescent="0.35">
      <c r="B59" s="5" t="s">
        <v>114</v>
      </c>
      <c r="C59" s="5">
        <f>C54+C55*C58</f>
        <v>41</v>
      </c>
      <c r="D59" s="5" t="s">
        <v>132</v>
      </c>
      <c r="E59" s="5"/>
    </row>
  </sheetData>
  <mergeCells count="2">
    <mergeCell ref="D58:E58"/>
    <mergeCell ref="D34:F34"/>
  </mergeCells>
  <printOptions headings="1" gridLines="1"/>
  <pageMargins left="0.7" right="0.7" top="0.75" bottom="0.75" header="0.3" footer="0.3"/>
  <pageSetup scale="75" orientation="portrait" r:id="rId1"/>
  <headerFooter>
    <oddHeader>&amp;CName: Sudip Bhomjan
Roll No: 23081055
Lab : 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Shakya</dc:creator>
  <cp:lastModifiedBy>User</cp:lastModifiedBy>
  <cp:lastPrinted>2023-10-05T12:43:47Z</cp:lastPrinted>
  <dcterms:created xsi:type="dcterms:W3CDTF">2023-10-01T05:31:26Z</dcterms:created>
  <dcterms:modified xsi:type="dcterms:W3CDTF">2023-10-05T12:44:52Z</dcterms:modified>
</cp:coreProperties>
</file>