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E515 Air Pollution\"/>
    </mc:Choice>
  </mc:AlternateContent>
  <xr:revisionPtr revIDLastSave="0" documentId="13_ncr:1_{C575352F-79A8-4DAC-A43E-D16AC9953FB0}" xr6:coauthVersionLast="47" xr6:coauthVersionMax="47" xr10:uidLastSave="{00000000-0000-0000-0000-000000000000}"/>
  <bookViews>
    <workbookView xWindow="25800" yWindow="1305" windowWidth="23670" windowHeight="11580" xr2:uid="{47D23260-DFC7-5949-AE7E-A823B51B1E2E}"/>
  </bookViews>
  <sheets>
    <sheet name="E515 Exam 2" sheetId="1" r:id="rId1"/>
    <sheet name="Final Exam" sheetId="2" r:id="rId2"/>
    <sheet name="Charts and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B2" i="2"/>
  <c r="O10" i="2"/>
  <c r="O9" i="2"/>
  <c r="O8" i="2"/>
  <c r="O7" i="2"/>
  <c r="I7" i="2"/>
  <c r="O6" i="2"/>
  <c r="I6" i="2"/>
  <c r="B6" i="2"/>
  <c r="O5" i="2"/>
  <c r="I5" i="2"/>
  <c r="I4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C2" i="2"/>
  <c r="C3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" i="1"/>
  <c r="C4" i="2" l="1"/>
  <c r="E3" i="2"/>
  <c r="D3" i="2"/>
  <c r="K62" i="2"/>
  <c r="L59" i="2"/>
  <c r="K58" i="2"/>
  <c r="L55" i="2"/>
  <c r="K54" i="2"/>
  <c r="L51" i="2"/>
  <c r="K50" i="2"/>
  <c r="L47" i="2"/>
  <c r="K46" i="2"/>
  <c r="S43" i="2"/>
  <c r="L43" i="2"/>
  <c r="R42" i="2"/>
  <c r="K42" i="2"/>
  <c r="Q41" i="2"/>
  <c r="S39" i="2"/>
  <c r="L39" i="2"/>
  <c r="R38" i="2"/>
  <c r="K38" i="2"/>
  <c r="Q37" i="2"/>
  <c r="S35" i="2"/>
  <c r="L35" i="2"/>
  <c r="R34" i="2"/>
  <c r="K34" i="2"/>
  <c r="Q33" i="2"/>
  <c r="S31" i="2"/>
  <c r="L31" i="2"/>
  <c r="R30" i="2"/>
  <c r="K30" i="2"/>
  <c r="Q29" i="2"/>
  <c r="S27" i="2"/>
  <c r="L27" i="2"/>
  <c r="R26" i="2"/>
  <c r="K26" i="2"/>
  <c r="Q25" i="2"/>
  <c r="L61" i="2"/>
  <c r="K60" i="2"/>
  <c r="L57" i="2"/>
  <c r="L62" i="2"/>
  <c r="L56" i="2"/>
  <c r="L53" i="2"/>
  <c r="L50" i="2"/>
  <c r="K47" i="2"/>
  <c r="K44" i="2"/>
  <c r="K43" i="2"/>
  <c r="L42" i="2"/>
  <c r="L41" i="2"/>
  <c r="L40" i="2"/>
  <c r="Q36" i="2"/>
  <c r="Q35" i="2"/>
  <c r="Q34" i="2"/>
  <c r="R33" i="2"/>
  <c r="R32" i="2"/>
  <c r="R31" i="2"/>
  <c r="S30" i="2"/>
  <c r="S29" i="2"/>
  <c r="K29" i="2"/>
  <c r="S28" i="2"/>
  <c r="K28" i="2"/>
  <c r="K27" i="2"/>
  <c r="L26" i="2"/>
  <c r="L25" i="2"/>
  <c r="Q24" i="2"/>
  <c r="S22" i="2"/>
  <c r="L22" i="2"/>
  <c r="R21" i="2"/>
  <c r="K21" i="2"/>
  <c r="Q20" i="2"/>
  <c r="S18" i="2"/>
  <c r="L18" i="2"/>
  <c r="R17" i="2"/>
  <c r="K17" i="2"/>
  <c r="Q16" i="2"/>
  <c r="L58" i="2"/>
  <c r="K57" i="2"/>
  <c r="K56" i="2"/>
  <c r="K53" i="2"/>
  <c r="L52" i="2"/>
  <c r="L49" i="2"/>
  <c r="L46" i="2"/>
  <c r="R43" i="2"/>
  <c r="S42" i="2"/>
  <c r="S41" i="2"/>
  <c r="K41" i="2"/>
  <c r="S40" i="2"/>
  <c r="K40" i="2"/>
  <c r="K39" i="2"/>
  <c r="L38" i="2"/>
  <c r="L37" i="2"/>
  <c r="L36" i="2"/>
  <c r="Q32" i="2"/>
  <c r="Q31" i="2"/>
  <c r="Q30" i="2"/>
  <c r="R29" i="2"/>
  <c r="R28" i="2"/>
  <c r="R27" i="2"/>
  <c r="S26" i="2"/>
  <c r="S25" i="2"/>
  <c r="K25" i="2"/>
  <c r="S23" i="2"/>
  <c r="L23" i="2"/>
  <c r="R22" i="2"/>
  <c r="K22" i="2"/>
  <c r="Q21" i="2"/>
  <c r="S19" i="2"/>
  <c r="L19" i="2"/>
  <c r="R18" i="2"/>
  <c r="K18" i="2"/>
  <c r="Q17" i="2"/>
  <c r="L60" i="2"/>
  <c r="K59" i="2"/>
  <c r="K55" i="2"/>
  <c r="K52" i="2"/>
  <c r="K49" i="2"/>
  <c r="L48" i="2"/>
  <c r="L45" i="2"/>
  <c r="Q43" i="2"/>
  <c r="Q42" i="2"/>
  <c r="R41" i="2"/>
  <c r="R40" i="2"/>
  <c r="R39" i="2"/>
  <c r="S38" i="2"/>
  <c r="S37" i="2"/>
  <c r="K37" i="2"/>
  <c r="S36" i="2"/>
  <c r="K36" i="2"/>
  <c r="K35" i="2"/>
  <c r="L34" i="2"/>
  <c r="L33" i="2"/>
  <c r="L32" i="2"/>
  <c r="Q28" i="2"/>
  <c r="Q27" i="2"/>
  <c r="Q26" i="2"/>
  <c r="R25" i="2"/>
  <c r="S24" i="2"/>
  <c r="L24" i="2"/>
  <c r="R23" i="2"/>
  <c r="K23" i="2"/>
  <c r="Q22" i="2"/>
  <c r="S20" i="2"/>
  <c r="L20" i="2"/>
  <c r="R19" i="2"/>
  <c r="K19" i="2"/>
  <c r="Q18" i="2"/>
  <c r="K61" i="2"/>
  <c r="L54" i="2"/>
  <c r="K51" i="2"/>
  <c r="K48" i="2"/>
  <c r="K45" i="2"/>
  <c r="L44" i="2"/>
  <c r="Q40" i="2"/>
  <c r="Q39" i="2"/>
  <c r="Q38" i="2"/>
  <c r="R37" i="2"/>
  <c r="R36" i="2"/>
  <c r="R35" i="2"/>
  <c r="S34" i="2"/>
  <c r="S33" i="2"/>
  <c r="K33" i="2"/>
  <c r="S32" i="2"/>
  <c r="K32" i="2"/>
  <c r="K31" i="2"/>
  <c r="L30" i="2"/>
  <c r="L29" i="2"/>
  <c r="L28" i="2"/>
  <c r="R24" i="2"/>
  <c r="K24" i="2"/>
  <c r="Q23" i="2"/>
  <c r="S21" i="2"/>
  <c r="L21" i="2"/>
  <c r="R20" i="2"/>
  <c r="K20" i="2"/>
  <c r="Q19" i="2"/>
  <c r="S17" i="2"/>
  <c r="L17" i="2"/>
  <c r="R2" i="2"/>
  <c r="K3" i="2"/>
  <c r="R3" i="2"/>
  <c r="K4" i="2"/>
  <c r="R4" i="2"/>
  <c r="K5" i="2"/>
  <c r="Q5" i="2"/>
  <c r="D2" i="2"/>
  <c r="L2" i="2"/>
  <c r="E2" i="2"/>
  <c r="Q2" i="2"/>
  <c r="Q3" i="2"/>
  <c r="Q4" i="2"/>
  <c r="L6" i="2"/>
  <c r="R6" i="2"/>
  <c r="K7" i="2"/>
  <c r="Q7" i="2"/>
  <c r="K8" i="2"/>
  <c r="Q8" i="2"/>
  <c r="K9" i="2"/>
  <c r="Q9" i="2"/>
  <c r="K10" i="2"/>
  <c r="Q10" i="2"/>
  <c r="K11" i="2"/>
  <c r="R11" i="2"/>
  <c r="L12" i="2"/>
  <c r="S12" i="2"/>
  <c r="Q14" i="2"/>
  <c r="K15" i="2"/>
  <c r="R15" i="2"/>
  <c r="L16" i="2"/>
  <c r="S6" i="2"/>
  <c r="L7" i="2"/>
  <c r="R7" i="2"/>
  <c r="L8" i="2"/>
  <c r="R8" i="2"/>
  <c r="L9" i="2"/>
  <c r="R9" i="2"/>
  <c r="L10" i="2"/>
  <c r="R10" i="2"/>
  <c r="L11" i="2"/>
  <c r="S11" i="2"/>
  <c r="Q13" i="2"/>
  <c r="K14" i="2"/>
  <c r="R14" i="2"/>
  <c r="L15" i="2"/>
  <c r="S15" i="2"/>
  <c r="K2" i="2"/>
  <c r="S2" i="2"/>
  <c r="L3" i="2"/>
  <c r="S3" i="2"/>
  <c r="L4" i="2"/>
  <c r="S4" i="2"/>
  <c r="L5" i="2"/>
  <c r="R5" i="2"/>
  <c r="S7" i="2"/>
  <c r="S8" i="2"/>
  <c r="S9" i="2"/>
  <c r="S10" i="2"/>
  <c r="Q12" i="2"/>
  <c r="K13" i="2"/>
  <c r="R13" i="2"/>
  <c r="L14" i="2"/>
  <c r="S14" i="2"/>
  <c r="R16" i="2"/>
  <c r="S5" i="2"/>
  <c r="K6" i="2"/>
  <c r="Q6" i="2"/>
  <c r="Q11" i="2"/>
  <c r="K12" i="2"/>
  <c r="R12" i="2"/>
  <c r="L13" i="2"/>
  <c r="S13" i="2"/>
  <c r="Q15" i="2"/>
  <c r="K16" i="2"/>
  <c r="S16" i="2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3" i="1"/>
  <c r="F2" i="1"/>
  <c r="C2" i="1"/>
  <c r="B2" i="1"/>
  <c r="B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3" i="1"/>
  <c r="O10" i="1"/>
  <c r="O7" i="1"/>
  <c r="O5" i="1"/>
  <c r="O9" i="1"/>
  <c r="O8" i="1"/>
  <c r="O6" i="1"/>
  <c r="I7" i="1"/>
  <c r="I6" i="1"/>
  <c r="I5" i="1"/>
  <c r="I4" i="1"/>
  <c r="B6" i="1"/>
  <c r="C5" i="2" l="1"/>
  <c r="D4" i="2"/>
  <c r="E4" i="2"/>
  <c r="E33" i="1"/>
  <c r="D33" i="1"/>
  <c r="E2" i="1"/>
  <c r="D2" i="1"/>
  <c r="E3" i="1"/>
  <c r="D3" i="1"/>
  <c r="F3" i="1" s="1"/>
  <c r="D5" i="2" l="1"/>
  <c r="C6" i="2"/>
  <c r="E5" i="2"/>
  <c r="F33" i="1"/>
  <c r="E34" i="1"/>
  <c r="D34" i="1"/>
  <c r="E4" i="1"/>
  <c r="D4" i="1"/>
  <c r="E6" i="2" l="1"/>
  <c r="C7" i="2"/>
  <c r="D6" i="2"/>
  <c r="F34" i="1"/>
  <c r="E35" i="1"/>
  <c r="D35" i="1"/>
  <c r="F4" i="1"/>
  <c r="E5" i="1"/>
  <c r="D5" i="1"/>
  <c r="C8" i="2" l="1"/>
  <c r="D7" i="2"/>
  <c r="E7" i="2"/>
  <c r="F35" i="1"/>
  <c r="D36" i="1"/>
  <c r="E36" i="1"/>
  <c r="F5" i="1"/>
  <c r="D6" i="1"/>
  <c r="E6" i="1"/>
  <c r="C9" i="2" l="1"/>
  <c r="E8" i="2"/>
  <c r="D8" i="2"/>
  <c r="F6" i="1"/>
  <c r="F36" i="1"/>
  <c r="D37" i="1"/>
  <c r="E37" i="1"/>
  <c r="E7" i="1"/>
  <c r="D7" i="1"/>
  <c r="C10" i="2" l="1"/>
  <c r="E9" i="2"/>
  <c r="D9" i="2"/>
  <c r="F37" i="1"/>
  <c r="F7" i="1"/>
  <c r="E38" i="1"/>
  <c r="D38" i="1"/>
  <c r="E8" i="1"/>
  <c r="D8" i="1"/>
  <c r="C11" i="2" l="1"/>
  <c r="E10" i="2"/>
  <c r="D10" i="2"/>
  <c r="F38" i="1"/>
  <c r="E39" i="1"/>
  <c r="D39" i="1"/>
  <c r="F8" i="1"/>
  <c r="E9" i="1"/>
  <c r="D9" i="1"/>
  <c r="C12" i="2" l="1"/>
  <c r="E11" i="2"/>
  <c r="D11" i="2"/>
  <c r="D40" i="1"/>
  <c r="E40" i="1"/>
  <c r="F39" i="1"/>
  <c r="F9" i="1"/>
  <c r="D10" i="1"/>
  <c r="E10" i="1"/>
  <c r="D12" i="2" l="1"/>
  <c r="C13" i="2"/>
  <c r="E12" i="2"/>
  <c r="F40" i="1"/>
  <c r="F10" i="1"/>
  <c r="D41" i="1"/>
  <c r="E41" i="1"/>
  <c r="E11" i="1"/>
  <c r="D11" i="1"/>
  <c r="E13" i="2" l="1"/>
  <c r="D13" i="2"/>
  <c r="C14" i="2"/>
  <c r="F41" i="1"/>
  <c r="E42" i="1"/>
  <c r="D42" i="1"/>
  <c r="F11" i="1"/>
  <c r="E12" i="1"/>
  <c r="D12" i="1"/>
  <c r="C15" i="2" l="1"/>
  <c r="E14" i="2"/>
  <c r="D14" i="2"/>
  <c r="F42" i="1"/>
  <c r="F12" i="1"/>
  <c r="E43" i="1"/>
  <c r="D43" i="1"/>
  <c r="F43" i="1" s="1"/>
  <c r="E13" i="1"/>
  <c r="D13" i="1"/>
  <c r="C16" i="2" l="1"/>
  <c r="E15" i="2"/>
  <c r="D15" i="2"/>
  <c r="D44" i="1"/>
  <c r="E44" i="1"/>
  <c r="F13" i="1"/>
  <c r="D14" i="1"/>
  <c r="E14" i="1"/>
  <c r="C17" i="2" l="1"/>
  <c r="D16" i="2"/>
  <c r="E16" i="2"/>
  <c r="F44" i="1"/>
  <c r="D45" i="1"/>
  <c r="E45" i="1"/>
  <c r="F14" i="1"/>
  <c r="E15" i="1"/>
  <c r="D15" i="1"/>
  <c r="D17" i="2" l="1"/>
  <c r="C18" i="2"/>
  <c r="E17" i="2"/>
  <c r="F15" i="1"/>
  <c r="F45" i="1"/>
  <c r="E46" i="1"/>
  <c r="D46" i="1"/>
  <c r="F46" i="1" s="1"/>
  <c r="E16" i="1"/>
  <c r="D16" i="1"/>
  <c r="E18" i="2" l="1"/>
  <c r="D18" i="2"/>
  <c r="C19" i="2"/>
  <c r="E47" i="1"/>
  <c r="D47" i="1"/>
  <c r="F16" i="1"/>
  <c r="E17" i="1"/>
  <c r="D17" i="1"/>
  <c r="C20" i="2" l="1"/>
  <c r="E19" i="2"/>
  <c r="D19" i="2"/>
  <c r="F47" i="1"/>
  <c r="D48" i="1"/>
  <c r="E48" i="1"/>
  <c r="F17" i="1"/>
  <c r="D18" i="1"/>
  <c r="E18" i="1"/>
  <c r="C21" i="2" l="1"/>
  <c r="E20" i="2"/>
  <c r="D20" i="2"/>
  <c r="F18" i="1"/>
  <c r="F48" i="1"/>
  <c r="E49" i="1"/>
  <c r="D49" i="1"/>
  <c r="E19" i="1"/>
  <c r="D19" i="1"/>
  <c r="D21" i="2" l="1"/>
  <c r="C22" i="2"/>
  <c r="E21" i="2"/>
  <c r="F49" i="1"/>
  <c r="E50" i="1"/>
  <c r="D50" i="1"/>
  <c r="F19" i="1"/>
  <c r="E20" i="1"/>
  <c r="D20" i="1"/>
  <c r="E22" i="2" l="1"/>
  <c r="D22" i="2"/>
  <c r="C23" i="2"/>
  <c r="F50" i="1"/>
  <c r="F20" i="1"/>
  <c r="E51" i="1"/>
  <c r="D51" i="1"/>
  <c r="E21" i="1"/>
  <c r="D21" i="1"/>
  <c r="C24" i="2" l="1"/>
  <c r="E23" i="2"/>
  <c r="D23" i="2"/>
  <c r="F51" i="1"/>
  <c r="D52" i="1"/>
  <c r="E52" i="1"/>
  <c r="F21" i="1"/>
  <c r="D22" i="1"/>
  <c r="E22" i="1"/>
  <c r="C25" i="2" l="1"/>
  <c r="E24" i="2"/>
  <c r="D24" i="2"/>
  <c r="F52" i="1"/>
  <c r="D53" i="1"/>
  <c r="E53" i="1"/>
  <c r="F22" i="1"/>
  <c r="E23" i="1"/>
  <c r="D23" i="1"/>
  <c r="C26" i="2" l="1"/>
  <c r="D25" i="2"/>
  <c r="E25" i="2"/>
  <c r="F23" i="1"/>
  <c r="F53" i="1"/>
  <c r="E54" i="1"/>
  <c r="D54" i="1"/>
  <c r="F54" i="1" s="1"/>
  <c r="E24" i="1"/>
  <c r="D24" i="1"/>
  <c r="D26" i="2" l="1"/>
  <c r="C27" i="2"/>
  <c r="E26" i="2"/>
  <c r="F24" i="1"/>
  <c r="D55" i="1"/>
  <c r="E55" i="1"/>
  <c r="E25" i="1"/>
  <c r="D25" i="1"/>
  <c r="E27" i="2" l="1"/>
  <c r="C28" i="2"/>
  <c r="D27" i="2"/>
  <c r="F25" i="1"/>
  <c r="D56" i="1"/>
  <c r="E56" i="1"/>
  <c r="F55" i="1"/>
  <c r="D26" i="1"/>
  <c r="E26" i="1"/>
  <c r="C29" i="2" l="1"/>
  <c r="E28" i="2"/>
  <c r="D28" i="2"/>
  <c r="F56" i="1"/>
  <c r="F26" i="1"/>
  <c r="D57" i="1"/>
  <c r="E57" i="1"/>
  <c r="E27" i="1"/>
  <c r="D27" i="1"/>
  <c r="E29" i="2" l="1"/>
  <c r="C30" i="2"/>
  <c r="D29" i="2"/>
  <c r="F57" i="1"/>
  <c r="F27" i="1"/>
  <c r="E58" i="1"/>
  <c r="D58" i="1"/>
  <c r="E28" i="1"/>
  <c r="D28" i="1"/>
  <c r="D30" i="2" l="1"/>
  <c r="E30" i="2"/>
  <c r="C31" i="2"/>
  <c r="F28" i="1"/>
  <c r="E59" i="1"/>
  <c r="D59" i="1"/>
  <c r="F58" i="1"/>
  <c r="E29" i="1"/>
  <c r="D29" i="1"/>
  <c r="E31" i="2" l="1"/>
  <c r="D31" i="2"/>
  <c r="C32" i="2"/>
  <c r="F59" i="1"/>
  <c r="F29" i="1"/>
  <c r="D60" i="1"/>
  <c r="E60" i="1"/>
  <c r="D30" i="1"/>
  <c r="E30" i="1"/>
  <c r="C33" i="2" l="1"/>
  <c r="E32" i="2"/>
  <c r="D32" i="2"/>
  <c r="F60" i="1"/>
  <c r="D61" i="1"/>
  <c r="E61" i="1"/>
  <c r="F30" i="1"/>
  <c r="E31" i="1"/>
  <c r="D31" i="1"/>
  <c r="E33" i="2" l="1"/>
  <c r="C34" i="2"/>
  <c r="D33" i="2"/>
  <c r="F31" i="1"/>
  <c r="E62" i="1"/>
  <c r="D62" i="1"/>
  <c r="F62" i="1" s="1"/>
  <c r="F61" i="1"/>
  <c r="E32" i="1"/>
  <c r="D32" i="1"/>
  <c r="D34" i="2" l="1"/>
  <c r="E34" i="2"/>
  <c r="C35" i="2"/>
  <c r="F32" i="1"/>
  <c r="E35" i="2" l="1"/>
  <c r="D35" i="2"/>
  <c r="C36" i="2"/>
  <c r="C37" i="2" l="1"/>
  <c r="E36" i="2"/>
  <c r="D36" i="2"/>
  <c r="E37" i="2" l="1"/>
  <c r="C38" i="2"/>
  <c r="D37" i="2"/>
  <c r="D38" i="2" l="1"/>
  <c r="E38" i="2"/>
  <c r="C39" i="2"/>
  <c r="E39" i="2" l="1"/>
  <c r="D39" i="2"/>
  <c r="C40" i="2"/>
  <c r="C41" i="2" l="1"/>
  <c r="D40" i="2"/>
  <c r="E40" i="2"/>
  <c r="C42" i="2" l="1"/>
  <c r="D41" i="2"/>
  <c r="E41" i="2"/>
  <c r="D42" i="2" l="1"/>
  <c r="C43" i="2"/>
  <c r="E42" i="2"/>
  <c r="E43" i="2" l="1"/>
  <c r="C44" i="2"/>
  <c r="D43" i="2"/>
  <c r="C45" i="2" l="1"/>
  <c r="E44" i="2"/>
  <c r="D44" i="2"/>
  <c r="C46" i="2" l="1"/>
  <c r="E45" i="2"/>
  <c r="D45" i="2"/>
  <c r="D46" i="2" l="1"/>
  <c r="C47" i="2"/>
  <c r="E46" i="2"/>
  <c r="E47" i="2" l="1"/>
  <c r="C48" i="2"/>
  <c r="D47" i="2"/>
  <c r="C49" i="2" l="1"/>
  <c r="E48" i="2"/>
  <c r="D48" i="2"/>
  <c r="C50" i="2" l="1"/>
  <c r="E49" i="2"/>
  <c r="D49" i="2"/>
  <c r="D50" i="2" l="1"/>
  <c r="C51" i="2"/>
  <c r="E50" i="2"/>
  <c r="E51" i="2" l="1"/>
  <c r="C52" i="2"/>
  <c r="D51" i="2"/>
  <c r="C53" i="2" l="1"/>
  <c r="E52" i="2"/>
  <c r="D52" i="2"/>
  <c r="D53" i="2" l="1"/>
  <c r="C54" i="2"/>
  <c r="E53" i="2"/>
  <c r="D54" i="2" l="1"/>
  <c r="C55" i="2"/>
  <c r="E54" i="2"/>
  <c r="E55" i="2" l="1"/>
  <c r="C56" i="2"/>
  <c r="D55" i="2"/>
  <c r="C57" i="2" l="1"/>
  <c r="D56" i="2"/>
  <c r="E56" i="2"/>
  <c r="E57" i="2" l="1"/>
  <c r="C58" i="2"/>
  <c r="D57" i="2"/>
  <c r="D58" i="2" l="1"/>
  <c r="C59" i="2"/>
  <c r="E58" i="2"/>
  <c r="E59" i="2" l="1"/>
  <c r="D59" i="2"/>
  <c r="C60" i="2"/>
  <c r="C61" i="2" l="1"/>
  <c r="D60" i="2"/>
  <c r="E60" i="2"/>
  <c r="E61" i="2" l="1"/>
  <c r="D61" i="2"/>
  <c r="C62" i="2"/>
  <c r="D62" i="2" l="1"/>
  <c r="E62" i="2"/>
</calcChain>
</file>

<file path=xl/sharedStrings.xml><?xml version="1.0" encoding="utf-8"?>
<sst xmlns="http://schemas.openxmlformats.org/spreadsheetml/2006/main" count="80" uniqueCount="38">
  <si>
    <t>Constants</t>
  </si>
  <si>
    <t>u (m/s)</t>
  </si>
  <si>
    <t>Rz</t>
  </si>
  <si>
    <t>rz</t>
  </si>
  <si>
    <t>Ry</t>
  </si>
  <si>
    <t>ry</t>
  </si>
  <si>
    <t>x2</t>
  </si>
  <si>
    <t>sigma y x1</t>
  </si>
  <si>
    <t>sigma z x2</t>
  </si>
  <si>
    <t>x (m)</t>
  </si>
  <si>
    <t>x1 (m)</t>
  </si>
  <si>
    <t>sigma y x2</t>
  </si>
  <si>
    <t>sigma z x1</t>
  </si>
  <si>
    <t>y (m)</t>
  </si>
  <si>
    <t>z (m)</t>
  </si>
  <si>
    <t>sigma y x3</t>
  </si>
  <si>
    <t>sigma z x3</t>
  </si>
  <si>
    <t>C(1000, 0, z)</t>
  </si>
  <si>
    <t>C(5000,0,z)</t>
  </si>
  <si>
    <t>Class (moderately sunny, 10km/hr wind):</t>
  </si>
  <si>
    <t>D</t>
  </si>
  <si>
    <t>x2 (m)</t>
  </si>
  <si>
    <t>x3 (m)</t>
  </si>
  <si>
    <t>stack height (m)</t>
  </si>
  <si>
    <t>plume rise (m)</t>
  </si>
  <si>
    <t>total height (m)</t>
  </si>
  <si>
    <t>sigma y (m)</t>
  </si>
  <si>
    <t>sigma z (m)</t>
  </si>
  <si>
    <t>C(x,0,0) (ug/m3)</t>
  </si>
  <si>
    <t>Qs (ug S per sec)</t>
  </si>
  <si>
    <t>C(1000, y, 0) (ug/m3)</t>
  </si>
  <si>
    <t>C(200, y, 0) (ug/m3)</t>
  </si>
  <si>
    <t>C(200, 0, z) (ug/m3)</t>
  </si>
  <si>
    <t>u (km/hr)</t>
  </si>
  <si>
    <t>Class:</t>
  </si>
  <si>
    <t>B</t>
  </si>
  <si>
    <t>total height H (m)</t>
  </si>
  <si>
    <t>Qs (g/s)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</si>
</sst>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2" fontId="0" fillId="2" borderId="1" xfId="0" applyNumberFormat="1" applyFill="1" applyBorder="1"/>
    <xf numFmtId="0" fontId="0" fillId="2" borderId="0" xfId="0" applyFill="1" applyAlignment="1">
      <alignment horizontal="right"/>
    </xf>
    <xf numFmtId="11" fontId="1" fillId="4" borderId="0" xfId="0" applyNumberFormat="1" applyFont="1" applyFill="1"/>
    <xf numFmtId="11" fontId="0" fillId="4" borderId="0" xfId="0" applyNumberFormat="1" applyFill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A </a:t>
            </a:r>
          </a:p>
          <a:p>
            <a:pPr>
              <a:defRPr/>
            </a:pPr>
            <a:r>
              <a:rPr lang="en-US" sz="1100"/>
              <a:t>(Along</a:t>
            </a:r>
            <a:r>
              <a:rPr lang="en-US" sz="1100" baseline="0"/>
              <a:t> plume centerline from 0.5 to 5km downwind from source)</a:t>
            </a:r>
            <a:endParaRPr lang="en-US" sz="110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2'!$F$1</c:f>
              <c:strCache>
                <c:ptCount val="1"/>
                <c:pt idx="0">
                  <c:v>C(x,0,0) (ug/m3)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2'!$C$3:$C$102</c:f>
              <c:numCache>
                <c:formatCode>General</c:formatCode>
                <c:ptCount val="100"/>
                <c:pt idx="0">
                  <c:v>575</c:v>
                </c:pt>
                <c:pt idx="1">
                  <c:v>650</c:v>
                </c:pt>
                <c:pt idx="2">
                  <c:v>725</c:v>
                </c:pt>
                <c:pt idx="3">
                  <c:v>800</c:v>
                </c:pt>
                <c:pt idx="4">
                  <c:v>875</c:v>
                </c:pt>
                <c:pt idx="5">
                  <c:v>950</c:v>
                </c:pt>
                <c:pt idx="6">
                  <c:v>1025</c:v>
                </c:pt>
                <c:pt idx="7">
                  <c:v>1100</c:v>
                </c:pt>
                <c:pt idx="8">
                  <c:v>1175</c:v>
                </c:pt>
                <c:pt idx="9">
                  <c:v>1250</c:v>
                </c:pt>
                <c:pt idx="10">
                  <c:v>1325</c:v>
                </c:pt>
                <c:pt idx="11">
                  <c:v>1400</c:v>
                </c:pt>
                <c:pt idx="12">
                  <c:v>1475</c:v>
                </c:pt>
                <c:pt idx="13">
                  <c:v>1550</c:v>
                </c:pt>
                <c:pt idx="14">
                  <c:v>1625</c:v>
                </c:pt>
                <c:pt idx="15">
                  <c:v>1700</c:v>
                </c:pt>
                <c:pt idx="16">
                  <c:v>1775</c:v>
                </c:pt>
                <c:pt idx="17">
                  <c:v>1850</c:v>
                </c:pt>
                <c:pt idx="18">
                  <c:v>1925</c:v>
                </c:pt>
                <c:pt idx="19">
                  <c:v>2000</c:v>
                </c:pt>
                <c:pt idx="20">
                  <c:v>2075</c:v>
                </c:pt>
                <c:pt idx="21">
                  <c:v>2150</c:v>
                </c:pt>
                <c:pt idx="22">
                  <c:v>2225</c:v>
                </c:pt>
                <c:pt idx="23">
                  <c:v>2300</c:v>
                </c:pt>
                <c:pt idx="24">
                  <c:v>2375</c:v>
                </c:pt>
                <c:pt idx="25">
                  <c:v>2450</c:v>
                </c:pt>
                <c:pt idx="26">
                  <c:v>2525</c:v>
                </c:pt>
                <c:pt idx="27">
                  <c:v>2600</c:v>
                </c:pt>
                <c:pt idx="28">
                  <c:v>2675</c:v>
                </c:pt>
                <c:pt idx="29">
                  <c:v>2750</c:v>
                </c:pt>
                <c:pt idx="30">
                  <c:v>2825</c:v>
                </c:pt>
                <c:pt idx="31">
                  <c:v>2900</c:v>
                </c:pt>
                <c:pt idx="32">
                  <c:v>2975</c:v>
                </c:pt>
                <c:pt idx="33">
                  <c:v>3050</c:v>
                </c:pt>
                <c:pt idx="34">
                  <c:v>3125</c:v>
                </c:pt>
                <c:pt idx="35">
                  <c:v>3200</c:v>
                </c:pt>
                <c:pt idx="36">
                  <c:v>3275</c:v>
                </c:pt>
                <c:pt idx="37">
                  <c:v>3350</c:v>
                </c:pt>
                <c:pt idx="38">
                  <c:v>3425</c:v>
                </c:pt>
                <c:pt idx="39">
                  <c:v>3500</c:v>
                </c:pt>
                <c:pt idx="40">
                  <c:v>3575</c:v>
                </c:pt>
                <c:pt idx="41">
                  <c:v>3650</c:v>
                </c:pt>
                <c:pt idx="42">
                  <c:v>3725</c:v>
                </c:pt>
                <c:pt idx="43">
                  <c:v>3800</c:v>
                </c:pt>
                <c:pt idx="44">
                  <c:v>3875</c:v>
                </c:pt>
                <c:pt idx="45">
                  <c:v>3950</c:v>
                </c:pt>
                <c:pt idx="46">
                  <c:v>4025</c:v>
                </c:pt>
                <c:pt idx="47">
                  <c:v>4100</c:v>
                </c:pt>
                <c:pt idx="48">
                  <c:v>4175</c:v>
                </c:pt>
                <c:pt idx="49">
                  <c:v>4250</c:v>
                </c:pt>
                <c:pt idx="50">
                  <c:v>4325</c:v>
                </c:pt>
                <c:pt idx="51">
                  <c:v>4400</c:v>
                </c:pt>
                <c:pt idx="52">
                  <c:v>4475</c:v>
                </c:pt>
                <c:pt idx="53">
                  <c:v>4550</c:v>
                </c:pt>
                <c:pt idx="54">
                  <c:v>4625</c:v>
                </c:pt>
                <c:pt idx="55">
                  <c:v>4700</c:v>
                </c:pt>
                <c:pt idx="56">
                  <c:v>4775</c:v>
                </c:pt>
                <c:pt idx="57">
                  <c:v>4850</c:v>
                </c:pt>
                <c:pt idx="58">
                  <c:v>4925</c:v>
                </c:pt>
                <c:pt idx="59">
                  <c:v>5000</c:v>
                </c:pt>
              </c:numCache>
            </c:numRef>
          </c:xVal>
          <c:yVal>
            <c:numRef>
              <c:f>'E515 Exam 2'!$F$3:$F$102</c:f>
              <c:numCache>
                <c:formatCode>General</c:formatCode>
                <c:ptCount val="100"/>
                <c:pt idx="0">
                  <c:v>2.6608681014464381</c:v>
                </c:pt>
                <c:pt idx="1">
                  <c:v>9.5125499344927942</c:v>
                </c:pt>
                <c:pt idx="2">
                  <c:v>24.186068687524404</c:v>
                </c:pt>
                <c:pt idx="3">
                  <c:v>48.832726758694619</c:v>
                </c:pt>
                <c:pt idx="4">
                  <c:v>83.857008962328166</c:v>
                </c:pt>
                <c:pt idx="5">
                  <c:v>128.07172001011344</c:v>
                </c:pt>
                <c:pt idx="6">
                  <c:v>179.2903149864477</c:v>
                </c:pt>
                <c:pt idx="7">
                  <c:v>234.95080396667791</c:v>
                </c:pt>
                <c:pt idx="8">
                  <c:v>292.57572641163296</c:v>
                </c:pt>
                <c:pt idx="9">
                  <c:v>350.03479842499189</c:v>
                </c:pt>
                <c:pt idx="10">
                  <c:v>405.65044918733076</c:v>
                </c:pt>
                <c:pt idx="11">
                  <c:v>458.202327199396</c:v>
                </c:pt>
                <c:pt idx="12">
                  <c:v>506.87783620189776</c:v>
                </c:pt>
                <c:pt idx="13">
                  <c:v>551.20078408044492</c:v>
                </c:pt>
                <c:pt idx="14">
                  <c:v>590.95711321952297</c:v>
                </c:pt>
                <c:pt idx="15">
                  <c:v>626.12741033808652</c:v>
                </c:pt>
                <c:pt idx="16">
                  <c:v>656.83012003177134</c:v>
                </c:pt>
                <c:pt idx="17">
                  <c:v>683.27614819750374</c:v>
                </c:pt>
                <c:pt idx="18">
                  <c:v>705.73393368311918</c:v>
                </c:pt>
                <c:pt idx="19">
                  <c:v>724.50341903181243</c:v>
                </c:pt>
                <c:pt idx="20">
                  <c:v>739.89722409426554</c:v>
                </c:pt>
                <c:pt idx="21">
                  <c:v>752.22745242411224</c:v>
                </c:pt>
                <c:pt idx="22">
                  <c:v>761.7967879378341</c:v>
                </c:pt>
                <c:pt idx="23">
                  <c:v>768.8927879366496</c:v>
                </c:pt>
                <c:pt idx="24">
                  <c:v>773.78450970435085</c:v>
                </c:pt>
                <c:pt idx="25">
                  <c:v>776.7208061606251</c:v>
                </c:pt>
                <c:pt idx="26">
                  <c:v>777.92978819747987</c:v>
                </c:pt>
                <c:pt idx="27">
                  <c:v>777.61907982328421</c:v>
                </c:pt>
                <c:pt idx="28">
                  <c:v>775.97659182008124</c:v>
                </c:pt>
                <c:pt idx="29">
                  <c:v>773.1716155063383</c:v>
                </c:pt>
                <c:pt idx="30">
                  <c:v>769.35609525732502</c:v>
                </c:pt>
                <c:pt idx="31">
                  <c:v>764.6659808544016</c:v>
                </c:pt>
                <c:pt idx="32">
                  <c:v>759.22259194511423</c:v>
                </c:pt>
                <c:pt idx="33">
                  <c:v>753.13394962943278</c:v>
                </c:pt>
                <c:pt idx="34">
                  <c:v>746.49604657149541</c:v>
                </c:pt>
                <c:pt idx="35">
                  <c:v>739.39403870434012</c:v>
                </c:pt>
                <c:pt idx="36">
                  <c:v>731.90334978681813</c:v>
                </c:pt>
                <c:pt idx="37">
                  <c:v>724.0906857196303</c:v>
                </c:pt>
                <c:pt idx="38">
                  <c:v>716.01495932778585</c:v>
                </c:pt>
                <c:pt idx="39">
                  <c:v>707.72812878644072</c:v>
                </c:pt>
                <c:pt idx="40">
                  <c:v>699.27595438787273</c:v>
                </c:pt>
                <c:pt idx="41">
                  <c:v>690.69867919919307</c:v>
                </c:pt>
                <c:pt idx="42">
                  <c:v>682.03163954796912</c:v>
                </c:pt>
                <c:pt idx="43">
                  <c:v>673.30581134461295</c:v>
                </c:pt>
                <c:pt idx="44">
                  <c:v>664.54829811322691</c:v>
                </c:pt>
                <c:pt idx="45">
                  <c:v>655.78276633304927</c:v>
                </c:pt>
                <c:pt idx="46">
                  <c:v>647.02983334492853</c:v>
                </c:pt>
                <c:pt idx="47">
                  <c:v>638.30741268913414</c:v>
                </c:pt>
                <c:pt idx="48">
                  <c:v>629.63102133833422</c:v>
                </c:pt>
                <c:pt idx="49">
                  <c:v>621.01405289011541</c:v>
                </c:pt>
                <c:pt idx="50">
                  <c:v>612.46802039832164</c:v>
                </c:pt>
                <c:pt idx="51">
                  <c:v>604.00277215860649</c:v>
                </c:pt>
                <c:pt idx="52">
                  <c:v>595.62668342492498</c:v>
                </c:pt>
                <c:pt idx="53">
                  <c:v>587.34682672177235</c:v>
                </c:pt>
                <c:pt idx="54">
                  <c:v>579.16912313235957</c:v>
                </c:pt>
                <c:pt idx="55">
                  <c:v>571.09847668470309</c:v>
                </c:pt>
                <c:pt idx="56">
                  <c:v>563.13889372472784</c:v>
                </c:pt>
                <c:pt idx="57">
                  <c:v>555.29358895626899</c:v>
                </c:pt>
                <c:pt idx="58">
                  <c:v>547.56507964046966</c:v>
                </c:pt>
                <c:pt idx="59">
                  <c:v>539.95526927979961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A-9E40-BD49-D42CEFAD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72912"/>
        <c:axId val="681125888"/>
      </c:scatterChart>
      <c:valAx>
        <c:axId val="6294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plant at plue centerline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25888"/>
        <c:crosses val="autoZero"/>
        <c:crossBetween val="midCat"/>
      </c:valAx>
      <c:valAx>
        <c:axId val="6811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[SO2] (ug/m^3)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C,</a:t>
            </a:r>
            <a:r>
              <a:rPr lang="en-US" baseline="0"/>
              <a:t> </a:t>
            </a:r>
            <a:r>
              <a:rPr lang="en-US"/>
              <a:t>1km</a:t>
            </a:r>
            <a:r>
              <a:rPr lang="en-US" baseline="0"/>
              <a:t> away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2'!$R$1</c:f>
              <c:strCache>
                <c:ptCount val="1"/>
                <c:pt idx="0">
                  <c:v>C(1000, 0, 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2'!$P$2:$P$103</c:f>
              <c:numCache>
                <c:formatCode>General</c:formatCode>
                <c:ptCount val="10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  <c:pt idx="24">
                  <c:v>330</c:v>
                </c:pt>
                <c:pt idx="25">
                  <c:v>340</c:v>
                </c:pt>
                <c:pt idx="26">
                  <c:v>350</c:v>
                </c:pt>
                <c:pt idx="27">
                  <c:v>360</c:v>
                </c:pt>
                <c:pt idx="28">
                  <c:v>370</c:v>
                </c:pt>
                <c:pt idx="29">
                  <c:v>380</c:v>
                </c:pt>
                <c:pt idx="30">
                  <c:v>390</c:v>
                </c:pt>
                <c:pt idx="31">
                  <c:v>400</c:v>
                </c:pt>
                <c:pt idx="32">
                  <c:v>410</c:v>
                </c:pt>
                <c:pt idx="33">
                  <c:v>420</c:v>
                </c:pt>
                <c:pt idx="34">
                  <c:v>430</c:v>
                </c:pt>
                <c:pt idx="35">
                  <c:v>440</c:v>
                </c:pt>
                <c:pt idx="36">
                  <c:v>450</c:v>
                </c:pt>
                <c:pt idx="37">
                  <c:v>460</c:v>
                </c:pt>
                <c:pt idx="38">
                  <c:v>470</c:v>
                </c:pt>
                <c:pt idx="39">
                  <c:v>480</c:v>
                </c:pt>
                <c:pt idx="40">
                  <c:v>490</c:v>
                </c:pt>
                <c:pt idx="41">
                  <c:v>500</c:v>
                </c:pt>
              </c:numCache>
            </c:numRef>
          </c:xVal>
          <c:yVal>
            <c:numRef>
              <c:f>'E515 Exam 2'!$R$2:$R$103</c:f>
              <c:numCache>
                <c:formatCode>0.00E+00</c:formatCode>
                <c:ptCount val="102"/>
                <c:pt idx="0">
                  <c:v>945098.15230050054</c:v>
                </c:pt>
                <c:pt idx="1">
                  <c:v>1.8410080680488272E+16</c:v>
                </c:pt>
                <c:pt idx="2">
                  <c:v>7.1391582321826995E+17</c:v>
                </c:pt>
                <c:pt idx="3">
                  <c:v>3.4555452575741047E+19</c:v>
                </c:pt>
                <c:pt idx="4">
                  <c:v>2.0876823737074865E+21</c:v>
                </c:pt>
                <c:pt idx="5">
                  <c:v>1.5743109827926616E+23</c:v>
                </c:pt>
                <c:pt idx="6">
                  <c:v>1.4818180735339824E+25</c:v>
                </c:pt>
                <c:pt idx="7">
                  <c:v>1.7409147760607338E+27</c:v>
                </c:pt>
                <c:pt idx="8">
                  <c:v>2.5529270020311628E+29</c:v>
                </c:pt>
                <c:pt idx="9">
                  <c:v>4.6728037726524587E+31</c:v>
                </c:pt>
                <c:pt idx="10">
                  <c:v>1.0675665373736032E+34</c:v>
                </c:pt>
                <c:pt idx="11">
                  <c:v>3.0443222558438778E+36</c:v>
                </c:pt>
                <c:pt idx="12">
                  <c:v>1.0835889170080175E+39</c:v>
                </c:pt>
                <c:pt idx="13">
                  <c:v>4.8141181836392955E+41</c:v>
                </c:pt>
                <c:pt idx="14">
                  <c:v>2.6696062022574823E+44</c:v>
                </c:pt>
                <c:pt idx="15">
                  <c:v>1.8478040689867187E+47</c:v>
                </c:pt>
                <c:pt idx="16">
                  <c:v>1.5964043303906887E+50</c:v>
                </c:pt>
                <c:pt idx="17">
                  <c:v>1.7215043990174803E+53</c:v>
                </c:pt>
                <c:pt idx="18">
                  <c:v>2.3171366048769737E+56</c:v>
                </c:pt>
                <c:pt idx="19">
                  <c:v>3.8929013715042863E+59</c:v>
                </c:pt>
                <c:pt idx="20">
                  <c:v>8.1634441364604172E+62</c:v>
                </c:pt>
                <c:pt idx="21">
                  <c:v>2.1367401523750184E+66</c:v>
                </c:pt>
                <c:pt idx="22">
                  <c:v>6.9808492339203244E+69</c:v>
                </c:pt>
                <c:pt idx="23">
                  <c:v>2.846708956050992E+73</c:v>
                </c:pt>
                <c:pt idx="24">
                  <c:v>1.4489591387412692E+77</c:v>
                </c:pt>
                <c:pt idx="25">
                  <c:v>9.2055018706838841E+80</c:v>
                </c:pt>
                <c:pt idx="26">
                  <c:v>7.2999025812610111E+84</c:v>
                </c:pt>
                <c:pt idx="27">
                  <c:v>7.225450328207396E+88</c:v>
                </c:pt>
                <c:pt idx="28">
                  <c:v>8.9267019957650353E+92</c:v>
                </c:pt>
                <c:pt idx="29">
                  <c:v>1.3765608545517995E+97</c:v>
                </c:pt>
                <c:pt idx="30">
                  <c:v>2.6495862138471345E+101</c:v>
                </c:pt>
                <c:pt idx="31">
                  <c:v>6.3655943137895651E+105</c:v>
                </c:pt>
                <c:pt idx="32">
                  <c:v>1.908877770024548E+110</c:v>
                </c:pt>
                <c:pt idx="33">
                  <c:v>7.1448899716026177E+114</c:v>
                </c:pt>
                <c:pt idx="34">
                  <c:v>3.3380376563410529E+119</c:v>
                </c:pt>
                <c:pt idx="35">
                  <c:v>1.9465482786206054E+124</c:v>
                </c:pt>
                <c:pt idx="36">
                  <c:v>1.416828842379316E+129</c:v>
                </c:pt>
                <c:pt idx="37">
                  <c:v>1.2872054217255084E+134</c:v>
                </c:pt>
                <c:pt idx="38">
                  <c:v>1.4596764223486649E+139</c:v>
                </c:pt>
                <c:pt idx="39">
                  <c:v>2.0660631290941308E+144</c:v>
                </c:pt>
                <c:pt idx="40">
                  <c:v>3.650134295121093E+149</c:v>
                </c:pt>
                <c:pt idx="41">
                  <c:v>8.0491933678871665E+154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B30-9AE9-7A9CD412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58720"/>
        <c:axId val="704849824"/>
      </c:scatterChart>
      <c:valAx>
        <c:axId val="707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Vertical distance (m)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49824"/>
        <c:crosses val="autoZero"/>
        <c:crossBetween val="midCat"/>
      </c:valAx>
      <c:valAx>
        <c:axId val="704849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[SO2] (ug/m^3)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C, 5km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2'!$S$1</c:f>
              <c:strCache>
                <c:ptCount val="1"/>
                <c:pt idx="0">
                  <c:v>C(5000,0,z)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2'!$P$2:$P$103</c:f>
              <c:numCache>
                <c:formatCode>General</c:formatCode>
                <c:ptCount val="10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  <c:pt idx="24">
                  <c:v>330</c:v>
                </c:pt>
                <c:pt idx="25">
                  <c:v>340</c:v>
                </c:pt>
                <c:pt idx="26">
                  <c:v>350</c:v>
                </c:pt>
                <c:pt idx="27">
                  <c:v>360</c:v>
                </c:pt>
                <c:pt idx="28">
                  <c:v>370</c:v>
                </c:pt>
                <c:pt idx="29">
                  <c:v>380</c:v>
                </c:pt>
                <c:pt idx="30">
                  <c:v>390</c:v>
                </c:pt>
                <c:pt idx="31">
                  <c:v>400</c:v>
                </c:pt>
                <c:pt idx="32">
                  <c:v>410</c:v>
                </c:pt>
                <c:pt idx="33">
                  <c:v>420</c:v>
                </c:pt>
                <c:pt idx="34">
                  <c:v>430</c:v>
                </c:pt>
                <c:pt idx="35">
                  <c:v>440</c:v>
                </c:pt>
                <c:pt idx="36">
                  <c:v>450</c:v>
                </c:pt>
                <c:pt idx="37">
                  <c:v>460</c:v>
                </c:pt>
                <c:pt idx="38">
                  <c:v>470</c:v>
                </c:pt>
                <c:pt idx="39">
                  <c:v>480</c:v>
                </c:pt>
                <c:pt idx="40">
                  <c:v>490</c:v>
                </c:pt>
                <c:pt idx="41">
                  <c:v>500</c:v>
                </c:pt>
              </c:numCache>
            </c:numRef>
          </c:xVal>
          <c:yVal>
            <c:numRef>
              <c:f>'E515 Exam 2'!$S$2:$S$103</c:f>
              <c:numCache>
                <c:formatCode>0.00E+00</c:formatCode>
                <c:ptCount val="102"/>
                <c:pt idx="0">
                  <c:v>2329.2713194140783</c:v>
                </c:pt>
                <c:pt idx="1">
                  <c:v>13137.160660804415</c:v>
                </c:pt>
                <c:pt idx="2">
                  <c:v>18383.201893023885</c:v>
                </c:pt>
                <c:pt idx="3">
                  <c:v>26371.526630714492</c:v>
                </c:pt>
                <c:pt idx="4">
                  <c:v>38755.289421304915</c:v>
                </c:pt>
                <c:pt idx="5">
                  <c:v>58311.521784685065</c:v>
                </c:pt>
                <c:pt idx="6">
                  <c:v>89784.532708319399</c:v>
                </c:pt>
                <c:pt idx="7">
                  <c:v>141419.73423224923</c:v>
                </c:pt>
                <c:pt idx="8">
                  <c:v>227798.73286783154</c:v>
                </c:pt>
                <c:pt idx="9">
                  <c:v>375166.59831500688</c:v>
                </c:pt>
                <c:pt idx="10">
                  <c:v>631610.2947100919</c:v>
                </c:pt>
                <c:pt idx="11">
                  <c:v>1086836.740128112</c:v>
                </c:pt>
                <c:pt idx="12">
                  <c:v>1911265.6273182409</c:v>
                </c:pt>
                <c:pt idx="13">
                  <c:v>3434643.6231604344</c:v>
                </c:pt>
                <c:pt idx="14">
                  <c:v>6306913.3131462364</c:v>
                </c:pt>
                <c:pt idx="15">
                  <c:v>11833243.247251039</c:v>
                </c:pt>
                <c:pt idx="16">
                  <c:v>22684268.355661131</c:v>
                </c:pt>
                <c:pt idx="17">
                  <c:v>44428953.891372122</c:v>
                </c:pt>
                <c:pt idx="18">
                  <c:v>88903136.491414025</c:v>
                </c:pt>
                <c:pt idx="19">
                  <c:v>181747947.3133288</c:v>
                </c:pt>
                <c:pt idx="20">
                  <c:v>379591948.05212039</c:v>
                </c:pt>
                <c:pt idx="21">
                  <c:v>809943200.737535</c:v>
                </c:pt>
                <c:pt idx="22">
                  <c:v>1765543402.3890233</c:v>
                </c:pt>
                <c:pt idx="23">
                  <c:v>3931746655.5786915</c:v>
                </c:pt>
                <c:pt idx="24">
                  <c:v>8944862084.5033741</c:v>
                </c:pt>
                <c:pt idx="25">
                  <c:v>20789353657.126713</c:v>
                </c:pt>
                <c:pt idx="26">
                  <c:v>49361251694.355209</c:v>
                </c:pt>
                <c:pt idx="27">
                  <c:v>119731414274.67485</c:v>
                </c:pt>
                <c:pt idx="28">
                  <c:v>296692117001.57263</c:v>
                </c:pt>
                <c:pt idx="29">
                  <c:v>751067915518.96106</c:v>
                </c:pt>
                <c:pt idx="30">
                  <c:v>1942348817646.4167</c:v>
                </c:pt>
                <c:pt idx="31">
                  <c:v>5131563074642.5742</c:v>
                </c:pt>
                <c:pt idx="32">
                  <c:v>13849887676277.465</c:v>
                </c:pt>
                <c:pt idx="33">
                  <c:v>38187105037690.344</c:v>
                </c:pt>
                <c:pt idx="34">
                  <c:v>107562514820952.97</c:v>
                </c:pt>
                <c:pt idx="35">
                  <c:v>309512896186011.25</c:v>
                </c:pt>
                <c:pt idx="36">
                  <c:v>909850491772657.5</c:v>
                </c:pt>
                <c:pt idx="37">
                  <c:v>2732339876952547.5</c:v>
                </c:pt>
                <c:pt idx="38">
                  <c:v>8382484214859590</c:v>
                </c:pt>
                <c:pt idx="39">
                  <c:v>2.627145077908002E+16</c:v>
                </c:pt>
                <c:pt idx="40">
                  <c:v>8.411406437074352E+16</c:v>
                </c:pt>
                <c:pt idx="41">
                  <c:v>2.7512268496510061E+17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3D3-BD7D-AF339E9F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72848"/>
        <c:axId val="707459216"/>
      </c:scatterChart>
      <c:valAx>
        <c:axId val="7072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Vertical distance (m)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59216"/>
        <c:crosses val="autoZero"/>
        <c:crossBetween val="midCat"/>
      </c:valAx>
      <c:valAx>
        <c:axId val="707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[SO2] (ug/m^3)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</a:t>
            </a:r>
            <a:r>
              <a:rPr lang="en-US" baseline="0"/>
              <a:t> B</a:t>
            </a:r>
          </a:p>
          <a:p>
            <a:pPr>
              <a:defRPr/>
            </a:pPr>
            <a:r>
              <a:rPr lang="en-US" sz="1000" baseline="0"/>
              <a:t>(Crosswind distance at downwind distance of 1km). Ground level [SO2]</a:t>
            </a:r>
            <a:endParaRPr lang="en-US" sz="1000"/>
          </a:p>
        </c:rich>
      </c:tx>
      <c:layout>
        <c:manualLayout>
          <c:xMode val="edge"/>
          <c:yMode val="edge"/>
          <c:x val="0.14599868216808934"/>
          <c:y val="1.883238612856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2'!$L$1</c:f>
              <c:strCache>
                <c:ptCount val="1"/>
                <c:pt idx="0">
                  <c:v>C(1000, y, 0) (ug/m3)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2'!$J$2:$J$101</c:f>
              <c:numCache>
                <c:formatCode>General</c:formatCode>
                <c:ptCount val="100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130</c:v>
                </c:pt>
                <c:pt idx="44">
                  <c:v>140</c:v>
                </c:pt>
                <c:pt idx="45">
                  <c:v>150</c:v>
                </c:pt>
                <c:pt idx="46">
                  <c:v>160</c:v>
                </c:pt>
                <c:pt idx="47">
                  <c:v>170</c:v>
                </c:pt>
                <c:pt idx="48">
                  <c:v>180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'E515 Exam 2'!$L$2:$L$101</c:f>
              <c:numCache>
                <c:formatCode>General</c:formatCode>
                <c:ptCount val="100"/>
                <c:pt idx="0">
                  <c:v>3.8798847614635068E-9</c:v>
                </c:pt>
                <c:pt idx="1">
                  <c:v>1.9274951953640613E-8</c:v>
                </c:pt>
                <c:pt idx="2">
                  <c:v>9.0691930580488355E-8</c:v>
                </c:pt>
                <c:pt idx="3">
                  <c:v>4.0415211404104761E-7</c:v>
                </c:pt>
                <c:pt idx="4">
                  <c:v>1.7057757183071204E-6</c:v>
                </c:pt>
                <c:pt idx="5">
                  <c:v>6.8186730395590652E-6</c:v>
                </c:pt>
                <c:pt idx="6">
                  <c:v>2.581538876298629E-5</c:v>
                </c:pt>
                <c:pt idx="7">
                  <c:v>9.2567458108196217E-5</c:v>
                </c:pt>
                <c:pt idx="8">
                  <c:v>3.1436839078032177E-4</c:v>
                </c:pt>
                <c:pt idx="9">
                  <c:v>1.0111609072597936E-3</c:v>
                </c:pt>
                <c:pt idx="10">
                  <c:v>3.0803675166685973E-3</c:v>
                </c:pt>
                <c:pt idx="11">
                  <c:v>8.8876238197734877E-3</c:v>
                </c:pt>
                <c:pt idx="12">
                  <c:v>2.428676433372191E-2</c:v>
                </c:pt>
                <c:pt idx="13">
                  <c:v>6.2857125747184189E-2</c:v>
                </c:pt>
                <c:pt idx="14">
                  <c:v>0.15407786182350786</c:v>
                </c:pt>
                <c:pt idx="15">
                  <c:v>0.35770650082923672</c:v>
                </c:pt>
                <c:pt idx="16">
                  <c:v>0.78652818132468283</c:v>
                </c:pt>
                <c:pt idx="17">
                  <c:v>1.6379574220085127</c:v>
                </c:pt>
                <c:pt idx="18">
                  <c:v>3.2306640106116444</c:v>
                </c:pt>
                <c:pt idx="19">
                  <c:v>6.0350635034203952</c:v>
                </c:pt>
                <c:pt idx="20">
                  <c:v>10.677578181750819</c:v>
                </c:pt>
                <c:pt idx="21">
                  <c:v>17.892232829329366</c:v>
                </c:pt>
                <c:pt idx="22">
                  <c:v>28.396001277588827</c:v>
                </c:pt>
                <c:pt idx="23">
                  <c:v>42.682583468795613</c:v>
                </c:pt>
                <c:pt idx="24">
                  <c:v>60.763820860768341</c:v>
                </c:pt>
                <c:pt idx="25">
                  <c:v>81.929502234836235</c:v>
                </c:pt>
                <c:pt idx="26">
                  <c:v>104.62522935627605</c:v>
                </c:pt>
                <c:pt idx="27">
                  <c:v>126.5416214341661</c:v>
                </c:pt>
                <c:pt idx="28">
                  <c:v>144.95434306674508</c:v>
                </c:pt>
                <c:pt idx="29">
                  <c:v>157.2642232716623</c:v>
                </c:pt>
                <c:pt idx="30">
                  <c:v>161.59558894567903</c:v>
                </c:pt>
                <c:pt idx="31">
                  <c:v>157.2642232716623</c:v>
                </c:pt>
                <c:pt idx="32">
                  <c:v>144.95434306674508</c:v>
                </c:pt>
                <c:pt idx="33">
                  <c:v>126.5416214341661</c:v>
                </c:pt>
                <c:pt idx="34">
                  <c:v>104.62522935627605</c:v>
                </c:pt>
                <c:pt idx="35">
                  <c:v>81.929502234836235</c:v>
                </c:pt>
                <c:pt idx="36">
                  <c:v>60.763820860768341</c:v>
                </c:pt>
                <c:pt idx="37">
                  <c:v>42.682583468795613</c:v>
                </c:pt>
                <c:pt idx="38">
                  <c:v>28.396001277588827</c:v>
                </c:pt>
                <c:pt idx="39">
                  <c:v>17.892232829329366</c:v>
                </c:pt>
                <c:pt idx="40">
                  <c:v>10.677578181750819</c:v>
                </c:pt>
                <c:pt idx="41">
                  <c:v>6.0350635034203952</c:v>
                </c:pt>
                <c:pt idx="42">
                  <c:v>3.2306640106116444</c:v>
                </c:pt>
                <c:pt idx="43">
                  <c:v>1.6379574220085127</c:v>
                </c:pt>
                <c:pt idx="44">
                  <c:v>0.78652818132468283</c:v>
                </c:pt>
                <c:pt idx="45">
                  <c:v>0.35770650082923672</c:v>
                </c:pt>
                <c:pt idx="46">
                  <c:v>0.15407786182350786</c:v>
                </c:pt>
                <c:pt idx="47">
                  <c:v>6.2857125747184189E-2</c:v>
                </c:pt>
                <c:pt idx="48">
                  <c:v>2.428676433372191E-2</c:v>
                </c:pt>
                <c:pt idx="49">
                  <c:v>8.8876238197734877E-3</c:v>
                </c:pt>
                <c:pt idx="50">
                  <c:v>3.0803675166685973E-3</c:v>
                </c:pt>
                <c:pt idx="51">
                  <c:v>1.0111609072597936E-3</c:v>
                </c:pt>
                <c:pt idx="52">
                  <c:v>3.1436839078032177E-4</c:v>
                </c:pt>
                <c:pt idx="53">
                  <c:v>9.2567458108196217E-5</c:v>
                </c:pt>
                <c:pt idx="54">
                  <c:v>2.581538876298629E-5</c:v>
                </c:pt>
                <c:pt idx="55">
                  <c:v>6.8186730395590652E-6</c:v>
                </c:pt>
                <c:pt idx="56">
                  <c:v>1.7057757183071204E-6</c:v>
                </c:pt>
                <c:pt idx="57">
                  <c:v>4.0415211404104761E-7</c:v>
                </c:pt>
                <c:pt idx="58">
                  <c:v>9.0691930580488355E-8</c:v>
                </c:pt>
                <c:pt idx="59">
                  <c:v>1.9274951953640613E-8</c:v>
                </c:pt>
                <c:pt idx="60">
                  <c:v>3.8798847614635068E-9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8-4363-A901-317F7CCB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59135"/>
        <c:axId val="777162879"/>
      </c:scatterChart>
      <c:valAx>
        <c:axId val="7771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</a:t>
                </a:r>
                <a:r>
                  <a:rPr lang="en-US" baseline="0"/>
                  <a:t> distance (m)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2879"/>
        <c:crosses val="autoZero"/>
        <c:crossBetween val="midCat"/>
      </c:valAx>
      <c:valAx>
        <c:axId val="7771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[SO2] (ug/m^3)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 PS3</a:t>
            </a:r>
          </a:p>
        </c:rich>
      </c:tx>
      <c:layout>
        <c:manualLayout>
          <c:xMode val="edge"/>
          <c:yMode val="edge"/>
          <c:x val="0.42168045891770456"/>
          <c:y val="3.178307747502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 m downwind, 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2'!$J$2:$J$103</c:f>
              <c:numCache>
                <c:formatCode>General</c:formatCode>
                <c:ptCount val="102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130</c:v>
                </c:pt>
                <c:pt idx="44">
                  <c:v>140</c:v>
                </c:pt>
                <c:pt idx="45">
                  <c:v>150</c:v>
                </c:pt>
                <c:pt idx="46">
                  <c:v>160</c:v>
                </c:pt>
                <c:pt idx="47">
                  <c:v>170</c:v>
                </c:pt>
                <c:pt idx="48">
                  <c:v>180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'E515 Exam 2'!$K$2:$K$103</c:f>
              <c:numCache>
                <c:formatCode>General</c:formatCode>
                <c:ptCount val="102"/>
                <c:pt idx="0">
                  <c:v>6.1214701619870295E-138</c:v>
                </c:pt>
                <c:pt idx="1">
                  <c:v>8.4938106585242385E-130</c:v>
                </c:pt>
                <c:pt idx="2">
                  <c:v>6.2422484019878149E-122</c:v>
                </c:pt>
                <c:pt idx="3">
                  <c:v>2.4298034853133017E-114</c:v>
                </c:pt>
                <c:pt idx="4">
                  <c:v>5.0094827688577528E-107</c:v>
                </c:pt>
                <c:pt idx="5">
                  <c:v>5.4702384283671205E-100</c:v>
                </c:pt>
                <c:pt idx="6">
                  <c:v>3.1638162890447838E-93</c:v>
                </c:pt>
                <c:pt idx="7">
                  <c:v>9.6918769562053708E-87</c:v>
                </c:pt>
                <c:pt idx="8">
                  <c:v>1.5725199310636942E-80</c:v>
                </c:pt>
                <c:pt idx="9">
                  <c:v>1.3513755528359162E-74</c:v>
                </c:pt>
                <c:pt idx="10">
                  <c:v>6.1510263853426241E-69</c:v>
                </c:pt>
                <c:pt idx="11">
                  <c:v>1.4828962076044879E-63</c:v>
                </c:pt>
                <c:pt idx="12">
                  <c:v>1.893501055863613E-58</c:v>
                </c:pt>
                <c:pt idx="13">
                  <c:v>1.2805955293629385E-53</c:v>
                </c:pt>
                <c:pt idx="14">
                  <c:v>4.5872250122937425E-49</c:v>
                </c:pt>
                <c:pt idx="15">
                  <c:v>8.7032155265435099E-45</c:v>
                </c:pt>
                <c:pt idx="16">
                  <c:v>8.7458306979613929E-41</c:v>
                </c:pt>
                <c:pt idx="17">
                  <c:v>4.6549393415490577E-37</c:v>
                </c:pt>
                <c:pt idx="18">
                  <c:v>1.3122561557928895E-33</c:v>
                </c:pt>
                <c:pt idx="19">
                  <c:v>1.9593627349465117E-30</c:v>
                </c:pt>
                <c:pt idx="20">
                  <c:v>1.5495396793837428E-27</c:v>
                </c:pt>
                <c:pt idx="21">
                  <c:v>6.4905603471118845E-25</c:v>
                </c:pt>
                <c:pt idx="22">
                  <c:v>1.4399695722978816E-22</c:v>
                </c:pt>
                <c:pt idx="23">
                  <c:v>1.6920612150099077E-20</c:v>
                </c:pt>
                <c:pt idx="24">
                  <c:v>1.0531020519271023E-18</c:v>
                </c:pt>
                <c:pt idx="25">
                  <c:v>3.4714944857246854E-17</c:v>
                </c:pt>
                <c:pt idx="26">
                  <c:v>6.0611374550767421E-16</c:v>
                </c:pt>
                <c:pt idx="27">
                  <c:v>5.6051006948078408E-15</c:v>
                </c:pt>
                <c:pt idx="28">
                  <c:v>2.7453918340133791E-14</c:v>
                </c:pt>
                <c:pt idx="29">
                  <c:v>7.1222446667488533E-14</c:v>
                </c:pt>
                <c:pt idx="30">
                  <c:v>9.7863574032681913E-14</c:v>
                </c:pt>
                <c:pt idx="31">
                  <c:v>7.1222446667488533E-14</c:v>
                </c:pt>
                <c:pt idx="32">
                  <c:v>2.7453918340133791E-14</c:v>
                </c:pt>
                <c:pt idx="33">
                  <c:v>5.6051006948078408E-15</c:v>
                </c:pt>
                <c:pt idx="34">
                  <c:v>6.0611374550767421E-16</c:v>
                </c:pt>
                <c:pt idx="35">
                  <c:v>3.4714944857246854E-17</c:v>
                </c:pt>
                <c:pt idx="36">
                  <c:v>1.0531020519271023E-18</c:v>
                </c:pt>
                <c:pt idx="37">
                  <c:v>1.6920612150099077E-20</c:v>
                </c:pt>
                <c:pt idx="38">
                  <c:v>1.4399695722978816E-22</c:v>
                </c:pt>
                <c:pt idx="39">
                  <c:v>6.4905603471118845E-25</c:v>
                </c:pt>
                <c:pt idx="40">
                  <c:v>1.5495396793837428E-27</c:v>
                </c:pt>
                <c:pt idx="41">
                  <c:v>1.9593627349465117E-30</c:v>
                </c:pt>
                <c:pt idx="42">
                  <c:v>1.3122561557928895E-33</c:v>
                </c:pt>
                <c:pt idx="43">
                  <c:v>4.6549393415490577E-37</c:v>
                </c:pt>
                <c:pt idx="44">
                  <c:v>8.7458306979613929E-41</c:v>
                </c:pt>
                <c:pt idx="45">
                  <c:v>8.7032155265435099E-45</c:v>
                </c:pt>
                <c:pt idx="46">
                  <c:v>4.5872250122937425E-49</c:v>
                </c:pt>
                <c:pt idx="47">
                  <c:v>1.2805955293629385E-53</c:v>
                </c:pt>
                <c:pt idx="48">
                  <c:v>1.893501055863613E-58</c:v>
                </c:pt>
                <c:pt idx="49">
                  <c:v>1.4828962076044879E-63</c:v>
                </c:pt>
                <c:pt idx="50">
                  <c:v>6.1510263853426241E-69</c:v>
                </c:pt>
                <c:pt idx="51">
                  <c:v>1.3513755528359162E-74</c:v>
                </c:pt>
                <c:pt idx="52">
                  <c:v>1.5725199310636942E-80</c:v>
                </c:pt>
                <c:pt idx="53">
                  <c:v>9.6918769562053708E-87</c:v>
                </c:pt>
                <c:pt idx="54">
                  <c:v>3.1638162890447838E-93</c:v>
                </c:pt>
                <c:pt idx="55">
                  <c:v>5.4702384283671205E-100</c:v>
                </c:pt>
                <c:pt idx="56">
                  <c:v>5.0094827688577528E-107</c:v>
                </c:pt>
                <c:pt idx="57">
                  <c:v>2.4298034853133017E-114</c:v>
                </c:pt>
                <c:pt idx="58">
                  <c:v>6.2422484019878149E-122</c:v>
                </c:pt>
                <c:pt idx="59">
                  <c:v>8.4938106585242385E-130</c:v>
                </c:pt>
                <c:pt idx="60">
                  <c:v>6.1214701619870295E-138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B-3246-8676-26BA4119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3776"/>
        <c:axId val="706069200"/>
      </c:scatterChart>
      <c:scatterChart>
        <c:scatterStyle val="lineMarker"/>
        <c:varyColors val="0"/>
        <c:ser>
          <c:idx val="1"/>
          <c:order val="1"/>
          <c:tx>
            <c:v>1km downwind, orange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'E515 Exam 2'!$J$2:$J$103</c:f>
              <c:numCache>
                <c:formatCode>General</c:formatCode>
                <c:ptCount val="102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130</c:v>
                </c:pt>
                <c:pt idx="44">
                  <c:v>140</c:v>
                </c:pt>
                <c:pt idx="45">
                  <c:v>150</c:v>
                </c:pt>
                <c:pt idx="46">
                  <c:v>160</c:v>
                </c:pt>
                <c:pt idx="47">
                  <c:v>170</c:v>
                </c:pt>
                <c:pt idx="48">
                  <c:v>180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'E515 Exam 2'!$L$2:$L$103</c:f>
              <c:numCache>
                <c:formatCode>General</c:formatCode>
                <c:ptCount val="102"/>
                <c:pt idx="0">
                  <c:v>3.8798847614635068E-9</c:v>
                </c:pt>
                <c:pt idx="1">
                  <c:v>1.9274951953640613E-8</c:v>
                </c:pt>
                <c:pt idx="2">
                  <c:v>9.0691930580488355E-8</c:v>
                </c:pt>
                <c:pt idx="3">
                  <c:v>4.0415211404104761E-7</c:v>
                </c:pt>
                <c:pt idx="4">
                  <c:v>1.7057757183071204E-6</c:v>
                </c:pt>
                <c:pt idx="5">
                  <c:v>6.8186730395590652E-6</c:v>
                </c:pt>
                <c:pt idx="6">
                  <c:v>2.581538876298629E-5</c:v>
                </c:pt>
                <c:pt idx="7">
                  <c:v>9.2567458108196217E-5</c:v>
                </c:pt>
                <c:pt idx="8">
                  <c:v>3.1436839078032177E-4</c:v>
                </c:pt>
                <c:pt idx="9">
                  <c:v>1.0111609072597936E-3</c:v>
                </c:pt>
                <c:pt idx="10">
                  <c:v>3.0803675166685973E-3</c:v>
                </c:pt>
                <c:pt idx="11">
                  <c:v>8.8876238197734877E-3</c:v>
                </c:pt>
                <c:pt idx="12">
                  <c:v>2.428676433372191E-2</c:v>
                </c:pt>
                <c:pt idx="13">
                  <c:v>6.2857125747184189E-2</c:v>
                </c:pt>
                <c:pt idx="14">
                  <c:v>0.15407786182350786</c:v>
                </c:pt>
                <c:pt idx="15">
                  <c:v>0.35770650082923672</c:v>
                </c:pt>
                <c:pt idx="16">
                  <c:v>0.78652818132468283</c:v>
                </c:pt>
                <c:pt idx="17">
                  <c:v>1.6379574220085127</c:v>
                </c:pt>
                <c:pt idx="18">
                  <c:v>3.2306640106116444</c:v>
                </c:pt>
                <c:pt idx="19">
                  <c:v>6.0350635034203952</c:v>
                </c:pt>
                <c:pt idx="20">
                  <c:v>10.677578181750819</c:v>
                </c:pt>
                <c:pt idx="21">
                  <c:v>17.892232829329366</c:v>
                </c:pt>
                <c:pt idx="22">
                  <c:v>28.396001277588827</c:v>
                </c:pt>
                <c:pt idx="23">
                  <c:v>42.682583468795613</c:v>
                </c:pt>
                <c:pt idx="24">
                  <c:v>60.763820860768341</c:v>
                </c:pt>
                <c:pt idx="25">
                  <c:v>81.929502234836235</c:v>
                </c:pt>
                <c:pt idx="26">
                  <c:v>104.62522935627605</c:v>
                </c:pt>
                <c:pt idx="27">
                  <c:v>126.5416214341661</c:v>
                </c:pt>
                <c:pt idx="28">
                  <c:v>144.95434306674508</c:v>
                </c:pt>
                <c:pt idx="29">
                  <c:v>157.2642232716623</c:v>
                </c:pt>
                <c:pt idx="30">
                  <c:v>161.59558894567903</c:v>
                </c:pt>
                <c:pt idx="31">
                  <c:v>157.2642232716623</c:v>
                </c:pt>
                <c:pt idx="32">
                  <c:v>144.95434306674508</c:v>
                </c:pt>
                <c:pt idx="33">
                  <c:v>126.5416214341661</c:v>
                </c:pt>
                <c:pt idx="34">
                  <c:v>104.62522935627605</c:v>
                </c:pt>
                <c:pt idx="35">
                  <c:v>81.929502234836235</c:v>
                </c:pt>
                <c:pt idx="36">
                  <c:v>60.763820860768341</c:v>
                </c:pt>
                <c:pt idx="37">
                  <c:v>42.682583468795613</c:v>
                </c:pt>
                <c:pt idx="38">
                  <c:v>28.396001277588827</c:v>
                </c:pt>
                <c:pt idx="39">
                  <c:v>17.892232829329366</c:v>
                </c:pt>
                <c:pt idx="40">
                  <c:v>10.677578181750819</c:v>
                </c:pt>
                <c:pt idx="41">
                  <c:v>6.0350635034203952</c:v>
                </c:pt>
                <c:pt idx="42">
                  <c:v>3.2306640106116444</c:v>
                </c:pt>
                <c:pt idx="43">
                  <c:v>1.6379574220085127</c:v>
                </c:pt>
                <c:pt idx="44">
                  <c:v>0.78652818132468283</c:v>
                </c:pt>
                <c:pt idx="45">
                  <c:v>0.35770650082923672</c:v>
                </c:pt>
                <c:pt idx="46">
                  <c:v>0.15407786182350786</c:v>
                </c:pt>
                <c:pt idx="47">
                  <c:v>6.2857125747184189E-2</c:v>
                </c:pt>
                <c:pt idx="48">
                  <c:v>2.428676433372191E-2</c:v>
                </c:pt>
                <c:pt idx="49">
                  <c:v>8.8876238197734877E-3</c:v>
                </c:pt>
                <c:pt idx="50">
                  <c:v>3.0803675166685973E-3</c:v>
                </c:pt>
                <c:pt idx="51">
                  <c:v>1.0111609072597936E-3</c:v>
                </c:pt>
                <c:pt idx="52">
                  <c:v>3.1436839078032177E-4</c:v>
                </c:pt>
                <c:pt idx="53">
                  <c:v>9.2567458108196217E-5</c:v>
                </c:pt>
                <c:pt idx="54">
                  <c:v>2.581538876298629E-5</c:v>
                </c:pt>
                <c:pt idx="55">
                  <c:v>6.8186730395590652E-6</c:v>
                </c:pt>
                <c:pt idx="56">
                  <c:v>1.7057757183071204E-6</c:v>
                </c:pt>
                <c:pt idx="57">
                  <c:v>4.0415211404104761E-7</c:v>
                </c:pt>
                <c:pt idx="58">
                  <c:v>9.0691930580488355E-8</c:v>
                </c:pt>
                <c:pt idx="59">
                  <c:v>1.9274951953640613E-8</c:v>
                </c:pt>
                <c:pt idx="60">
                  <c:v>3.8798847614635068E-9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B-3246-8676-26BA4119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485200"/>
        <c:axId val="706292672"/>
      </c:scatterChart>
      <c:valAx>
        <c:axId val="7062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plant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9200"/>
        <c:crosses val="autoZero"/>
        <c:crossBetween val="midCat"/>
      </c:valAx>
      <c:valAx>
        <c:axId val="7060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200m downwind, blue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3776"/>
        <c:crosses val="autoZero"/>
        <c:crossBetween val="midCat"/>
      </c:valAx>
      <c:valAx>
        <c:axId val="70629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1km downwind, orange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85200"/>
        <c:crosses val="max"/>
        <c:crossBetween val="midCat"/>
      </c:valAx>
      <c:valAx>
        <c:axId val="70648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9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C, 500m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2'!$Q$1</c:f>
              <c:strCache>
                <c:ptCount val="1"/>
                <c:pt idx="0">
                  <c:v>C(200, 0, z) (ug/m3)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2'!$P$2:$P$103</c:f>
              <c:numCache>
                <c:formatCode>General</c:formatCode>
                <c:ptCount val="10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  <c:pt idx="24">
                  <c:v>330</c:v>
                </c:pt>
                <c:pt idx="25">
                  <c:v>340</c:v>
                </c:pt>
                <c:pt idx="26">
                  <c:v>350</c:v>
                </c:pt>
                <c:pt idx="27">
                  <c:v>360</c:v>
                </c:pt>
                <c:pt idx="28">
                  <c:v>370</c:v>
                </c:pt>
                <c:pt idx="29">
                  <c:v>380</c:v>
                </c:pt>
                <c:pt idx="30">
                  <c:v>390</c:v>
                </c:pt>
                <c:pt idx="31">
                  <c:v>400</c:v>
                </c:pt>
                <c:pt idx="32">
                  <c:v>410</c:v>
                </c:pt>
                <c:pt idx="33">
                  <c:v>420</c:v>
                </c:pt>
                <c:pt idx="34">
                  <c:v>430</c:v>
                </c:pt>
                <c:pt idx="35">
                  <c:v>440</c:v>
                </c:pt>
                <c:pt idx="36">
                  <c:v>450</c:v>
                </c:pt>
                <c:pt idx="37">
                  <c:v>460</c:v>
                </c:pt>
                <c:pt idx="38">
                  <c:v>470</c:v>
                </c:pt>
                <c:pt idx="39">
                  <c:v>480</c:v>
                </c:pt>
                <c:pt idx="40">
                  <c:v>490</c:v>
                </c:pt>
                <c:pt idx="41">
                  <c:v>500</c:v>
                </c:pt>
              </c:numCache>
            </c:numRef>
          </c:xVal>
          <c:yVal>
            <c:numRef>
              <c:f>'E515 Exam 2'!$Q$2:$Q$103</c:f>
              <c:numCache>
                <c:formatCode>0.00E+00</c:formatCode>
                <c:ptCount val="102"/>
                <c:pt idx="0">
                  <c:v>1328712.8356990926</c:v>
                </c:pt>
                <c:pt idx="1">
                  <c:v>1188895.0290020811</c:v>
                </c:pt>
                <c:pt idx="2">
                  <c:v>1175789.5556728339</c:v>
                </c:pt>
                <c:pt idx="3">
                  <c:v>1162828.5471003621</c:v>
                </c:pt>
                <c:pt idx="4">
                  <c:v>1150010.4108152024</c:v>
                </c:pt>
                <c:pt idx="5">
                  <c:v>1137333.5719020709</c:v>
                </c:pt>
                <c:pt idx="6">
                  <c:v>1124796.4728063513</c:v>
                </c:pt>
                <c:pt idx="7">
                  <c:v>1112397.5731427236</c:v>
                </c:pt>
                <c:pt idx="8">
                  <c:v>1100135.3495059027</c:v>
                </c:pt>
                <c:pt idx="9">
                  <c:v>1088008.2952834612</c:v>
                </c:pt>
                <c:pt idx="10">
                  <c:v>1076014.9204707216</c:v>
                </c:pt>
                <c:pt idx="11">
                  <c:v>1064153.7514876828</c:v>
                </c:pt>
                <c:pt idx="12">
                  <c:v>1052423.330997966</c:v>
                </c:pt>
                <c:pt idx="13">
                  <c:v>1040822.2177297606</c:v>
                </c:pt>
                <c:pt idx="14">
                  <c:v>1029348.986298738</c:v>
                </c:pt>
                <c:pt idx="15">
                  <c:v>1018002.22703292</c:v>
                </c:pt>
                <c:pt idx="16">
                  <c:v>1006780.5457994799</c:v>
                </c:pt>
                <c:pt idx="17">
                  <c:v>995682.56383344962</c:v>
                </c:pt>
                <c:pt idx="18">
                  <c:v>984706.91756831435</c:v>
                </c:pt>
                <c:pt idx="19">
                  <c:v>973852.2584684795</c:v>
                </c:pt>
                <c:pt idx="20">
                  <c:v>963117.25286358001</c:v>
                </c:pt>
                <c:pt idx="21">
                  <c:v>952500.58178461576</c:v>
                </c:pt>
                <c:pt idx="22">
                  <c:v>942000.94080189778</c:v>
                </c:pt>
                <c:pt idx="23">
                  <c:v>931617.03986477596</c:v>
                </c:pt>
                <c:pt idx="24">
                  <c:v>921347.60314313567</c:v>
                </c:pt>
                <c:pt idx="25">
                  <c:v>911191.36887064227</c:v>
                </c:pt>
                <c:pt idx="26">
                  <c:v>901147.08918971266</c:v>
                </c:pt>
                <c:pt idx="27">
                  <c:v>891213.52999819408</c:v>
                </c:pt>
                <c:pt idx="28">
                  <c:v>881389.4707977369</c:v>
                </c:pt>
                <c:pt idx="29">
                  <c:v>871673.70454383607</c:v>
                </c:pt>
                <c:pt idx="30">
                  <c:v>862065.03749752487</c:v>
                </c:pt>
                <c:pt idx="31">
                  <c:v>852562.28907870629</c:v>
                </c:pt>
                <c:pt idx="32">
                  <c:v>843164.29172109987</c:v>
                </c:pt>
                <c:pt idx="33">
                  <c:v>833869.89072878507</c:v>
                </c:pt>
                <c:pt idx="34">
                  <c:v>824677.94413433096</c:v>
                </c:pt>
                <c:pt idx="35">
                  <c:v>815587.32255848567</c:v>
                </c:pt>
                <c:pt idx="36">
                  <c:v>806596.90907141392</c:v>
                </c:pt>
                <c:pt idx="37">
                  <c:v>797705.59905546368</c:v>
                </c:pt>
                <c:pt idx="38">
                  <c:v>788912.30006944737</c:v>
                </c:pt>
                <c:pt idx="39">
                  <c:v>780215.93171441765</c:v>
                </c:pt>
                <c:pt idx="40">
                  <c:v>771615.42550092039</c:v>
                </c:pt>
                <c:pt idx="41">
                  <c:v>763109.72471771715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D-4E44-8997-F35C73D1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82368"/>
        <c:axId val="705241936"/>
      </c:scatterChart>
      <c:valAx>
        <c:axId val="6812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41936"/>
        <c:crosses val="autoZero"/>
        <c:crossBetween val="midCat"/>
      </c:valAx>
      <c:valAx>
        <c:axId val="7052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[SO2] (ug/m^3)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C,</a:t>
            </a:r>
            <a:r>
              <a:rPr lang="en-US" baseline="0"/>
              <a:t> </a:t>
            </a:r>
            <a:r>
              <a:rPr lang="en-US"/>
              <a:t>1km</a:t>
            </a:r>
            <a:r>
              <a:rPr lang="en-US" baseline="0"/>
              <a:t> away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2'!$R$1</c:f>
              <c:strCache>
                <c:ptCount val="1"/>
                <c:pt idx="0">
                  <c:v>C(1000, 0, 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2'!$P$2:$P$103</c:f>
              <c:numCache>
                <c:formatCode>General</c:formatCode>
                <c:ptCount val="10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  <c:pt idx="24">
                  <c:v>330</c:v>
                </c:pt>
                <c:pt idx="25">
                  <c:v>340</c:v>
                </c:pt>
                <c:pt idx="26">
                  <c:v>350</c:v>
                </c:pt>
                <c:pt idx="27">
                  <c:v>360</c:v>
                </c:pt>
                <c:pt idx="28">
                  <c:v>370</c:v>
                </c:pt>
                <c:pt idx="29">
                  <c:v>380</c:v>
                </c:pt>
                <c:pt idx="30">
                  <c:v>390</c:v>
                </c:pt>
                <c:pt idx="31">
                  <c:v>400</c:v>
                </c:pt>
                <c:pt idx="32">
                  <c:v>410</c:v>
                </c:pt>
                <c:pt idx="33">
                  <c:v>420</c:v>
                </c:pt>
                <c:pt idx="34">
                  <c:v>430</c:v>
                </c:pt>
                <c:pt idx="35">
                  <c:v>440</c:v>
                </c:pt>
                <c:pt idx="36">
                  <c:v>450</c:v>
                </c:pt>
                <c:pt idx="37">
                  <c:v>460</c:v>
                </c:pt>
                <c:pt idx="38">
                  <c:v>470</c:v>
                </c:pt>
                <c:pt idx="39">
                  <c:v>480</c:v>
                </c:pt>
                <c:pt idx="40">
                  <c:v>490</c:v>
                </c:pt>
                <c:pt idx="41">
                  <c:v>500</c:v>
                </c:pt>
              </c:numCache>
            </c:numRef>
          </c:xVal>
          <c:yVal>
            <c:numRef>
              <c:f>'E515 Exam 2'!$R$2:$R$103</c:f>
              <c:numCache>
                <c:formatCode>0.00E+00</c:formatCode>
                <c:ptCount val="102"/>
                <c:pt idx="0">
                  <c:v>945098.15230050054</c:v>
                </c:pt>
                <c:pt idx="1">
                  <c:v>1.8410080680488272E+16</c:v>
                </c:pt>
                <c:pt idx="2">
                  <c:v>7.1391582321826995E+17</c:v>
                </c:pt>
                <c:pt idx="3">
                  <c:v>3.4555452575741047E+19</c:v>
                </c:pt>
                <c:pt idx="4">
                  <c:v>2.0876823737074865E+21</c:v>
                </c:pt>
                <c:pt idx="5">
                  <c:v>1.5743109827926616E+23</c:v>
                </c:pt>
                <c:pt idx="6">
                  <c:v>1.4818180735339824E+25</c:v>
                </c:pt>
                <c:pt idx="7">
                  <c:v>1.7409147760607338E+27</c:v>
                </c:pt>
                <c:pt idx="8">
                  <c:v>2.5529270020311628E+29</c:v>
                </c:pt>
                <c:pt idx="9">
                  <c:v>4.6728037726524587E+31</c:v>
                </c:pt>
                <c:pt idx="10">
                  <c:v>1.0675665373736032E+34</c:v>
                </c:pt>
                <c:pt idx="11">
                  <c:v>3.0443222558438778E+36</c:v>
                </c:pt>
                <c:pt idx="12">
                  <c:v>1.0835889170080175E+39</c:v>
                </c:pt>
                <c:pt idx="13">
                  <c:v>4.8141181836392955E+41</c:v>
                </c:pt>
                <c:pt idx="14">
                  <c:v>2.6696062022574823E+44</c:v>
                </c:pt>
                <c:pt idx="15">
                  <c:v>1.8478040689867187E+47</c:v>
                </c:pt>
                <c:pt idx="16">
                  <c:v>1.5964043303906887E+50</c:v>
                </c:pt>
                <c:pt idx="17">
                  <c:v>1.7215043990174803E+53</c:v>
                </c:pt>
                <c:pt idx="18">
                  <c:v>2.3171366048769737E+56</c:v>
                </c:pt>
                <c:pt idx="19">
                  <c:v>3.8929013715042863E+59</c:v>
                </c:pt>
                <c:pt idx="20">
                  <c:v>8.1634441364604172E+62</c:v>
                </c:pt>
                <c:pt idx="21">
                  <c:v>2.1367401523750184E+66</c:v>
                </c:pt>
                <c:pt idx="22">
                  <c:v>6.9808492339203244E+69</c:v>
                </c:pt>
                <c:pt idx="23">
                  <c:v>2.846708956050992E+73</c:v>
                </c:pt>
                <c:pt idx="24">
                  <c:v>1.4489591387412692E+77</c:v>
                </c:pt>
                <c:pt idx="25">
                  <c:v>9.2055018706838841E+80</c:v>
                </c:pt>
                <c:pt idx="26">
                  <c:v>7.2999025812610111E+84</c:v>
                </c:pt>
                <c:pt idx="27">
                  <c:v>7.225450328207396E+88</c:v>
                </c:pt>
                <c:pt idx="28">
                  <c:v>8.9267019957650353E+92</c:v>
                </c:pt>
                <c:pt idx="29">
                  <c:v>1.3765608545517995E+97</c:v>
                </c:pt>
                <c:pt idx="30">
                  <c:v>2.6495862138471345E+101</c:v>
                </c:pt>
                <c:pt idx="31">
                  <c:v>6.3655943137895651E+105</c:v>
                </c:pt>
                <c:pt idx="32">
                  <c:v>1.908877770024548E+110</c:v>
                </c:pt>
                <c:pt idx="33">
                  <c:v>7.1448899716026177E+114</c:v>
                </c:pt>
                <c:pt idx="34">
                  <c:v>3.3380376563410529E+119</c:v>
                </c:pt>
                <c:pt idx="35">
                  <c:v>1.9465482786206054E+124</c:v>
                </c:pt>
                <c:pt idx="36">
                  <c:v>1.416828842379316E+129</c:v>
                </c:pt>
                <c:pt idx="37">
                  <c:v>1.2872054217255084E+134</c:v>
                </c:pt>
                <c:pt idx="38">
                  <c:v>1.4596764223486649E+139</c:v>
                </c:pt>
                <c:pt idx="39">
                  <c:v>2.0660631290941308E+144</c:v>
                </c:pt>
                <c:pt idx="40">
                  <c:v>3.650134295121093E+149</c:v>
                </c:pt>
                <c:pt idx="41">
                  <c:v>8.0491933678871665E+154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8-0D42-B6D1-1C4E1817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58720"/>
        <c:axId val="704849824"/>
      </c:scatterChart>
      <c:valAx>
        <c:axId val="707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Vertical distance (m)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49824"/>
        <c:crosses val="autoZero"/>
        <c:crossBetween val="midCat"/>
      </c:valAx>
      <c:valAx>
        <c:axId val="704849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[SO2] (ug/m^3)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C, 5km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2'!$S$1</c:f>
              <c:strCache>
                <c:ptCount val="1"/>
                <c:pt idx="0">
                  <c:v>C(5000,0,z)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2'!$P$2:$P$103</c:f>
              <c:numCache>
                <c:formatCode>General</c:formatCode>
                <c:ptCount val="10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  <c:pt idx="24">
                  <c:v>330</c:v>
                </c:pt>
                <c:pt idx="25">
                  <c:v>340</c:v>
                </c:pt>
                <c:pt idx="26">
                  <c:v>350</c:v>
                </c:pt>
                <c:pt idx="27">
                  <c:v>360</c:v>
                </c:pt>
                <c:pt idx="28">
                  <c:v>370</c:v>
                </c:pt>
                <c:pt idx="29">
                  <c:v>380</c:v>
                </c:pt>
                <c:pt idx="30">
                  <c:v>390</c:v>
                </c:pt>
                <c:pt idx="31">
                  <c:v>400</c:v>
                </c:pt>
                <c:pt idx="32">
                  <c:v>410</c:v>
                </c:pt>
                <c:pt idx="33">
                  <c:v>420</c:v>
                </c:pt>
                <c:pt idx="34">
                  <c:v>430</c:v>
                </c:pt>
                <c:pt idx="35">
                  <c:v>440</c:v>
                </c:pt>
                <c:pt idx="36">
                  <c:v>450</c:v>
                </c:pt>
                <c:pt idx="37">
                  <c:v>460</c:v>
                </c:pt>
                <c:pt idx="38">
                  <c:v>470</c:v>
                </c:pt>
                <c:pt idx="39">
                  <c:v>480</c:v>
                </c:pt>
                <c:pt idx="40">
                  <c:v>490</c:v>
                </c:pt>
                <c:pt idx="41">
                  <c:v>500</c:v>
                </c:pt>
              </c:numCache>
            </c:numRef>
          </c:xVal>
          <c:yVal>
            <c:numRef>
              <c:f>'E515 Exam 2'!$S$2:$S$103</c:f>
              <c:numCache>
                <c:formatCode>0.00E+00</c:formatCode>
                <c:ptCount val="102"/>
                <c:pt idx="0">
                  <c:v>2329.2713194140783</c:v>
                </c:pt>
                <c:pt idx="1">
                  <c:v>13137.160660804415</c:v>
                </c:pt>
                <c:pt idx="2">
                  <c:v>18383.201893023885</c:v>
                </c:pt>
                <c:pt idx="3">
                  <c:v>26371.526630714492</c:v>
                </c:pt>
                <c:pt idx="4">
                  <c:v>38755.289421304915</c:v>
                </c:pt>
                <c:pt idx="5">
                  <c:v>58311.521784685065</c:v>
                </c:pt>
                <c:pt idx="6">
                  <c:v>89784.532708319399</c:v>
                </c:pt>
                <c:pt idx="7">
                  <c:v>141419.73423224923</c:v>
                </c:pt>
                <c:pt idx="8">
                  <c:v>227798.73286783154</c:v>
                </c:pt>
                <c:pt idx="9">
                  <c:v>375166.59831500688</c:v>
                </c:pt>
                <c:pt idx="10">
                  <c:v>631610.2947100919</c:v>
                </c:pt>
                <c:pt idx="11">
                  <c:v>1086836.740128112</c:v>
                </c:pt>
                <c:pt idx="12">
                  <c:v>1911265.6273182409</c:v>
                </c:pt>
                <c:pt idx="13">
                  <c:v>3434643.6231604344</c:v>
                </c:pt>
                <c:pt idx="14">
                  <c:v>6306913.3131462364</c:v>
                </c:pt>
                <c:pt idx="15">
                  <c:v>11833243.247251039</c:v>
                </c:pt>
                <c:pt idx="16">
                  <c:v>22684268.355661131</c:v>
                </c:pt>
                <c:pt idx="17">
                  <c:v>44428953.891372122</c:v>
                </c:pt>
                <c:pt idx="18">
                  <c:v>88903136.491414025</c:v>
                </c:pt>
                <c:pt idx="19">
                  <c:v>181747947.3133288</c:v>
                </c:pt>
                <c:pt idx="20">
                  <c:v>379591948.05212039</c:v>
                </c:pt>
                <c:pt idx="21">
                  <c:v>809943200.737535</c:v>
                </c:pt>
                <c:pt idx="22">
                  <c:v>1765543402.3890233</c:v>
                </c:pt>
                <c:pt idx="23">
                  <c:v>3931746655.5786915</c:v>
                </c:pt>
                <c:pt idx="24">
                  <c:v>8944862084.5033741</c:v>
                </c:pt>
                <c:pt idx="25">
                  <c:v>20789353657.126713</c:v>
                </c:pt>
                <c:pt idx="26">
                  <c:v>49361251694.355209</c:v>
                </c:pt>
                <c:pt idx="27">
                  <c:v>119731414274.67485</c:v>
                </c:pt>
                <c:pt idx="28">
                  <c:v>296692117001.57263</c:v>
                </c:pt>
                <c:pt idx="29">
                  <c:v>751067915518.96106</c:v>
                </c:pt>
                <c:pt idx="30">
                  <c:v>1942348817646.4167</c:v>
                </c:pt>
                <c:pt idx="31">
                  <c:v>5131563074642.5742</c:v>
                </c:pt>
                <c:pt idx="32">
                  <c:v>13849887676277.465</c:v>
                </c:pt>
                <c:pt idx="33">
                  <c:v>38187105037690.344</c:v>
                </c:pt>
                <c:pt idx="34">
                  <c:v>107562514820952.97</c:v>
                </c:pt>
                <c:pt idx="35">
                  <c:v>309512896186011.25</c:v>
                </c:pt>
                <c:pt idx="36">
                  <c:v>909850491772657.5</c:v>
                </c:pt>
                <c:pt idx="37">
                  <c:v>2732339876952547.5</c:v>
                </c:pt>
                <c:pt idx="38">
                  <c:v>8382484214859590</c:v>
                </c:pt>
                <c:pt idx="39">
                  <c:v>2.627145077908002E+16</c:v>
                </c:pt>
                <c:pt idx="40">
                  <c:v>8.411406437074352E+16</c:v>
                </c:pt>
                <c:pt idx="41">
                  <c:v>2.7512268496510061E+17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A-5141-8667-1F2990E3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72848"/>
        <c:axId val="707459216"/>
      </c:scatterChart>
      <c:valAx>
        <c:axId val="7072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Vertical distance (m)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59216"/>
        <c:crosses val="autoZero"/>
        <c:crossBetween val="midCat"/>
      </c:valAx>
      <c:valAx>
        <c:axId val="707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[SO2] (ug/m^3)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</a:t>
            </a:r>
            <a:r>
              <a:rPr lang="en-US" baseline="0"/>
              <a:t> B</a:t>
            </a:r>
          </a:p>
          <a:p>
            <a:pPr>
              <a:defRPr/>
            </a:pPr>
            <a:r>
              <a:rPr lang="en-US" sz="1000" baseline="0"/>
              <a:t>(Crosswind distance at downwind distance of 1km). Ground level [SO2]</a:t>
            </a:r>
            <a:endParaRPr lang="en-US" sz="1000"/>
          </a:p>
        </c:rich>
      </c:tx>
      <c:layout>
        <c:manualLayout>
          <c:xMode val="edge"/>
          <c:yMode val="edge"/>
          <c:x val="0.14599868216808934"/>
          <c:y val="1.883238612856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2'!$L$1</c:f>
              <c:strCache>
                <c:ptCount val="1"/>
                <c:pt idx="0">
                  <c:v>C(1000, y, 0) (ug/m3)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2'!$J$2:$J$101</c:f>
              <c:numCache>
                <c:formatCode>General</c:formatCode>
                <c:ptCount val="100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130</c:v>
                </c:pt>
                <c:pt idx="44">
                  <c:v>140</c:v>
                </c:pt>
                <c:pt idx="45">
                  <c:v>150</c:v>
                </c:pt>
                <c:pt idx="46">
                  <c:v>160</c:v>
                </c:pt>
                <c:pt idx="47">
                  <c:v>170</c:v>
                </c:pt>
                <c:pt idx="48">
                  <c:v>180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'E515 Exam 2'!$L$2:$L$101</c:f>
              <c:numCache>
                <c:formatCode>General</c:formatCode>
                <c:ptCount val="100"/>
                <c:pt idx="0">
                  <c:v>3.8798847614635068E-9</c:v>
                </c:pt>
                <c:pt idx="1">
                  <c:v>1.9274951953640613E-8</c:v>
                </c:pt>
                <c:pt idx="2">
                  <c:v>9.0691930580488355E-8</c:v>
                </c:pt>
                <c:pt idx="3">
                  <c:v>4.0415211404104761E-7</c:v>
                </c:pt>
                <c:pt idx="4">
                  <c:v>1.7057757183071204E-6</c:v>
                </c:pt>
                <c:pt idx="5">
                  <c:v>6.8186730395590652E-6</c:v>
                </c:pt>
                <c:pt idx="6">
                  <c:v>2.581538876298629E-5</c:v>
                </c:pt>
                <c:pt idx="7">
                  <c:v>9.2567458108196217E-5</c:v>
                </c:pt>
                <c:pt idx="8">
                  <c:v>3.1436839078032177E-4</c:v>
                </c:pt>
                <c:pt idx="9">
                  <c:v>1.0111609072597936E-3</c:v>
                </c:pt>
                <c:pt idx="10">
                  <c:v>3.0803675166685973E-3</c:v>
                </c:pt>
                <c:pt idx="11">
                  <c:v>8.8876238197734877E-3</c:v>
                </c:pt>
                <c:pt idx="12">
                  <c:v>2.428676433372191E-2</c:v>
                </c:pt>
                <c:pt idx="13">
                  <c:v>6.2857125747184189E-2</c:v>
                </c:pt>
                <c:pt idx="14">
                  <c:v>0.15407786182350786</c:v>
                </c:pt>
                <c:pt idx="15">
                  <c:v>0.35770650082923672</c:v>
                </c:pt>
                <c:pt idx="16">
                  <c:v>0.78652818132468283</c:v>
                </c:pt>
                <c:pt idx="17">
                  <c:v>1.6379574220085127</c:v>
                </c:pt>
                <c:pt idx="18">
                  <c:v>3.2306640106116444</c:v>
                </c:pt>
                <c:pt idx="19">
                  <c:v>6.0350635034203952</c:v>
                </c:pt>
                <c:pt idx="20">
                  <c:v>10.677578181750819</c:v>
                </c:pt>
                <c:pt idx="21">
                  <c:v>17.892232829329366</c:v>
                </c:pt>
                <c:pt idx="22">
                  <c:v>28.396001277588827</c:v>
                </c:pt>
                <c:pt idx="23">
                  <c:v>42.682583468795613</c:v>
                </c:pt>
                <c:pt idx="24">
                  <c:v>60.763820860768341</c:v>
                </c:pt>
                <c:pt idx="25">
                  <c:v>81.929502234836235</c:v>
                </c:pt>
                <c:pt idx="26">
                  <c:v>104.62522935627605</c:v>
                </c:pt>
                <c:pt idx="27">
                  <c:v>126.5416214341661</c:v>
                </c:pt>
                <c:pt idx="28">
                  <c:v>144.95434306674508</c:v>
                </c:pt>
                <c:pt idx="29">
                  <c:v>157.2642232716623</c:v>
                </c:pt>
                <c:pt idx="30">
                  <c:v>161.59558894567903</c:v>
                </c:pt>
                <c:pt idx="31">
                  <c:v>157.2642232716623</c:v>
                </c:pt>
                <c:pt idx="32">
                  <c:v>144.95434306674508</c:v>
                </c:pt>
                <c:pt idx="33">
                  <c:v>126.5416214341661</c:v>
                </c:pt>
                <c:pt idx="34">
                  <c:v>104.62522935627605</c:v>
                </c:pt>
                <c:pt idx="35">
                  <c:v>81.929502234836235</c:v>
                </c:pt>
                <c:pt idx="36">
                  <c:v>60.763820860768341</c:v>
                </c:pt>
                <c:pt idx="37">
                  <c:v>42.682583468795613</c:v>
                </c:pt>
                <c:pt idx="38">
                  <c:v>28.396001277588827</c:v>
                </c:pt>
                <c:pt idx="39">
                  <c:v>17.892232829329366</c:v>
                </c:pt>
                <c:pt idx="40">
                  <c:v>10.677578181750819</c:v>
                </c:pt>
                <c:pt idx="41">
                  <c:v>6.0350635034203952</c:v>
                </c:pt>
                <c:pt idx="42">
                  <c:v>3.2306640106116444</c:v>
                </c:pt>
                <c:pt idx="43">
                  <c:v>1.6379574220085127</c:v>
                </c:pt>
                <c:pt idx="44">
                  <c:v>0.78652818132468283</c:v>
                </c:pt>
                <c:pt idx="45">
                  <c:v>0.35770650082923672</c:v>
                </c:pt>
                <c:pt idx="46">
                  <c:v>0.15407786182350786</c:v>
                </c:pt>
                <c:pt idx="47">
                  <c:v>6.2857125747184189E-2</c:v>
                </c:pt>
                <c:pt idx="48">
                  <c:v>2.428676433372191E-2</c:v>
                </c:pt>
                <c:pt idx="49">
                  <c:v>8.8876238197734877E-3</c:v>
                </c:pt>
                <c:pt idx="50">
                  <c:v>3.0803675166685973E-3</c:v>
                </c:pt>
                <c:pt idx="51">
                  <c:v>1.0111609072597936E-3</c:v>
                </c:pt>
                <c:pt idx="52">
                  <c:v>3.1436839078032177E-4</c:v>
                </c:pt>
                <c:pt idx="53">
                  <c:v>9.2567458108196217E-5</c:v>
                </c:pt>
                <c:pt idx="54">
                  <c:v>2.581538876298629E-5</c:v>
                </c:pt>
                <c:pt idx="55">
                  <c:v>6.8186730395590652E-6</c:v>
                </c:pt>
                <c:pt idx="56">
                  <c:v>1.7057757183071204E-6</c:v>
                </c:pt>
                <c:pt idx="57">
                  <c:v>4.0415211404104761E-7</c:v>
                </c:pt>
                <c:pt idx="58">
                  <c:v>9.0691930580488355E-8</c:v>
                </c:pt>
                <c:pt idx="59">
                  <c:v>1.9274951953640613E-8</c:v>
                </c:pt>
                <c:pt idx="60">
                  <c:v>3.8798847614635068E-9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C2E-A712-FB3B7086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59135"/>
        <c:axId val="777162879"/>
      </c:scatterChart>
      <c:valAx>
        <c:axId val="7771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</a:t>
                </a:r>
                <a:r>
                  <a:rPr lang="en-US" baseline="0"/>
                  <a:t> distance (m)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2879"/>
        <c:crosses val="autoZero"/>
        <c:crossBetween val="midCat"/>
      </c:valAx>
      <c:valAx>
        <c:axId val="7771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[SO2] (ug/m^3)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A </a:t>
            </a:r>
          </a:p>
          <a:p>
            <a:pPr>
              <a:defRPr/>
            </a:pPr>
            <a:r>
              <a:rPr lang="en-US" sz="1100"/>
              <a:t>(Along</a:t>
            </a:r>
            <a:r>
              <a:rPr lang="en-US" sz="1100" baseline="0"/>
              <a:t> plume centerline from 0.5 to 5km downwind from source)</a:t>
            </a:r>
            <a:endParaRPr lang="en-US" sz="110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2'!$F$1</c:f>
              <c:strCache>
                <c:ptCount val="1"/>
                <c:pt idx="0">
                  <c:v>C(x,0,0) (ug/m3)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2'!$C$3:$C$102</c:f>
              <c:numCache>
                <c:formatCode>General</c:formatCode>
                <c:ptCount val="100"/>
                <c:pt idx="0">
                  <c:v>575</c:v>
                </c:pt>
                <c:pt idx="1">
                  <c:v>650</c:v>
                </c:pt>
                <c:pt idx="2">
                  <c:v>725</c:v>
                </c:pt>
                <c:pt idx="3">
                  <c:v>800</c:v>
                </c:pt>
                <c:pt idx="4">
                  <c:v>875</c:v>
                </c:pt>
                <c:pt idx="5">
                  <c:v>950</c:v>
                </c:pt>
                <c:pt idx="6">
                  <c:v>1025</c:v>
                </c:pt>
                <c:pt idx="7">
                  <c:v>1100</c:v>
                </c:pt>
                <c:pt idx="8">
                  <c:v>1175</c:v>
                </c:pt>
                <c:pt idx="9">
                  <c:v>1250</c:v>
                </c:pt>
                <c:pt idx="10">
                  <c:v>1325</c:v>
                </c:pt>
                <c:pt idx="11">
                  <c:v>1400</c:v>
                </c:pt>
                <c:pt idx="12">
                  <c:v>1475</c:v>
                </c:pt>
                <c:pt idx="13">
                  <c:v>1550</c:v>
                </c:pt>
                <c:pt idx="14">
                  <c:v>1625</c:v>
                </c:pt>
                <c:pt idx="15">
                  <c:v>1700</c:v>
                </c:pt>
                <c:pt idx="16">
                  <c:v>1775</c:v>
                </c:pt>
                <c:pt idx="17">
                  <c:v>1850</c:v>
                </c:pt>
                <c:pt idx="18">
                  <c:v>1925</c:v>
                </c:pt>
                <c:pt idx="19">
                  <c:v>2000</c:v>
                </c:pt>
                <c:pt idx="20">
                  <c:v>2075</c:v>
                </c:pt>
                <c:pt idx="21">
                  <c:v>2150</c:v>
                </c:pt>
                <c:pt idx="22">
                  <c:v>2225</c:v>
                </c:pt>
                <c:pt idx="23">
                  <c:v>2300</c:v>
                </c:pt>
                <c:pt idx="24">
                  <c:v>2375</c:v>
                </c:pt>
                <c:pt idx="25">
                  <c:v>2450</c:v>
                </c:pt>
                <c:pt idx="26">
                  <c:v>2525</c:v>
                </c:pt>
                <c:pt idx="27">
                  <c:v>2600</c:v>
                </c:pt>
                <c:pt idx="28">
                  <c:v>2675</c:v>
                </c:pt>
                <c:pt idx="29">
                  <c:v>2750</c:v>
                </c:pt>
                <c:pt idx="30">
                  <c:v>2825</c:v>
                </c:pt>
                <c:pt idx="31">
                  <c:v>2900</c:v>
                </c:pt>
                <c:pt idx="32">
                  <c:v>2975</c:v>
                </c:pt>
                <c:pt idx="33">
                  <c:v>3050</c:v>
                </c:pt>
                <c:pt idx="34">
                  <c:v>3125</c:v>
                </c:pt>
                <c:pt idx="35">
                  <c:v>3200</c:v>
                </c:pt>
                <c:pt idx="36">
                  <c:v>3275</c:v>
                </c:pt>
                <c:pt idx="37">
                  <c:v>3350</c:v>
                </c:pt>
                <c:pt idx="38">
                  <c:v>3425</c:v>
                </c:pt>
                <c:pt idx="39">
                  <c:v>3500</c:v>
                </c:pt>
                <c:pt idx="40">
                  <c:v>3575</c:v>
                </c:pt>
                <c:pt idx="41">
                  <c:v>3650</c:v>
                </c:pt>
                <c:pt idx="42">
                  <c:v>3725</c:v>
                </c:pt>
                <c:pt idx="43">
                  <c:v>3800</c:v>
                </c:pt>
                <c:pt idx="44">
                  <c:v>3875</c:v>
                </c:pt>
                <c:pt idx="45">
                  <c:v>3950</c:v>
                </c:pt>
                <c:pt idx="46">
                  <c:v>4025</c:v>
                </c:pt>
                <c:pt idx="47">
                  <c:v>4100</c:v>
                </c:pt>
                <c:pt idx="48">
                  <c:v>4175</c:v>
                </c:pt>
                <c:pt idx="49">
                  <c:v>4250</c:v>
                </c:pt>
                <c:pt idx="50">
                  <c:v>4325</c:v>
                </c:pt>
                <c:pt idx="51">
                  <c:v>4400</c:v>
                </c:pt>
                <c:pt idx="52">
                  <c:v>4475</c:v>
                </c:pt>
                <c:pt idx="53">
                  <c:v>4550</c:v>
                </c:pt>
                <c:pt idx="54">
                  <c:v>4625</c:v>
                </c:pt>
                <c:pt idx="55">
                  <c:v>4700</c:v>
                </c:pt>
                <c:pt idx="56">
                  <c:v>4775</c:v>
                </c:pt>
                <c:pt idx="57">
                  <c:v>4850</c:v>
                </c:pt>
                <c:pt idx="58">
                  <c:v>4925</c:v>
                </c:pt>
                <c:pt idx="59">
                  <c:v>5000</c:v>
                </c:pt>
              </c:numCache>
            </c:numRef>
          </c:xVal>
          <c:yVal>
            <c:numRef>
              <c:f>'E515 Exam 2'!$F$3:$F$102</c:f>
              <c:numCache>
                <c:formatCode>General</c:formatCode>
                <c:ptCount val="100"/>
                <c:pt idx="0">
                  <c:v>2.6608681014464381</c:v>
                </c:pt>
                <c:pt idx="1">
                  <c:v>9.5125499344927942</c:v>
                </c:pt>
                <c:pt idx="2">
                  <c:v>24.186068687524404</c:v>
                </c:pt>
                <c:pt idx="3">
                  <c:v>48.832726758694619</c:v>
                </c:pt>
                <c:pt idx="4">
                  <c:v>83.857008962328166</c:v>
                </c:pt>
                <c:pt idx="5">
                  <c:v>128.07172001011344</c:v>
                </c:pt>
                <c:pt idx="6">
                  <c:v>179.2903149864477</c:v>
                </c:pt>
                <c:pt idx="7">
                  <c:v>234.95080396667791</c:v>
                </c:pt>
                <c:pt idx="8">
                  <c:v>292.57572641163296</c:v>
                </c:pt>
                <c:pt idx="9">
                  <c:v>350.03479842499189</c:v>
                </c:pt>
                <c:pt idx="10">
                  <c:v>405.65044918733076</c:v>
                </c:pt>
                <c:pt idx="11">
                  <c:v>458.202327199396</c:v>
                </c:pt>
                <c:pt idx="12">
                  <c:v>506.87783620189776</c:v>
                </c:pt>
                <c:pt idx="13">
                  <c:v>551.20078408044492</c:v>
                </c:pt>
                <c:pt idx="14">
                  <c:v>590.95711321952297</c:v>
                </c:pt>
                <c:pt idx="15">
                  <c:v>626.12741033808652</c:v>
                </c:pt>
                <c:pt idx="16">
                  <c:v>656.83012003177134</c:v>
                </c:pt>
                <c:pt idx="17">
                  <c:v>683.27614819750374</c:v>
                </c:pt>
                <c:pt idx="18">
                  <c:v>705.73393368311918</c:v>
                </c:pt>
                <c:pt idx="19">
                  <c:v>724.50341903181243</c:v>
                </c:pt>
                <c:pt idx="20">
                  <c:v>739.89722409426554</c:v>
                </c:pt>
                <c:pt idx="21">
                  <c:v>752.22745242411224</c:v>
                </c:pt>
                <c:pt idx="22">
                  <c:v>761.7967879378341</c:v>
                </c:pt>
                <c:pt idx="23">
                  <c:v>768.8927879366496</c:v>
                </c:pt>
                <c:pt idx="24">
                  <c:v>773.78450970435085</c:v>
                </c:pt>
                <c:pt idx="25">
                  <c:v>776.7208061606251</c:v>
                </c:pt>
                <c:pt idx="26">
                  <c:v>777.92978819747987</c:v>
                </c:pt>
                <c:pt idx="27">
                  <c:v>777.61907982328421</c:v>
                </c:pt>
                <c:pt idx="28">
                  <c:v>775.97659182008124</c:v>
                </c:pt>
                <c:pt idx="29">
                  <c:v>773.1716155063383</c:v>
                </c:pt>
                <c:pt idx="30">
                  <c:v>769.35609525732502</c:v>
                </c:pt>
                <c:pt idx="31">
                  <c:v>764.6659808544016</c:v>
                </c:pt>
                <c:pt idx="32">
                  <c:v>759.22259194511423</c:v>
                </c:pt>
                <c:pt idx="33">
                  <c:v>753.13394962943278</c:v>
                </c:pt>
                <c:pt idx="34">
                  <c:v>746.49604657149541</c:v>
                </c:pt>
                <c:pt idx="35">
                  <c:v>739.39403870434012</c:v>
                </c:pt>
                <c:pt idx="36">
                  <c:v>731.90334978681813</c:v>
                </c:pt>
                <c:pt idx="37">
                  <c:v>724.0906857196303</c:v>
                </c:pt>
                <c:pt idx="38">
                  <c:v>716.01495932778585</c:v>
                </c:pt>
                <c:pt idx="39">
                  <c:v>707.72812878644072</c:v>
                </c:pt>
                <c:pt idx="40">
                  <c:v>699.27595438787273</c:v>
                </c:pt>
                <c:pt idx="41">
                  <c:v>690.69867919919307</c:v>
                </c:pt>
                <c:pt idx="42">
                  <c:v>682.03163954796912</c:v>
                </c:pt>
                <c:pt idx="43">
                  <c:v>673.30581134461295</c:v>
                </c:pt>
                <c:pt idx="44">
                  <c:v>664.54829811322691</c:v>
                </c:pt>
                <c:pt idx="45">
                  <c:v>655.78276633304927</c:v>
                </c:pt>
                <c:pt idx="46">
                  <c:v>647.02983334492853</c:v>
                </c:pt>
                <c:pt idx="47">
                  <c:v>638.30741268913414</c:v>
                </c:pt>
                <c:pt idx="48">
                  <c:v>629.63102133833422</c:v>
                </c:pt>
                <c:pt idx="49">
                  <c:v>621.01405289011541</c:v>
                </c:pt>
                <c:pt idx="50">
                  <c:v>612.46802039832164</c:v>
                </c:pt>
                <c:pt idx="51">
                  <c:v>604.00277215860649</c:v>
                </c:pt>
                <c:pt idx="52">
                  <c:v>595.62668342492498</c:v>
                </c:pt>
                <c:pt idx="53">
                  <c:v>587.34682672177235</c:v>
                </c:pt>
                <c:pt idx="54">
                  <c:v>579.16912313235957</c:v>
                </c:pt>
                <c:pt idx="55">
                  <c:v>571.09847668470309</c:v>
                </c:pt>
                <c:pt idx="56">
                  <c:v>563.13889372472784</c:v>
                </c:pt>
                <c:pt idx="57">
                  <c:v>555.29358895626899</c:v>
                </c:pt>
                <c:pt idx="58">
                  <c:v>547.56507964046966</c:v>
                </c:pt>
                <c:pt idx="59">
                  <c:v>539.95526927979961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D-48E3-B4AA-5C8EBC30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72912"/>
        <c:axId val="681125888"/>
      </c:scatterChart>
      <c:valAx>
        <c:axId val="6294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plant at plue centerline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25888"/>
        <c:crosses val="autoZero"/>
        <c:crossBetween val="midCat"/>
      </c:valAx>
      <c:valAx>
        <c:axId val="6811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[SO2] (ug/m^3)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 PS3</a:t>
            </a:r>
          </a:p>
        </c:rich>
      </c:tx>
      <c:layout>
        <c:manualLayout>
          <c:xMode val="edge"/>
          <c:yMode val="edge"/>
          <c:x val="0.42168045891770456"/>
          <c:y val="3.178307747502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 m downwind, 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2'!$J$2:$J$103</c:f>
              <c:numCache>
                <c:formatCode>General</c:formatCode>
                <c:ptCount val="102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130</c:v>
                </c:pt>
                <c:pt idx="44">
                  <c:v>140</c:v>
                </c:pt>
                <c:pt idx="45">
                  <c:v>150</c:v>
                </c:pt>
                <c:pt idx="46">
                  <c:v>160</c:v>
                </c:pt>
                <c:pt idx="47">
                  <c:v>170</c:v>
                </c:pt>
                <c:pt idx="48">
                  <c:v>180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'E515 Exam 2'!$K$2:$K$103</c:f>
              <c:numCache>
                <c:formatCode>General</c:formatCode>
                <c:ptCount val="102"/>
                <c:pt idx="0">
                  <c:v>6.1214701619870295E-138</c:v>
                </c:pt>
                <c:pt idx="1">
                  <c:v>8.4938106585242385E-130</c:v>
                </c:pt>
                <c:pt idx="2">
                  <c:v>6.2422484019878149E-122</c:v>
                </c:pt>
                <c:pt idx="3">
                  <c:v>2.4298034853133017E-114</c:v>
                </c:pt>
                <c:pt idx="4">
                  <c:v>5.0094827688577528E-107</c:v>
                </c:pt>
                <c:pt idx="5">
                  <c:v>5.4702384283671205E-100</c:v>
                </c:pt>
                <c:pt idx="6">
                  <c:v>3.1638162890447838E-93</c:v>
                </c:pt>
                <c:pt idx="7">
                  <c:v>9.6918769562053708E-87</c:v>
                </c:pt>
                <c:pt idx="8">
                  <c:v>1.5725199310636942E-80</c:v>
                </c:pt>
                <c:pt idx="9">
                  <c:v>1.3513755528359162E-74</c:v>
                </c:pt>
                <c:pt idx="10">
                  <c:v>6.1510263853426241E-69</c:v>
                </c:pt>
                <c:pt idx="11">
                  <c:v>1.4828962076044879E-63</c:v>
                </c:pt>
                <c:pt idx="12">
                  <c:v>1.893501055863613E-58</c:v>
                </c:pt>
                <c:pt idx="13">
                  <c:v>1.2805955293629385E-53</c:v>
                </c:pt>
                <c:pt idx="14">
                  <c:v>4.5872250122937425E-49</c:v>
                </c:pt>
                <c:pt idx="15">
                  <c:v>8.7032155265435099E-45</c:v>
                </c:pt>
                <c:pt idx="16">
                  <c:v>8.7458306979613929E-41</c:v>
                </c:pt>
                <c:pt idx="17">
                  <c:v>4.6549393415490577E-37</c:v>
                </c:pt>
                <c:pt idx="18">
                  <c:v>1.3122561557928895E-33</c:v>
                </c:pt>
                <c:pt idx="19">
                  <c:v>1.9593627349465117E-30</c:v>
                </c:pt>
                <c:pt idx="20">
                  <c:v>1.5495396793837428E-27</c:v>
                </c:pt>
                <c:pt idx="21">
                  <c:v>6.4905603471118845E-25</c:v>
                </c:pt>
                <c:pt idx="22">
                  <c:v>1.4399695722978816E-22</c:v>
                </c:pt>
                <c:pt idx="23">
                  <c:v>1.6920612150099077E-20</c:v>
                </c:pt>
                <c:pt idx="24">
                  <c:v>1.0531020519271023E-18</c:v>
                </c:pt>
                <c:pt idx="25">
                  <c:v>3.4714944857246854E-17</c:v>
                </c:pt>
                <c:pt idx="26">
                  <c:v>6.0611374550767421E-16</c:v>
                </c:pt>
                <c:pt idx="27">
                  <c:v>5.6051006948078408E-15</c:v>
                </c:pt>
                <c:pt idx="28">
                  <c:v>2.7453918340133791E-14</c:v>
                </c:pt>
                <c:pt idx="29">
                  <c:v>7.1222446667488533E-14</c:v>
                </c:pt>
                <c:pt idx="30">
                  <c:v>9.7863574032681913E-14</c:v>
                </c:pt>
                <c:pt idx="31">
                  <c:v>7.1222446667488533E-14</c:v>
                </c:pt>
                <c:pt idx="32">
                  <c:v>2.7453918340133791E-14</c:v>
                </c:pt>
                <c:pt idx="33">
                  <c:v>5.6051006948078408E-15</c:v>
                </c:pt>
                <c:pt idx="34">
                  <c:v>6.0611374550767421E-16</c:v>
                </c:pt>
                <c:pt idx="35">
                  <c:v>3.4714944857246854E-17</c:v>
                </c:pt>
                <c:pt idx="36">
                  <c:v>1.0531020519271023E-18</c:v>
                </c:pt>
                <c:pt idx="37">
                  <c:v>1.6920612150099077E-20</c:v>
                </c:pt>
                <c:pt idx="38">
                  <c:v>1.4399695722978816E-22</c:v>
                </c:pt>
                <c:pt idx="39">
                  <c:v>6.4905603471118845E-25</c:v>
                </c:pt>
                <c:pt idx="40">
                  <c:v>1.5495396793837428E-27</c:v>
                </c:pt>
                <c:pt idx="41">
                  <c:v>1.9593627349465117E-30</c:v>
                </c:pt>
                <c:pt idx="42">
                  <c:v>1.3122561557928895E-33</c:v>
                </c:pt>
                <c:pt idx="43">
                  <c:v>4.6549393415490577E-37</c:v>
                </c:pt>
                <c:pt idx="44">
                  <c:v>8.7458306979613929E-41</c:v>
                </c:pt>
                <c:pt idx="45">
                  <c:v>8.7032155265435099E-45</c:v>
                </c:pt>
                <c:pt idx="46">
                  <c:v>4.5872250122937425E-49</c:v>
                </c:pt>
                <c:pt idx="47">
                  <c:v>1.2805955293629385E-53</c:v>
                </c:pt>
                <c:pt idx="48">
                  <c:v>1.893501055863613E-58</c:v>
                </c:pt>
                <c:pt idx="49">
                  <c:v>1.4828962076044879E-63</c:v>
                </c:pt>
                <c:pt idx="50">
                  <c:v>6.1510263853426241E-69</c:v>
                </c:pt>
                <c:pt idx="51">
                  <c:v>1.3513755528359162E-74</c:v>
                </c:pt>
                <c:pt idx="52">
                  <c:v>1.5725199310636942E-80</c:v>
                </c:pt>
                <c:pt idx="53">
                  <c:v>9.6918769562053708E-87</c:v>
                </c:pt>
                <c:pt idx="54">
                  <c:v>3.1638162890447838E-93</c:v>
                </c:pt>
                <c:pt idx="55">
                  <c:v>5.4702384283671205E-100</c:v>
                </c:pt>
                <c:pt idx="56">
                  <c:v>5.0094827688577528E-107</c:v>
                </c:pt>
                <c:pt idx="57">
                  <c:v>2.4298034853133017E-114</c:v>
                </c:pt>
                <c:pt idx="58">
                  <c:v>6.2422484019878149E-122</c:v>
                </c:pt>
                <c:pt idx="59">
                  <c:v>8.4938106585242385E-130</c:v>
                </c:pt>
                <c:pt idx="60">
                  <c:v>6.1214701619870295E-138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C-4CD7-AC6F-4BF2AEB92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3776"/>
        <c:axId val="706069200"/>
      </c:scatterChart>
      <c:scatterChart>
        <c:scatterStyle val="lineMarker"/>
        <c:varyColors val="0"/>
        <c:ser>
          <c:idx val="1"/>
          <c:order val="1"/>
          <c:tx>
            <c:v>1km downwind, orange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'E515 Exam 2'!$J$2:$J$103</c:f>
              <c:numCache>
                <c:formatCode>General</c:formatCode>
                <c:ptCount val="102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130</c:v>
                </c:pt>
                <c:pt idx="44">
                  <c:v>140</c:v>
                </c:pt>
                <c:pt idx="45">
                  <c:v>150</c:v>
                </c:pt>
                <c:pt idx="46">
                  <c:v>160</c:v>
                </c:pt>
                <c:pt idx="47">
                  <c:v>170</c:v>
                </c:pt>
                <c:pt idx="48">
                  <c:v>180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'E515 Exam 2'!$L$2:$L$103</c:f>
              <c:numCache>
                <c:formatCode>General</c:formatCode>
                <c:ptCount val="102"/>
                <c:pt idx="0">
                  <c:v>3.8798847614635068E-9</c:v>
                </c:pt>
                <c:pt idx="1">
                  <c:v>1.9274951953640613E-8</c:v>
                </c:pt>
                <c:pt idx="2">
                  <c:v>9.0691930580488355E-8</c:v>
                </c:pt>
                <c:pt idx="3">
                  <c:v>4.0415211404104761E-7</c:v>
                </c:pt>
                <c:pt idx="4">
                  <c:v>1.7057757183071204E-6</c:v>
                </c:pt>
                <c:pt idx="5">
                  <c:v>6.8186730395590652E-6</c:v>
                </c:pt>
                <c:pt idx="6">
                  <c:v>2.581538876298629E-5</c:v>
                </c:pt>
                <c:pt idx="7">
                  <c:v>9.2567458108196217E-5</c:v>
                </c:pt>
                <c:pt idx="8">
                  <c:v>3.1436839078032177E-4</c:v>
                </c:pt>
                <c:pt idx="9">
                  <c:v>1.0111609072597936E-3</c:v>
                </c:pt>
                <c:pt idx="10">
                  <c:v>3.0803675166685973E-3</c:v>
                </c:pt>
                <c:pt idx="11">
                  <c:v>8.8876238197734877E-3</c:v>
                </c:pt>
                <c:pt idx="12">
                  <c:v>2.428676433372191E-2</c:v>
                </c:pt>
                <c:pt idx="13">
                  <c:v>6.2857125747184189E-2</c:v>
                </c:pt>
                <c:pt idx="14">
                  <c:v>0.15407786182350786</c:v>
                </c:pt>
                <c:pt idx="15">
                  <c:v>0.35770650082923672</c:v>
                </c:pt>
                <c:pt idx="16">
                  <c:v>0.78652818132468283</c:v>
                </c:pt>
                <c:pt idx="17">
                  <c:v>1.6379574220085127</c:v>
                </c:pt>
                <c:pt idx="18">
                  <c:v>3.2306640106116444</c:v>
                </c:pt>
                <c:pt idx="19">
                  <c:v>6.0350635034203952</c:v>
                </c:pt>
                <c:pt idx="20">
                  <c:v>10.677578181750819</c:v>
                </c:pt>
                <c:pt idx="21">
                  <c:v>17.892232829329366</c:v>
                </c:pt>
                <c:pt idx="22">
                  <c:v>28.396001277588827</c:v>
                </c:pt>
                <c:pt idx="23">
                  <c:v>42.682583468795613</c:v>
                </c:pt>
                <c:pt idx="24">
                  <c:v>60.763820860768341</c:v>
                </c:pt>
                <c:pt idx="25">
                  <c:v>81.929502234836235</c:v>
                </c:pt>
                <c:pt idx="26">
                  <c:v>104.62522935627605</c:v>
                </c:pt>
                <c:pt idx="27">
                  <c:v>126.5416214341661</c:v>
                </c:pt>
                <c:pt idx="28">
                  <c:v>144.95434306674508</c:v>
                </c:pt>
                <c:pt idx="29">
                  <c:v>157.2642232716623</c:v>
                </c:pt>
                <c:pt idx="30">
                  <c:v>161.59558894567903</c:v>
                </c:pt>
                <c:pt idx="31">
                  <c:v>157.2642232716623</c:v>
                </c:pt>
                <c:pt idx="32">
                  <c:v>144.95434306674508</c:v>
                </c:pt>
                <c:pt idx="33">
                  <c:v>126.5416214341661</c:v>
                </c:pt>
                <c:pt idx="34">
                  <c:v>104.62522935627605</c:v>
                </c:pt>
                <c:pt idx="35">
                  <c:v>81.929502234836235</c:v>
                </c:pt>
                <c:pt idx="36">
                  <c:v>60.763820860768341</c:v>
                </c:pt>
                <c:pt idx="37">
                  <c:v>42.682583468795613</c:v>
                </c:pt>
                <c:pt idx="38">
                  <c:v>28.396001277588827</c:v>
                </c:pt>
                <c:pt idx="39">
                  <c:v>17.892232829329366</c:v>
                </c:pt>
                <c:pt idx="40">
                  <c:v>10.677578181750819</c:v>
                </c:pt>
                <c:pt idx="41">
                  <c:v>6.0350635034203952</c:v>
                </c:pt>
                <c:pt idx="42">
                  <c:v>3.2306640106116444</c:v>
                </c:pt>
                <c:pt idx="43">
                  <c:v>1.6379574220085127</c:v>
                </c:pt>
                <c:pt idx="44">
                  <c:v>0.78652818132468283</c:v>
                </c:pt>
                <c:pt idx="45">
                  <c:v>0.35770650082923672</c:v>
                </c:pt>
                <c:pt idx="46">
                  <c:v>0.15407786182350786</c:v>
                </c:pt>
                <c:pt idx="47">
                  <c:v>6.2857125747184189E-2</c:v>
                </c:pt>
                <c:pt idx="48">
                  <c:v>2.428676433372191E-2</c:v>
                </c:pt>
                <c:pt idx="49">
                  <c:v>8.8876238197734877E-3</c:v>
                </c:pt>
                <c:pt idx="50">
                  <c:v>3.0803675166685973E-3</c:v>
                </c:pt>
                <c:pt idx="51">
                  <c:v>1.0111609072597936E-3</c:v>
                </c:pt>
                <c:pt idx="52">
                  <c:v>3.1436839078032177E-4</c:v>
                </c:pt>
                <c:pt idx="53">
                  <c:v>9.2567458108196217E-5</c:v>
                </c:pt>
                <c:pt idx="54">
                  <c:v>2.581538876298629E-5</c:v>
                </c:pt>
                <c:pt idx="55">
                  <c:v>6.8186730395590652E-6</c:v>
                </c:pt>
                <c:pt idx="56">
                  <c:v>1.7057757183071204E-6</c:v>
                </c:pt>
                <c:pt idx="57">
                  <c:v>4.0415211404104761E-7</c:v>
                </c:pt>
                <c:pt idx="58">
                  <c:v>9.0691930580488355E-8</c:v>
                </c:pt>
                <c:pt idx="59">
                  <c:v>1.9274951953640613E-8</c:v>
                </c:pt>
                <c:pt idx="60">
                  <c:v>3.8798847614635068E-9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C-4CD7-AC6F-4BF2AEB92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485200"/>
        <c:axId val="706292672"/>
      </c:scatterChart>
      <c:valAx>
        <c:axId val="7062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plant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9200"/>
        <c:crosses val="autoZero"/>
        <c:crossBetween val="midCat"/>
      </c:valAx>
      <c:valAx>
        <c:axId val="7060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200m downwind, blue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3776"/>
        <c:crosses val="autoZero"/>
        <c:crossBetween val="midCat"/>
      </c:valAx>
      <c:valAx>
        <c:axId val="70629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1km downwind, orange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85200"/>
        <c:crosses val="max"/>
        <c:crossBetween val="midCat"/>
      </c:valAx>
      <c:valAx>
        <c:axId val="70648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9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Part C, 500m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'E515 Exam 2'!$Q$1</c:f>
              <c:strCache>
                <c:ptCount val="1"/>
                <c:pt idx="0">
                  <c:v>C(200, 0, z) (ug/m3)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'E515 Exam 2'!$P$2:$P$103</c:f>
              <c:numCache>
                <c:formatCode>General</c:formatCode>
                <c:ptCount val="10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  <c:pt idx="24">
                  <c:v>330</c:v>
                </c:pt>
                <c:pt idx="25">
                  <c:v>340</c:v>
                </c:pt>
                <c:pt idx="26">
                  <c:v>350</c:v>
                </c:pt>
                <c:pt idx="27">
                  <c:v>360</c:v>
                </c:pt>
                <c:pt idx="28">
                  <c:v>370</c:v>
                </c:pt>
                <c:pt idx="29">
                  <c:v>380</c:v>
                </c:pt>
                <c:pt idx="30">
                  <c:v>390</c:v>
                </c:pt>
                <c:pt idx="31">
                  <c:v>400</c:v>
                </c:pt>
                <c:pt idx="32">
                  <c:v>410</c:v>
                </c:pt>
                <c:pt idx="33">
                  <c:v>420</c:v>
                </c:pt>
                <c:pt idx="34">
                  <c:v>430</c:v>
                </c:pt>
                <c:pt idx="35">
                  <c:v>440</c:v>
                </c:pt>
                <c:pt idx="36">
                  <c:v>450</c:v>
                </c:pt>
                <c:pt idx="37">
                  <c:v>460</c:v>
                </c:pt>
                <c:pt idx="38">
                  <c:v>470</c:v>
                </c:pt>
                <c:pt idx="39">
                  <c:v>480</c:v>
                </c:pt>
                <c:pt idx="40">
                  <c:v>490</c:v>
                </c:pt>
                <c:pt idx="41">
                  <c:v>500</c:v>
                </c:pt>
              </c:numCache>
            </c:numRef>
          </c:xVal>
          <c:yVal>
            <c:numRef>
              <c:f>'E515 Exam 2'!$Q$2:$Q$103</c:f>
              <c:numCache>
                <c:formatCode>0.00E+00</c:formatCode>
                <c:ptCount val="102"/>
                <c:pt idx="0">
                  <c:v>1328712.8356990926</c:v>
                </c:pt>
                <c:pt idx="1">
                  <c:v>1188895.0290020811</c:v>
                </c:pt>
                <c:pt idx="2">
                  <c:v>1175789.5556728339</c:v>
                </c:pt>
                <c:pt idx="3">
                  <c:v>1162828.5471003621</c:v>
                </c:pt>
                <c:pt idx="4">
                  <c:v>1150010.4108152024</c:v>
                </c:pt>
                <c:pt idx="5">
                  <c:v>1137333.5719020709</c:v>
                </c:pt>
                <c:pt idx="6">
                  <c:v>1124796.4728063513</c:v>
                </c:pt>
                <c:pt idx="7">
                  <c:v>1112397.5731427236</c:v>
                </c:pt>
                <c:pt idx="8">
                  <c:v>1100135.3495059027</c:v>
                </c:pt>
                <c:pt idx="9">
                  <c:v>1088008.2952834612</c:v>
                </c:pt>
                <c:pt idx="10">
                  <c:v>1076014.9204707216</c:v>
                </c:pt>
                <c:pt idx="11">
                  <c:v>1064153.7514876828</c:v>
                </c:pt>
                <c:pt idx="12">
                  <c:v>1052423.330997966</c:v>
                </c:pt>
                <c:pt idx="13">
                  <c:v>1040822.2177297606</c:v>
                </c:pt>
                <c:pt idx="14">
                  <c:v>1029348.986298738</c:v>
                </c:pt>
                <c:pt idx="15">
                  <c:v>1018002.22703292</c:v>
                </c:pt>
                <c:pt idx="16">
                  <c:v>1006780.5457994799</c:v>
                </c:pt>
                <c:pt idx="17">
                  <c:v>995682.56383344962</c:v>
                </c:pt>
                <c:pt idx="18">
                  <c:v>984706.91756831435</c:v>
                </c:pt>
                <c:pt idx="19">
                  <c:v>973852.2584684795</c:v>
                </c:pt>
                <c:pt idx="20">
                  <c:v>963117.25286358001</c:v>
                </c:pt>
                <c:pt idx="21">
                  <c:v>952500.58178461576</c:v>
                </c:pt>
                <c:pt idx="22">
                  <c:v>942000.94080189778</c:v>
                </c:pt>
                <c:pt idx="23">
                  <c:v>931617.03986477596</c:v>
                </c:pt>
                <c:pt idx="24">
                  <c:v>921347.60314313567</c:v>
                </c:pt>
                <c:pt idx="25">
                  <c:v>911191.36887064227</c:v>
                </c:pt>
                <c:pt idx="26">
                  <c:v>901147.08918971266</c:v>
                </c:pt>
                <c:pt idx="27">
                  <c:v>891213.52999819408</c:v>
                </c:pt>
                <c:pt idx="28">
                  <c:v>881389.4707977369</c:v>
                </c:pt>
                <c:pt idx="29">
                  <c:v>871673.70454383607</c:v>
                </c:pt>
                <c:pt idx="30">
                  <c:v>862065.03749752487</c:v>
                </c:pt>
                <c:pt idx="31">
                  <c:v>852562.28907870629</c:v>
                </c:pt>
                <c:pt idx="32">
                  <c:v>843164.29172109987</c:v>
                </c:pt>
                <c:pt idx="33">
                  <c:v>833869.89072878507</c:v>
                </c:pt>
                <c:pt idx="34">
                  <c:v>824677.94413433096</c:v>
                </c:pt>
                <c:pt idx="35">
                  <c:v>815587.32255848567</c:v>
                </c:pt>
                <c:pt idx="36">
                  <c:v>806596.90907141392</c:v>
                </c:pt>
                <c:pt idx="37">
                  <c:v>797705.59905546368</c:v>
                </c:pt>
                <c:pt idx="38">
                  <c:v>788912.30006944737</c:v>
                </c:pt>
                <c:pt idx="39">
                  <c:v>780215.93171441765</c:v>
                </c:pt>
                <c:pt idx="40">
                  <c:v>771615.42550092039</c:v>
                </c:pt>
                <c:pt idx="41">
                  <c:v>763109.72471771715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0-4905-BEFB-950D19C7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82368"/>
        <c:axId val="705241936"/>
      </c:scatterChart>
      <c:valAx>
        <c:axId val="6812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41936"/>
        <c:crosses val="autoZero"/>
        <c:crossBetween val="midCat"/>
      </c:valAx>
      <c:valAx>
        <c:axId val="7052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[SO2] (ug/m^3)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</xdr:row>
      <xdr:rowOff>38100</xdr:rowOff>
    </xdr:from>
    <xdr:to>
      <xdr:col>6</xdr:col>
      <xdr:colOff>25400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9D90CF-3588-4645-83B3-8FD96533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111125</xdr:colOff>
      <xdr:row>20</xdr:row>
      <xdr:rowOff>85725</xdr:rowOff>
    </xdr:from>
    <xdr:to>
      <xdr:col>12</xdr:col>
      <xdr:colOff>688975</xdr:colOff>
      <xdr:row>40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6BE88B-A4FD-2747-B5F7-D8F60DC9B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0</xdr:row>
      <xdr:rowOff>184150</xdr:rowOff>
    </xdr:from>
    <xdr:to>
      <xdr:col>24</xdr:col>
      <xdr:colOff>520700</xdr:colOff>
      <xdr:row>14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A96E8F-BE28-544E-8C69-C2949EF0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15</xdr:row>
      <xdr:rowOff>57150</xdr:rowOff>
    </xdr:from>
    <xdr:to>
      <xdr:col>24</xdr:col>
      <xdr:colOff>520700</xdr:colOff>
      <xdr:row>28</xdr:row>
      <xdr:rowOff>158750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DEB69B-B99F-074F-AA6D-B95BA8B0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88900</xdr:colOff>
      <xdr:row>29</xdr:row>
      <xdr:rowOff>114300</xdr:rowOff>
    </xdr:from>
    <xdr:to>
      <xdr:col>24</xdr:col>
      <xdr:colOff>635000</xdr:colOff>
      <xdr:row>43</xdr:row>
      <xdr:rowOff>196850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A9F8197-7BE8-3B4B-8C59-932B7A63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</xdr:colOff>
      <xdr:row>8</xdr:row>
      <xdr:rowOff>19049</xdr:rowOff>
    </xdr:from>
    <xdr:to>
      <xdr:col>12</xdr:col>
      <xdr:colOff>152399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71E-CDD1-4E66-8F71-657624C1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66675</xdr:rowOff>
    </xdr:from>
    <xdr:to>
      <xdr:col>6</xdr:col>
      <xdr:colOff>47625</xdr:colOff>
      <xdr:row>30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D1D15-F54C-4ED9-88EE-26172B34E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111125</xdr:colOff>
      <xdr:row>20</xdr:row>
      <xdr:rowOff>85725</xdr:rowOff>
    </xdr:from>
    <xdr:to>
      <xdr:col>12</xdr:col>
      <xdr:colOff>688975</xdr:colOff>
      <xdr:row>40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95176-B258-4EE8-9648-94920F7F3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0</xdr:row>
      <xdr:rowOff>184150</xdr:rowOff>
    </xdr:from>
    <xdr:to>
      <xdr:col>24</xdr:col>
      <xdr:colOff>520700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A447C-B5FF-465F-90A4-1F93C738C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15</xdr:row>
      <xdr:rowOff>57150</xdr:rowOff>
    </xdr:from>
    <xdr:to>
      <xdr:col>24</xdr:col>
      <xdr:colOff>520700</xdr:colOff>
      <xdr:row>28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D6031-0BDA-4CCD-904D-01EB30494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88900</xdr:colOff>
      <xdr:row>29</xdr:row>
      <xdr:rowOff>114300</xdr:rowOff>
    </xdr:from>
    <xdr:to>
      <xdr:col>24</xdr:col>
      <xdr:colOff>635000</xdr:colOff>
      <xdr:row>43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23DCD9-A981-449B-9F1A-0AFF8D5B0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</xdr:colOff>
      <xdr:row>8</xdr:row>
      <xdr:rowOff>19049</xdr:rowOff>
    </xdr:from>
    <xdr:to>
      <xdr:col>12</xdr:col>
      <xdr:colOff>152399</xdr:colOff>
      <xdr:row>24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EABA72-2BD1-4BA7-BFD1-634A18833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229398</xdr:colOff>
      <xdr:row>17</xdr:row>
      <xdr:rowOff>19527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2F9D6F-CA43-4D99-8F9F-20ABDB293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15798" cy="3419952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18</xdr:row>
      <xdr:rowOff>47625</xdr:rowOff>
    </xdr:from>
    <xdr:to>
      <xdr:col>11</xdr:col>
      <xdr:colOff>143876</xdr:colOff>
      <xdr:row>40</xdr:row>
      <xdr:rowOff>38713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D454A-685F-465E-9711-A5286F502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3648075"/>
          <a:ext cx="7173326" cy="4391638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0</xdr:row>
      <xdr:rowOff>133350</xdr:rowOff>
    </xdr:from>
    <xdr:to>
      <xdr:col>19</xdr:col>
      <xdr:colOff>305782</xdr:colOff>
      <xdr:row>24</xdr:row>
      <xdr:rowOff>143546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FAD2F4-42AB-4F23-B7E5-E1C15B244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133350"/>
          <a:ext cx="7039957" cy="4810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A7F-2145-2240-BD60-E4B206DEDF2C}">
  <dimension ref="A1:S62"/>
  <sheetViews>
    <sheetView tabSelected="1" topLeftCell="D1" workbookViewId="0">
      <selection activeCell="G8" sqref="G8"/>
    </sheetView>
  </sheetViews>
  <sheetFormatPr defaultColWidth="11" defaultRowHeight="15.75" x14ac:dyDescent="0.25"/>
  <cols>
    <col min="1" max="1" width="32.875" style="3" customWidth="1"/>
    <col min="2" max="2" width="10.875" style="3"/>
    <col min="3" max="3" width="11.875" style="3" bestFit="1" customWidth="1"/>
    <col min="4" max="5" width="10.875" style="3"/>
    <col min="6" max="6" width="12.125" style="3" bestFit="1" customWidth="1"/>
    <col min="8" max="10" width="10.875" style="5"/>
    <col min="11" max="11" width="12.125" style="5" bestFit="1" customWidth="1"/>
    <col min="12" max="12" width="11.875" style="5" bestFit="1" customWidth="1"/>
    <col min="14" max="16" width="10.875" style="7"/>
    <col min="17" max="17" width="12.875" style="17" bestFit="1" customWidth="1"/>
    <col min="18" max="18" width="10.875" style="7"/>
    <col min="19" max="19" width="10.875" style="17"/>
  </cols>
  <sheetData>
    <row r="1" spans="1:19" s="1" customFormat="1" x14ac:dyDescent="0.25">
      <c r="A1" s="8" t="s">
        <v>0</v>
      </c>
      <c r="B1" s="8"/>
      <c r="C1" s="2" t="s">
        <v>9</v>
      </c>
      <c r="D1" s="2" t="s">
        <v>26</v>
      </c>
      <c r="E1" s="2" t="s">
        <v>27</v>
      </c>
      <c r="F1" s="2" t="s">
        <v>28</v>
      </c>
      <c r="H1" s="10" t="s">
        <v>0</v>
      </c>
      <c r="I1" s="10"/>
      <c r="J1" s="4" t="s">
        <v>13</v>
      </c>
      <c r="K1" s="4" t="s">
        <v>31</v>
      </c>
      <c r="L1" s="4" t="s">
        <v>30</v>
      </c>
      <c r="N1" s="12" t="s">
        <v>0</v>
      </c>
      <c r="O1" s="12"/>
      <c r="P1" s="6" t="s">
        <v>14</v>
      </c>
      <c r="Q1" s="16" t="s">
        <v>32</v>
      </c>
      <c r="R1" s="6" t="s">
        <v>17</v>
      </c>
      <c r="S1" s="16" t="s">
        <v>18</v>
      </c>
    </row>
    <row r="2" spans="1:19" x14ac:dyDescent="0.25">
      <c r="A2" s="9" t="s">
        <v>29</v>
      </c>
      <c r="B2" s="9">
        <f>(10^4*0.025/3600)*10^9</f>
        <v>69444444.444444448</v>
      </c>
      <c r="C2" s="3">
        <f>0.5*10^3</f>
        <v>500</v>
      </c>
      <c r="D2" s="3">
        <f t="shared" ref="D2:D32" si="0">$B$9*C2^$B$10</f>
        <v>25.261387345248952</v>
      </c>
      <c r="E2" s="3">
        <f t="shared" ref="E2:E32" si="1">$B$7*C2^$B$8</f>
        <v>12.831553198256692</v>
      </c>
      <c r="F2" s="3">
        <f>($B$2/(3.14*$B$3*D2*E2))*(EXP(-($B$6^2)/(2*E2^2)))</f>
        <v>0.43894384849157947</v>
      </c>
      <c r="H2" s="11" t="s">
        <v>10</v>
      </c>
      <c r="I2" s="11">
        <v>200</v>
      </c>
      <c r="J2" s="5">
        <v>-300</v>
      </c>
      <c r="K2" s="5">
        <f>($B$2/(3.14*$B$3*$I$4*$I$6))*EXP(-($B$6^2)/(2*$I$6^2))*EXP(-(J2^2)/(2*$I$4^2))</f>
        <v>6.1214701619870295E-138</v>
      </c>
      <c r="L2" s="5">
        <f>($B$2/(3.14*$B$3*$I$5*$I$7))*EXP(-($B$6^2)/(2*$I$7^2))*EXP(-(J2^2)/(2*$I$5^2))</f>
        <v>3.8798847614635068E-9</v>
      </c>
      <c r="N2" s="13" t="s">
        <v>10</v>
      </c>
      <c r="O2" s="13">
        <v>500</v>
      </c>
      <c r="P2" s="7">
        <v>0</v>
      </c>
      <c r="Q2" s="17">
        <f>($B$2/(3.14*$B$3*$O$5*$O$8))*(EXP(-((P2+$B$6)^2)/(2*$I$7^2))+EXP(-((P2-$B$6^2))/(2*$I$7^2)))</f>
        <v>1328712.8356990926</v>
      </c>
      <c r="R2" s="17">
        <f>($B$2/(3.14*$B$3*$O$6*$O$9))*(EXP((-(P2-$B$6)^2)/(2*$O$9^2))+EXP((-(P2+$B$6)^2)/(2*$O$9^2)))</f>
        <v>945098.15230050054</v>
      </c>
      <c r="S2" s="17">
        <f>($B$2/(3.14*$B$3*$O$7*$O$10))*(EXP((-(P2-$B$6)^2)/(2*$O$10^2))+EXP((-(P2+$B$6)^2)/(2*$O$10^2)))</f>
        <v>2329.2713194140783</v>
      </c>
    </row>
    <row r="3" spans="1:19" x14ac:dyDescent="0.25">
      <c r="A3" s="9" t="s">
        <v>1</v>
      </c>
      <c r="B3" s="14">
        <f>(10*10^3/3600)</f>
        <v>2.7777777777777777</v>
      </c>
      <c r="C3" s="3">
        <f>C2+75</f>
        <v>575</v>
      </c>
      <c r="D3" s="3">
        <f t="shared" si="0"/>
        <v>28.108026103169351</v>
      </c>
      <c r="E3" s="3">
        <f t="shared" si="1"/>
        <v>14.203865747352491</v>
      </c>
      <c r="F3" s="3">
        <f t="shared" ref="F3:F62" si="2">($B$2/(3.14*$B$3*D3*E3))*(EXP(-($B$6^2)/(2*E3^2)))</f>
        <v>2.6608681014464381</v>
      </c>
      <c r="H3" s="11" t="s">
        <v>6</v>
      </c>
      <c r="I3" s="11">
        <v>1000</v>
      </c>
      <c r="J3" s="5">
        <f>J2+10</f>
        <v>-290</v>
      </c>
      <c r="K3" s="5">
        <f t="shared" ref="K3:K62" si="3">($B$2/(3.14*$B$3*$I$4*$I$6))*EXP(-($B$6^2)/(2*$I$6^2))*EXP(-(J3^2)/(2*$I$4^2))</f>
        <v>8.4938106585242385E-130</v>
      </c>
      <c r="L3" s="5">
        <f t="shared" ref="L3:L62" si="4">($B$2/(3.14*$B$3*$I$5*$I$7))*EXP(-($B$6^2)/(2*$I$7^2))*EXP(-(J3^2)/(2*$I$5^2))</f>
        <v>1.9274951953640613E-8</v>
      </c>
      <c r="N3" s="13" t="s">
        <v>21</v>
      </c>
      <c r="O3" s="13">
        <v>1000</v>
      </c>
      <c r="P3" s="7">
        <f>P2+100</f>
        <v>100</v>
      </c>
      <c r="Q3" s="17">
        <f t="shared" ref="Q3:Q43" si="5">($B$2/(3.14*$B$3*$O$5*$O$8))*(EXP(-((P3+$B$6)^2)/(2*$I$7^2))+EXP(-((P3-$B$6^2))/(2*$I$7^2)))</f>
        <v>1188895.0290020811</v>
      </c>
      <c r="R3" s="17">
        <f t="shared" ref="R3:R43" si="6">($B$2/(3.14*$B$3*$O$6*$O$9))*(EXP((-(P3-$B$6)^2)/(2*$O$9^2))+EXP((-(P3+$B$6)^2)/(2*$O$9^2)))</f>
        <v>1.8410080680488272E+16</v>
      </c>
      <c r="S3" s="17">
        <f t="shared" ref="S3:S43" si="7">($B$2/(3.14*$B$3*$O$7*$O$10))*(EXP((-(P3-$B$6)^2)/(2*$O$10^2))+EXP((-(P3+$B$6)^2)/(2*$O$10^2)))</f>
        <v>13137.160660804415</v>
      </c>
    </row>
    <row r="4" spans="1:19" x14ac:dyDescent="0.25">
      <c r="A4" s="9" t="s">
        <v>23</v>
      </c>
      <c r="B4" s="9">
        <v>50</v>
      </c>
      <c r="C4" s="3">
        <f t="shared" ref="C4:C62" si="8">C3+75</f>
        <v>650</v>
      </c>
      <c r="D4" s="3">
        <f t="shared" si="0"/>
        <v>30.86810147830704</v>
      </c>
      <c r="E4" s="3">
        <f t="shared" si="1"/>
        <v>15.528018720277053</v>
      </c>
      <c r="F4" s="3">
        <f t="shared" si="2"/>
        <v>9.5125499344927942</v>
      </c>
      <c r="H4" s="11" t="s">
        <v>7</v>
      </c>
      <c r="I4" s="11">
        <f>$B$9*I2^$B$10</f>
        <v>12.54385518373042</v>
      </c>
      <c r="J4" s="5">
        <f t="shared" ref="J4:J62" si="9">J3+10</f>
        <v>-280</v>
      </c>
      <c r="K4" s="5">
        <f t="shared" si="3"/>
        <v>6.2422484019878149E-122</v>
      </c>
      <c r="L4" s="5">
        <f t="shared" si="4"/>
        <v>9.0691930580488355E-8</v>
      </c>
      <c r="N4" s="13" t="s">
        <v>22</v>
      </c>
      <c r="O4" s="13">
        <v>5000</v>
      </c>
      <c r="P4" s="7">
        <f t="shared" ref="P4:P43" si="10">P3+10</f>
        <v>110</v>
      </c>
      <c r="Q4" s="17">
        <f t="shared" si="5"/>
        <v>1175789.5556728339</v>
      </c>
      <c r="R4" s="17">
        <f t="shared" si="6"/>
        <v>7.1391582321826995E+17</v>
      </c>
      <c r="S4" s="17">
        <f t="shared" si="7"/>
        <v>18383.201893023885</v>
      </c>
    </row>
    <row r="5" spans="1:19" x14ac:dyDescent="0.25">
      <c r="A5" s="9" t="s">
        <v>24</v>
      </c>
      <c r="B5" s="9">
        <v>10</v>
      </c>
      <c r="C5" s="3">
        <f t="shared" si="8"/>
        <v>725</v>
      </c>
      <c r="D5" s="3">
        <f t="shared" si="0"/>
        <v>33.553849470219347</v>
      </c>
      <c r="E5" s="3">
        <f t="shared" si="1"/>
        <v>16.811008450145312</v>
      </c>
      <c r="F5" s="3">
        <f t="shared" si="2"/>
        <v>24.186068687524404</v>
      </c>
      <c r="H5" s="11" t="s">
        <v>11</v>
      </c>
      <c r="I5" s="11">
        <f>$B$9*I3^$B$10</f>
        <v>42.898698349781178</v>
      </c>
      <c r="J5" s="5">
        <f t="shared" si="9"/>
        <v>-270</v>
      </c>
      <c r="K5" s="5">
        <f t="shared" si="3"/>
        <v>2.4298034853133017E-114</v>
      </c>
      <c r="L5" s="5">
        <f t="shared" si="4"/>
        <v>4.0415211404104761E-7</v>
      </c>
      <c r="N5" s="13" t="s">
        <v>7</v>
      </c>
      <c r="O5" s="13">
        <f>$B$9*O2^$B$10</f>
        <v>25.261387345248952</v>
      </c>
      <c r="P5" s="7">
        <f t="shared" si="10"/>
        <v>120</v>
      </c>
      <c r="Q5" s="17">
        <f t="shared" si="5"/>
        <v>1162828.5471003621</v>
      </c>
      <c r="R5" s="17">
        <f t="shared" si="6"/>
        <v>3.4555452575741047E+19</v>
      </c>
      <c r="S5" s="17">
        <f t="shared" si="7"/>
        <v>26371.526630714492</v>
      </c>
    </row>
    <row r="6" spans="1:19" x14ac:dyDescent="0.25">
      <c r="A6" s="9" t="s">
        <v>25</v>
      </c>
      <c r="B6" s="9">
        <f>B4+B5</f>
        <v>60</v>
      </c>
      <c r="C6" s="3">
        <f t="shared" si="8"/>
        <v>800</v>
      </c>
      <c r="D6" s="3">
        <f t="shared" si="0"/>
        <v>36.17469389767377</v>
      </c>
      <c r="E6" s="3">
        <f t="shared" si="1"/>
        <v>18.058199898768613</v>
      </c>
      <c r="F6" s="3">
        <f t="shared" si="2"/>
        <v>48.832726758694619</v>
      </c>
      <c r="H6" s="11" t="s">
        <v>12</v>
      </c>
      <c r="I6" s="11">
        <f>$B$7*I2^$B$8</f>
        <v>6.5913874767501053</v>
      </c>
      <c r="J6" s="5">
        <f t="shared" si="9"/>
        <v>-260</v>
      </c>
      <c r="K6" s="5">
        <f t="shared" si="3"/>
        <v>5.0094827688577528E-107</v>
      </c>
      <c r="L6" s="5">
        <f t="shared" si="4"/>
        <v>1.7057757183071204E-6</v>
      </c>
      <c r="N6" s="13" t="s">
        <v>11</v>
      </c>
      <c r="O6" s="13">
        <f>$B$9*O3^$B$10</f>
        <v>42.898698349781178</v>
      </c>
      <c r="P6" s="7">
        <f t="shared" si="10"/>
        <v>130</v>
      </c>
      <c r="Q6" s="17">
        <f t="shared" si="5"/>
        <v>1150010.4108152024</v>
      </c>
      <c r="R6" s="17">
        <f t="shared" si="6"/>
        <v>2.0876823737074865E+21</v>
      </c>
      <c r="S6" s="17">
        <f t="shared" si="7"/>
        <v>38755.289421304915</v>
      </c>
    </row>
    <row r="7" spans="1:19" x14ac:dyDescent="0.25">
      <c r="A7" s="9" t="s">
        <v>2</v>
      </c>
      <c r="B7" s="9">
        <v>0.14000000000000001</v>
      </c>
      <c r="C7" s="3">
        <f t="shared" si="8"/>
        <v>875</v>
      </c>
      <c r="D7" s="3">
        <f t="shared" si="0"/>
        <v>38.738095667154965</v>
      </c>
      <c r="E7" s="3">
        <f t="shared" si="1"/>
        <v>19.273824059637047</v>
      </c>
      <c r="F7" s="3">
        <f t="shared" si="2"/>
        <v>83.857008962328166</v>
      </c>
      <c r="H7" s="11" t="s">
        <v>8</v>
      </c>
      <c r="I7" s="11">
        <f>$B$7*I3^$B$8</f>
        <v>21.238705144430703</v>
      </c>
      <c r="J7" s="5">
        <f t="shared" si="9"/>
        <v>-250</v>
      </c>
      <c r="K7" s="5">
        <f t="shared" si="3"/>
        <v>5.4702384283671205E-100</v>
      </c>
      <c r="L7" s="5">
        <f t="shared" si="4"/>
        <v>6.8186730395590652E-6</v>
      </c>
      <c r="N7" s="13" t="s">
        <v>15</v>
      </c>
      <c r="O7" s="13">
        <f>$B$9*O4^$B$10</f>
        <v>146.70914907343763</v>
      </c>
      <c r="P7" s="7">
        <f t="shared" si="10"/>
        <v>140</v>
      </c>
      <c r="Q7" s="17">
        <f t="shared" si="5"/>
        <v>1137333.5719020709</v>
      </c>
      <c r="R7" s="17">
        <f t="shared" si="6"/>
        <v>1.5743109827926616E+23</v>
      </c>
      <c r="S7" s="17">
        <f t="shared" si="7"/>
        <v>58311.521784685065</v>
      </c>
    </row>
    <row r="8" spans="1:19" x14ac:dyDescent="0.25">
      <c r="A8" s="9" t="s">
        <v>3</v>
      </c>
      <c r="B8" s="9">
        <v>0.72699999999999998</v>
      </c>
      <c r="C8" s="3">
        <f t="shared" si="8"/>
        <v>950</v>
      </c>
      <c r="D8" s="3">
        <f t="shared" si="0"/>
        <v>41.250094639321006</v>
      </c>
      <c r="E8" s="3">
        <f t="shared" si="1"/>
        <v>20.461294052116152</v>
      </c>
      <c r="F8" s="3">
        <f t="shared" si="2"/>
        <v>128.07172001011344</v>
      </c>
      <c r="J8" s="5">
        <f t="shared" si="9"/>
        <v>-240</v>
      </c>
      <c r="K8" s="5">
        <f t="shared" si="3"/>
        <v>3.1638162890447838E-93</v>
      </c>
      <c r="L8" s="5">
        <f t="shared" si="4"/>
        <v>2.581538876298629E-5</v>
      </c>
      <c r="N8" s="13" t="s">
        <v>12</v>
      </c>
      <c r="O8" s="13">
        <f>$B$7*O2^$B$8</f>
        <v>12.831553198256692</v>
      </c>
      <c r="P8" s="7">
        <f t="shared" si="10"/>
        <v>150</v>
      </c>
      <c r="Q8" s="17">
        <f t="shared" si="5"/>
        <v>1124796.4728063513</v>
      </c>
      <c r="R8" s="17">
        <f t="shared" si="6"/>
        <v>1.4818180735339824E+25</v>
      </c>
      <c r="S8" s="17">
        <f t="shared" si="7"/>
        <v>89784.532708319399</v>
      </c>
    </row>
    <row r="9" spans="1:19" x14ac:dyDescent="0.25">
      <c r="A9" s="9" t="s">
        <v>4</v>
      </c>
      <c r="B9" s="9">
        <v>0.219</v>
      </c>
      <c r="C9" s="3">
        <f t="shared" si="8"/>
        <v>1025</v>
      </c>
      <c r="D9" s="3">
        <f t="shared" si="0"/>
        <v>43.715670915117848</v>
      </c>
      <c r="E9" s="3">
        <f t="shared" si="1"/>
        <v>21.623415118200519</v>
      </c>
      <c r="F9" s="3">
        <f t="shared" si="2"/>
        <v>179.2903149864477</v>
      </c>
      <c r="J9" s="5">
        <f t="shared" si="9"/>
        <v>-230</v>
      </c>
      <c r="K9" s="5">
        <f t="shared" si="3"/>
        <v>9.6918769562053708E-87</v>
      </c>
      <c r="L9" s="5">
        <f t="shared" si="4"/>
        <v>9.2567458108196217E-5</v>
      </c>
      <c r="N9" s="13" t="s">
        <v>8</v>
      </c>
      <c r="O9" s="13">
        <f>$B$7*O3^$B$8</f>
        <v>21.238705144430703</v>
      </c>
      <c r="P9" s="7">
        <f t="shared" si="10"/>
        <v>160</v>
      </c>
      <c r="Q9" s="17">
        <f t="shared" si="5"/>
        <v>1112397.5731427236</v>
      </c>
      <c r="R9" s="17">
        <f t="shared" si="6"/>
        <v>1.7409147760607338E+27</v>
      </c>
      <c r="S9" s="17">
        <f t="shared" si="7"/>
        <v>141419.73423224923</v>
      </c>
    </row>
    <row r="10" spans="1:19" x14ac:dyDescent="0.25">
      <c r="A10" s="9" t="s">
        <v>5</v>
      </c>
      <c r="B10" s="9">
        <v>0.76400000000000001</v>
      </c>
      <c r="C10" s="3">
        <f t="shared" si="8"/>
        <v>1100</v>
      </c>
      <c r="D10" s="3">
        <f t="shared" si="0"/>
        <v>46.138994555833477</v>
      </c>
      <c r="E10" s="3">
        <f t="shared" si="1"/>
        <v>22.762529297887507</v>
      </c>
      <c r="F10" s="3">
        <f t="shared" si="2"/>
        <v>234.95080396667791</v>
      </c>
      <c r="J10" s="5">
        <f t="shared" si="9"/>
        <v>-220</v>
      </c>
      <c r="K10" s="5">
        <f t="shared" si="3"/>
        <v>1.5725199310636942E-80</v>
      </c>
      <c r="L10" s="5">
        <f t="shared" si="4"/>
        <v>3.1436839078032177E-4</v>
      </c>
      <c r="N10" s="13" t="s">
        <v>16</v>
      </c>
      <c r="O10" s="13">
        <f>$B$7*O4^$B$8</f>
        <v>68.435150839360858</v>
      </c>
      <c r="P10" s="7">
        <f t="shared" si="10"/>
        <v>170</v>
      </c>
      <c r="Q10" s="17">
        <f t="shared" si="5"/>
        <v>1100135.3495059027</v>
      </c>
      <c r="R10" s="17">
        <f t="shared" si="6"/>
        <v>2.5529270020311628E+29</v>
      </c>
      <c r="S10" s="17">
        <f t="shared" si="7"/>
        <v>227798.73286783154</v>
      </c>
    </row>
    <row r="11" spans="1:19" x14ac:dyDescent="0.25">
      <c r="A11" s="3" t="s">
        <v>19</v>
      </c>
      <c r="B11" s="15" t="s">
        <v>20</v>
      </c>
      <c r="C11" s="3">
        <f t="shared" si="8"/>
        <v>1175</v>
      </c>
      <c r="D11" s="3">
        <f t="shared" si="0"/>
        <v>48.523603455315111</v>
      </c>
      <c r="E11" s="3">
        <f t="shared" si="1"/>
        <v>23.880618171057847</v>
      </c>
      <c r="F11" s="3">
        <f t="shared" si="2"/>
        <v>292.57572641163296</v>
      </c>
      <c r="J11" s="5">
        <f t="shared" si="9"/>
        <v>-210</v>
      </c>
      <c r="K11" s="5">
        <f t="shared" si="3"/>
        <v>1.3513755528359162E-74</v>
      </c>
      <c r="L11" s="5">
        <f t="shared" si="4"/>
        <v>1.0111609072597936E-3</v>
      </c>
      <c r="P11" s="7">
        <f t="shared" si="10"/>
        <v>180</v>
      </c>
      <c r="Q11" s="17">
        <f t="shared" si="5"/>
        <v>1088008.2952834612</v>
      </c>
      <c r="R11" s="17">
        <f t="shared" si="6"/>
        <v>4.6728037726524587E+31</v>
      </c>
      <c r="S11" s="17">
        <f t="shared" si="7"/>
        <v>375166.59831500688</v>
      </c>
    </row>
    <row r="12" spans="1:19" x14ac:dyDescent="0.25">
      <c r="C12" s="3">
        <f t="shared" si="8"/>
        <v>1250</v>
      </c>
      <c r="D12" s="3">
        <f t="shared" si="0"/>
        <v>50.872533304942756</v>
      </c>
      <c r="E12" s="3">
        <f t="shared" si="1"/>
        <v>24.979377719859354</v>
      </c>
      <c r="F12" s="3">
        <f t="shared" si="2"/>
        <v>350.03479842499189</v>
      </c>
      <c r="J12" s="5">
        <f t="shared" si="9"/>
        <v>-200</v>
      </c>
      <c r="K12" s="5">
        <f t="shared" si="3"/>
        <v>6.1510263853426241E-69</v>
      </c>
      <c r="L12" s="5">
        <f t="shared" si="4"/>
        <v>3.0803675166685973E-3</v>
      </c>
      <c r="P12" s="7">
        <f t="shared" si="10"/>
        <v>190</v>
      </c>
      <c r="Q12" s="17">
        <f t="shared" si="5"/>
        <v>1076014.9204707216</v>
      </c>
      <c r="R12" s="17">
        <f t="shared" si="6"/>
        <v>1.0675665373736032E+34</v>
      </c>
      <c r="S12" s="17">
        <f t="shared" si="7"/>
        <v>631610.2947100919</v>
      </c>
    </row>
    <row r="13" spans="1:19" x14ac:dyDescent="0.25">
      <c r="C13" s="3">
        <f t="shared" si="8"/>
        <v>1325</v>
      </c>
      <c r="D13" s="3">
        <f t="shared" si="0"/>
        <v>53.18841465489362</v>
      </c>
      <c r="E13" s="3">
        <f t="shared" si="1"/>
        <v>26.060274094320256</v>
      </c>
      <c r="F13" s="3">
        <f t="shared" si="2"/>
        <v>405.65044918733076</v>
      </c>
      <c r="J13" s="5">
        <f t="shared" si="9"/>
        <v>-190</v>
      </c>
      <c r="K13" s="5">
        <f t="shared" si="3"/>
        <v>1.4828962076044879E-63</v>
      </c>
      <c r="L13" s="5">
        <f t="shared" si="4"/>
        <v>8.8876238197734877E-3</v>
      </c>
      <c r="P13" s="7">
        <f t="shared" si="10"/>
        <v>200</v>
      </c>
      <c r="Q13" s="17">
        <f t="shared" si="5"/>
        <v>1064153.7514876828</v>
      </c>
      <c r="R13" s="17">
        <f t="shared" si="6"/>
        <v>3.0443222558438778E+36</v>
      </c>
      <c r="S13" s="17">
        <f t="shared" si="7"/>
        <v>1086836.740128112</v>
      </c>
    </row>
    <row r="14" spans="1:19" x14ac:dyDescent="0.25">
      <c r="C14" s="3">
        <f t="shared" si="8"/>
        <v>1400</v>
      </c>
      <c r="D14" s="3">
        <f t="shared" si="0"/>
        <v>55.473546792420755</v>
      </c>
      <c r="E14" s="3">
        <f t="shared" si="1"/>
        <v>27.124585956586166</v>
      </c>
      <c r="F14" s="3">
        <f t="shared" si="2"/>
        <v>458.202327199396</v>
      </c>
      <c r="J14" s="5">
        <f t="shared" si="9"/>
        <v>-180</v>
      </c>
      <c r="K14" s="5">
        <f t="shared" si="3"/>
        <v>1.893501055863613E-58</v>
      </c>
      <c r="L14" s="5">
        <f t="shared" si="4"/>
        <v>2.428676433372191E-2</v>
      </c>
      <c r="P14" s="7">
        <f t="shared" si="10"/>
        <v>210</v>
      </c>
      <c r="Q14" s="17">
        <f t="shared" si="5"/>
        <v>1052423.330997966</v>
      </c>
      <c r="R14" s="17">
        <f t="shared" si="6"/>
        <v>1.0835889170080175E+39</v>
      </c>
      <c r="S14" s="17">
        <f t="shared" si="7"/>
        <v>1911265.6273182409</v>
      </c>
    </row>
    <row r="15" spans="1:19" x14ac:dyDescent="0.25">
      <c r="C15" s="3">
        <f t="shared" si="8"/>
        <v>1475</v>
      </c>
      <c r="D15" s="3">
        <f t="shared" si="0"/>
        <v>57.729954918937473</v>
      </c>
      <c r="E15" s="3">
        <f t="shared" si="1"/>
        <v>28.173437178911733</v>
      </c>
      <c r="F15" s="3">
        <f t="shared" si="2"/>
        <v>506.87783620189776</v>
      </c>
      <c r="J15" s="5">
        <f t="shared" si="9"/>
        <v>-170</v>
      </c>
      <c r="K15" s="5">
        <f t="shared" si="3"/>
        <v>1.2805955293629385E-53</v>
      </c>
      <c r="L15" s="5">
        <f t="shared" si="4"/>
        <v>6.2857125747184189E-2</v>
      </c>
      <c r="P15" s="7">
        <f t="shared" si="10"/>
        <v>220</v>
      </c>
      <c r="Q15" s="17">
        <f t="shared" si="5"/>
        <v>1040822.2177297606</v>
      </c>
      <c r="R15" s="17">
        <f t="shared" si="6"/>
        <v>4.8141181836392955E+41</v>
      </c>
      <c r="S15" s="17">
        <f t="shared" si="7"/>
        <v>3434643.6231604344</v>
      </c>
    </row>
    <row r="16" spans="1:19" x14ac:dyDescent="0.25">
      <c r="C16" s="3">
        <f t="shared" si="8"/>
        <v>1550</v>
      </c>
      <c r="D16" s="3">
        <f t="shared" si="0"/>
        <v>59.959435057965869</v>
      </c>
      <c r="E16" s="3">
        <f t="shared" si="1"/>
        <v>29.207822470833797</v>
      </c>
      <c r="F16" s="3">
        <f t="shared" si="2"/>
        <v>551.20078408044492</v>
      </c>
      <c r="J16" s="5">
        <f t="shared" si="9"/>
        <v>-160</v>
      </c>
      <c r="K16" s="5">
        <f t="shared" si="3"/>
        <v>4.5872250122937425E-49</v>
      </c>
      <c r="L16" s="5">
        <f t="shared" si="4"/>
        <v>0.15407786182350786</v>
      </c>
      <c r="P16" s="7">
        <f t="shared" si="10"/>
        <v>230</v>
      </c>
      <c r="Q16" s="17">
        <f t="shared" si="5"/>
        <v>1029348.986298738</v>
      </c>
      <c r="R16" s="17">
        <f t="shared" si="6"/>
        <v>2.6696062022574823E+44</v>
      </c>
      <c r="S16" s="17">
        <f t="shared" si="7"/>
        <v>6306913.3131462364</v>
      </c>
    </row>
    <row r="17" spans="3:19" x14ac:dyDescent="0.25">
      <c r="C17" s="3">
        <f t="shared" si="8"/>
        <v>1625</v>
      </c>
      <c r="D17" s="3">
        <f t="shared" si="0"/>
        <v>62.163589792342435</v>
      </c>
      <c r="E17" s="3">
        <f t="shared" si="1"/>
        <v>30.228627732108489</v>
      </c>
      <c r="F17" s="3">
        <f t="shared" si="2"/>
        <v>590.95711321952297</v>
      </c>
      <c r="J17" s="5">
        <f t="shared" si="9"/>
        <v>-150</v>
      </c>
      <c r="K17" s="5">
        <f t="shared" si="3"/>
        <v>8.7032155265435099E-45</v>
      </c>
      <c r="L17" s="5">
        <f t="shared" si="4"/>
        <v>0.35770650082923672</v>
      </c>
      <c r="P17" s="7">
        <f t="shared" si="10"/>
        <v>240</v>
      </c>
      <c r="Q17" s="17">
        <f t="shared" si="5"/>
        <v>1018002.22703292</v>
      </c>
      <c r="R17" s="17">
        <f t="shared" si="6"/>
        <v>1.8478040689867187E+47</v>
      </c>
      <c r="S17" s="17">
        <f t="shared" si="7"/>
        <v>11833243.247251039</v>
      </c>
    </row>
    <row r="18" spans="3:19" x14ac:dyDescent="0.25">
      <c r="C18" s="3">
        <f t="shared" si="8"/>
        <v>1700</v>
      </c>
      <c r="D18" s="3">
        <f t="shared" si="0"/>
        <v>64.343857039787537</v>
      </c>
      <c r="E18" s="3">
        <f t="shared" si="1"/>
        <v>31.236646409749756</v>
      </c>
      <c r="F18" s="3">
        <f t="shared" si="2"/>
        <v>626.12741033808652</v>
      </c>
      <c r="J18" s="5">
        <f t="shared" si="9"/>
        <v>-140</v>
      </c>
      <c r="K18" s="5">
        <f t="shared" si="3"/>
        <v>8.7458306979613929E-41</v>
      </c>
      <c r="L18" s="5">
        <f t="shared" si="4"/>
        <v>0.78652818132468283</v>
      </c>
      <c r="P18" s="7">
        <f t="shared" si="10"/>
        <v>250</v>
      </c>
      <c r="Q18" s="17">
        <f t="shared" si="5"/>
        <v>1006780.5457994799</v>
      </c>
      <c r="R18" s="17">
        <f t="shared" si="6"/>
        <v>1.5964043303906887E+50</v>
      </c>
      <c r="S18" s="17">
        <f t="shared" si="7"/>
        <v>22684268.355661131</v>
      </c>
    </row>
    <row r="19" spans="3:19" x14ac:dyDescent="0.25">
      <c r="C19" s="3">
        <f t="shared" si="8"/>
        <v>1775</v>
      </c>
      <c r="D19" s="3">
        <f t="shared" si="0"/>
        <v>66.501533469870239</v>
      </c>
      <c r="E19" s="3">
        <f t="shared" si="1"/>
        <v>32.232592785011917</v>
      </c>
      <c r="F19" s="3">
        <f t="shared" si="2"/>
        <v>656.83012003177134</v>
      </c>
      <c r="J19" s="5">
        <f t="shared" si="9"/>
        <v>-130</v>
      </c>
      <c r="K19" s="5">
        <f t="shared" si="3"/>
        <v>4.6549393415490577E-37</v>
      </c>
      <c r="L19" s="5">
        <f t="shared" si="4"/>
        <v>1.6379574220085127</v>
      </c>
      <c r="P19" s="7">
        <f t="shared" si="10"/>
        <v>260</v>
      </c>
      <c r="Q19" s="17">
        <f t="shared" si="5"/>
        <v>995682.56383344962</v>
      </c>
      <c r="R19" s="17">
        <f t="shared" si="6"/>
        <v>1.7215043990174803E+53</v>
      </c>
      <c r="S19" s="17">
        <f t="shared" si="7"/>
        <v>44428953.891372122</v>
      </c>
    </row>
    <row r="20" spans="3:19" x14ac:dyDescent="0.25">
      <c r="C20" s="3">
        <f t="shared" si="8"/>
        <v>1850</v>
      </c>
      <c r="D20" s="3">
        <f t="shared" si="0"/>
        <v>68.637793744190063</v>
      </c>
      <c r="E20" s="3">
        <f t="shared" si="1"/>
        <v>33.217112871641071</v>
      </c>
      <c r="F20" s="3">
        <f t="shared" si="2"/>
        <v>683.27614819750374</v>
      </c>
      <c r="J20" s="5">
        <f t="shared" si="9"/>
        <v>-120</v>
      </c>
      <c r="K20" s="5">
        <f t="shared" si="3"/>
        <v>1.3122561557928895E-33</v>
      </c>
      <c r="L20" s="5">
        <f t="shared" si="4"/>
        <v>3.2306640106116444</v>
      </c>
      <c r="P20" s="7">
        <f t="shared" si="10"/>
        <v>270</v>
      </c>
      <c r="Q20" s="17">
        <f t="shared" si="5"/>
        <v>984706.91756831435</v>
      </c>
      <c r="R20" s="17">
        <f t="shared" si="6"/>
        <v>2.3171366048769737E+56</v>
      </c>
      <c r="S20" s="17">
        <f t="shared" si="7"/>
        <v>88903136.491414025</v>
      </c>
    </row>
    <row r="21" spans="3:19" x14ac:dyDescent="0.25">
      <c r="C21" s="3">
        <f t="shared" si="8"/>
        <v>1925</v>
      </c>
      <c r="D21" s="3">
        <f t="shared" si="0"/>
        <v>70.753706463646523</v>
      </c>
      <c r="E21" s="3">
        <f t="shared" si="1"/>
        <v>34.190793434065519</v>
      </c>
      <c r="F21" s="3">
        <f t="shared" si="2"/>
        <v>705.73393368311918</v>
      </c>
      <c r="J21" s="5">
        <f t="shared" si="9"/>
        <v>-110</v>
      </c>
      <c r="K21" s="5">
        <f t="shared" si="3"/>
        <v>1.9593627349465117E-30</v>
      </c>
      <c r="L21" s="5">
        <f t="shared" si="4"/>
        <v>6.0350635034203952</v>
      </c>
      <c r="P21" s="7">
        <f t="shared" si="10"/>
        <v>280</v>
      </c>
      <c r="Q21" s="17">
        <f t="shared" si="5"/>
        <v>973852.2584684795</v>
      </c>
      <c r="R21" s="17">
        <f t="shared" si="6"/>
        <v>3.8929013715042863E+59</v>
      </c>
      <c r="S21" s="17">
        <f t="shared" si="7"/>
        <v>181747947.3133288</v>
      </c>
    </row>
    <row r="22" spans="3:19" x14ac:dyDescent="0.25">
      <c r="C22" s="3">
        <f t="shared" si="8"/>
        <v>2000</v>
      </c>
      <c r="D22" s="3">
        <f t="shared" si="0"/>
        <v>72.850247492508885</v>
      </c>
      <c r="E22" s="3">
        <f t="shared" si="1"/>
        <v>35.154169510309302</v>
      </c>
      <c r="F22" s="3">
        <f t="shared" si="2"/>
        <v>724.50341903181243</v>
      </c>
      <c r="J22" s="5">
        <f t="shared" si="9"/>
        <v>-100</v>
      </c>
      <c r="K22" s="5">
        <f t="shared" si="3"/>
        <v>1.5495396793837428E-27</v>
      </c>
      <c r="L22" s="5">
        <f t="shared" si="4"/>
        <v>10.677578181750819</v>
      </c>
      <c r="P22" s="7">
        <f t="shared" si="10"/>
        <v>290</v>
      </c>
      <c r="Q22" s="17">
        <f t="shared" si="5"/>
        <v>963117.25286358001</v>
      </c>
      <c r="R22" s="17">
        <f t="shared" si="6"/>
        <v>8.1634441364604172E+62</v>
      </c>
      <c r="S22" s="17">
        <f t="shared" si="7"/>
        <v>379591948.05212039</v>
      </c>
    </row>
    <row r="23" spans="3:19" x14ac:dyDescent="0.25">
      <c r="C23" s="3">
        <f t="shared" si="8"/>
        <v>2075</v>
      </c>
      <c r="D23" s="3">
        <f t="shared" si="0"/>
        <v>74.928311172815114</v>
      </c>
      <c r="E23" s="3">
        <f t="shared" si="1"/>
        <v>36.107730734208189</v>
      </c>
      <c r="F23" s="3">
        <f t="shared" si="2"/>
        <v>739.89722409426554</v>
      </c>
      <c r="J23" s="5">
        <f t="shared" si="9"/>
        <v>-90</v>
      </c>
      <c r="K23" s="5">
        <f t="shared" si="3"/>
        <v>6.4905603471118845E-25</v>
      </c>
      <c r="L23" s="5">
        <f t="shared" si="4"/>
        <v>17.892232829329366</v>
      </c>
      <c r="P23" s="7">
        <f t="shared" si="10"/>
        <v>300</v>
      </c>
      <c r="Q23" s="17">
        <f t="shared" si="5"/>
        <v>952500.58178461576</v>
      </c>
      <c r="R23" s="17">
        <f t="shared" si="6"/>
        <v>2.1367401523750184E+66</v>
      </c>
      <c r="S23" s="17">
        <f t="shared" si="7"/>
        <v>809943200.737535</v>
      </c>
    </row>
    <row r="24" spans="3:19" x14ac:dyDescent="0.25">
      <c r="C24" s="3">
        <f t="shared" si="8"/>
        <v>2150</v>
      </c>
      <c r="D24" s="3">
        <f t="shared" si="0"/>
        <v>76.988719827189655</v>
      </c>
      <c r="E24" s="3">
        <f t="shared" si="1"/>
        <v>37.051926684941783</v>
      </c>
      <c r="F24" s="3">
        <f t="shared" si="2"/>
        <v>752.22745242411224</v>
      </c>
      <c r="J24" s="5">
        <f t="shared" si="9"/>
        <v>-80</v>
      </c>
      <c r="K24" s="5">
        <f t="shared" si="3"/>
        <v>1.4399695722978816E-22</v>
      </c>
      <c r="L24" s="5">
        <f t="shared" si="4"/>
        <v>28.396001277588827</v>
      </c>
      <c r="P24" s="7">
        <f t="shared" si="10"/>
        <v>310</v>
      </c>
      <c r="Q24" s="17">
        <f t="shared" si="5"/>
        <v>942000.94080189778</v>
      </c>
      <c r="R24" s="17">
        <f t="shared" si="6"/>
        <v>6.9808492339203244E+69</v>
      </c>
      <c r="S24" s="17">
        <f t="shared" si="7"/>
        <v>1765543402.3890233</v>
      </c>
    </row>
    <row r="25" spans="3:19" x14ac:dyDescent="0.25">
      <c r="C25" s="3">
        <f t="shared" si="8"/>
        <v>2225</v>
      </c>
      <c r="D25" s="3">
        <f t="shared" si="0"/>
        <v>79.032231861801918</v>
      </c>
      <c r="E25" s="3">
        <f t="shared" si="1"/>
        <v>37.987171442165874</v>
      </c>
      <c r="F25" s="3">
        <f t="shared" si="2"/>
        <v>761.7967879378341</v>
      </c>
      <c r="J25" s="5">
        <f t="shared" si="9"/>
        <v>-70</v>
      </c>
      <c r="K25" s="5">
        <f t="shared" si="3"/>
        <v>1.6920612150099077E-20</v>
      </c>
      <c r="L25" s="5">
        <f t="shared" si="4"/>
        <v>42.682583468795613</v>
      </c>
      <c r="P25" s="7">
        <f t="shared" si="10"/>
        <v>320</v>
      </c>
      <c r="Q25" s="17">
        <f t="shared" si="5"/>
        <v>931617.03986477596</v>
      </c>
      <c r="R25" s="17">
        <f t="shared" si="6"/>
        <v>2.846708956050992E+73</v>
      </c>
      <c r="S25" s="17">
        <f t="shared" si="7"/>
        <v>3931746655.5786915</v>
      </c>
    </row>
    <row r="26" spans="3:19" x14ac:dyDescent="0.25">
      <c r="C26" s="3">
        <f t="shared" si="8"/>
        <v>2300</v>
      </c>
      <c r="D26" s="3">
        <f t="shared" si="0"/>
        <v>81.059548715835064</v>
      </c>
      <c r="E26" s="3">
        <f t="shared" si="1"/>
        <v>38.913847487453381</v>
      </c>
      <c r="F26" s="3">
        <f t="shared" si="2"/>
        <v>768.8927879366496</v>
      </c>
      <c r="J26" s="5">
        <f t="shared" si="9"/>
        <v>-60</v>
      </c>
      <c r="K26" s="5">
        <f t="shared" si="3"/>
        <v>1.0531020519271023E-18</v>
      </c>
      <c r="L26" s="5">
        <f t="shared" si="4"/>
        <v>60.763820860768341</v>
      </c>
      <c r="P26" s="7">
        <f t="shared" si="10"/>
        <v>330</v>
      </c>
      <c r="Q26" s="17">
        <f t="shared" si="5"/>
        <v>921347.60314313567</v>
      </c>
      <c r="R26" s="17">
        <f t="shared" si="6"/>
        <v>1.4489591387412692E+77</v>
      </c>
      <c r="S26" s="17">
        <f t="shared" si="7"/>
        <v>8944862084.5033741</v>
      </c>
    </row>
    <row r="27" spans="3:19" x14ac:dyDescent="0.25">
      <c r="C27" s="3">
        <f t="shared" si="8"/>
        <v>2375</v>
      </c>
      <c r="D27" s="3">
        <f t="shared" si="0"/>
        <v>83.071320853863313</v>
      </c>
      <c r="E27" s="3">
        <f t="shared" si="1"/>
        <v>39.832309064062592</v>
      </c>
      <c r="F27" s="3">
        <f t="shared" si="2"/>
        <v>773.78450970435085</v>
      </c>
      <c r="J27" s="5">
        <f t="shared" si="9"/>
        <v>-50</v>
      </c>
      <c r="K27" s="5">
        <f t="shared" si="3"/>
        <v>3.4714944857246854E-17</v>
      </c>
      <c r="L27" s="5">
        <f t="shared" si="4"/>
        <v>81.929502234836235</v>
      </c>
      <c r="P27" s="7">
        <f t="shared" si="10"/>
        <v>340</v>
      </c>
      <c r="Q27" s="17">
        <f t="shared" si="5"/>
        <v>911191.36887064227</v>
      </c>
      <c r="R27" s="17">
        <f t="shared" si="6"/>
        <v>9.2055018706838841E+80</v>
      </c>
      <c r="S27" s="17">
        <f t="shared" si="7"/>
        <v>20789353657.126713</v>
      </c>
    </row>
    <row r="28" spans="3:19" x14ac:dyDescent="0.25">
      <c r="C28" s="3">
        <f t="shared" si="8"/>
        <v>2450</v>
      </c>
      <c r="D28" s="3">
        <f t="shared" si="0"/>
        <v>85.068152958960724</v>
      </c>
      <c r="E28" s="3">
        <f t="shared" si="1"/>
        <v>40.742885084930407</v>
      </c>
      <c r="F28" s="3">
        <f t="shared" si="2"/>
        <v>776.7208061606251</v>
      </c>
      <c r="J28" s="5">
        <f t="shared" si="9"/>
        <v>-40</v>
      </c>
      <c r="K28" s="5">
        <f t="shared" si="3"/>
        <v>6.0611374550767421E-16</v>
      </c>
      <c r="L28" s="5">
        <f t="shared" si="4"/>
        <v>104.62522935627605</v>
      </c>
      <c r="P28" s="7">
        <f t="shared" si="10"/>
        <v>350</v>
      </c>
      <c r="Q28" s="17">
        <f t="shared" si="5"/>
        <v>901147.08918971266</v>
      </c>
      <c r="R28" s="17">
        <f t="shared" si="6"/>
        <v>7.2999025812610111E+84</v>
      </c>
      <c r="S28" s="17">
        <f t="shared" si="7"/>
        <v>49361251694.355209</v>
      </c>
    </row>
    <row r="29" spans="3:19" x14ac:dyDescent="0.25">
      <c r="C29" s="3">
        <f t="shared" si="8"/>
        <v>2525</v>
      </c>
      <c r="D29" s="3">
        <f t="shared" si="0"/>
        <v>87.050608454309597</v>
      </c>
      <c r="E29" s="3">
        <f t="shared" si="1"/>
        <v>41.645881661578315</v>
      </c>
      <c r="F29" s="3">
        <f t="shared" si="2"/>
        <v>777.92978819747987</v>
      </c>
      <c r="J29" s="5">
        <f t="shared" si="9"/>
        <v>-30</v>
      </c>
      <c r="K29" s="5">
        <f t="shared" si="3"/>
        <v>5.6051006948078408E-15</v>
      </c>
      <c r="L29" s="5">
        <f t="shared" si="4"/>
        <v>126.5416214341661</v>
      </c>
      <c r="P29" s="7">
        <f t="shared" si="10"/>
        <v>360</v>
      </c>
      <c r="Q29" s="17">
        <f t="shared" si="5"/>
        <v>891213.52999819408</v>
      </c>
      <c r="R29" s="17">
        <f t="shared" si="6"/>
        <v>7.225450328207396E+88</v>
      </c>
      <c r="S29" s="17">
        <f t="shared" si="7"/>
        <v>119731414274.67485</v>
      </c>
    </row>
    <row r="30" spans="3:19" x14ac:dyDescent="0.25">
      <c r="C30" s="3">
        <f t="shared" si="8"/>
        <v>2600</v>
      </c>
      <c r="D30" s="3">
        <f t="shared" si="0"/>
        <v>89.019213457469888</v>
      </c>
      <c r="E30" s="3">
        <f t="shared" si="1"/>
        <v>42.54158431311641</v>
      </c>
      <c r="F30" s="3">
        <f t="shared" si="2"/>
        <v>777.61907982328421</v>
      </c>
      <c r="J30" s="5">
        <f t="shared" si="9"/>
        <v>-20</v>
      </c>
      <c r="K30" s="5">
        <f t="shared" si="3"/>
        <v>2.7453918340133791E-14</v>
      </c>
      <c r="L30" s="5">
        <f t="shared" si="4"/>
        <v>144.95434306674508</v>
      </c>
      <c r="P30" s="7">
        <f t="shared" si="10"/>
        <v>370</v>
      </c>
      <c r="Q30" s="17">
        <f t="shared" si="5"/>
        <v>881389.4707977369</v>
      </c>
      <c r="R30" s="17">
        <f t="shared" si="6"/>
        <v>8.9267019957650353E+92</v>
      </c>
      <c r="S30" s="17">
        <f t="shared" si="7"/>
        <v>296692117001.57263</v>
      </c>
    </row>
    <row r="31" spans="3:19" x14ac:dyDescent="0.25">
      <c r="C31" s="3">
        <f t="shared" si="8"/>
        <v>2675</v>
      </c>
      <c r="D31" s="3">
        <f t="shared" si="0"/>
        <v>90.974460252779679</v>
      </c>
      <c r="E31" s="3">
        <f t="shared" si="1"/>
        <v>43.430259903852686</v>
      </c>
      <c r="F31" s="3">
        <f t="shared" si="2"/>
        <v>775.97659182008124</v>
      </c>
      <c r="J31" s="5">
        <f t="shared" si="9"/>
        <v>-10</v>
      </c>
      <c r="K31" s="5">
        <f t="shared" si="3"/>
        <v>7.1222446667488533E-14</v>
      </c>
      <c r="L31" s="5">
        <f t="shared" si="4"/>
        <v>157.2642232716623</v>
      </c>
      <c r="P31" s="7">
        <f t="shared" si="10"/>
        <v>380</v>
      </c>
      <c r="Q31" s="17">
        <f t="shared" si="5"/>
        <v>871673.70454383607</v>
      </c>
      <c r="R31" s="17">
        <f t="shared" si="6"/>
        <v>1.3765608545517995E+97</v>
      </c>
      <c r="S31" s="17">
        <f t="shared" si="7"/>
        <v>751067915518.96106</v>
      </c>
    </row>
    <row r="32" spans="3:19" x14ac:dyDescent="0.25">
      <c r="C32" s="3">
        <f t="shared" si="8"/>
        <v>2750</v>
      </c>
      <c r="D32" s="3">
        <f t="shared" si="0"/>
        <v>92.916810352447271</v>
      </c>
      <c r="E32" s="3">
        <f t="shared" si="1"/>
        <v>44.312158349508827</v>
      </c>
      <c r="F32" s="3">
        <f t="shared" si="2"/>
        <v>773.1716155063383</v>
      </c>
      <c r="J32" s="5">
        <f t="shared" si="9"/>
        <v>0</v>
      </c>
      <c r="K32" s="5">
        <f t="shared" si="3"/>
        <v>9.7863574032681913E-14</v>
      </c>
      <c r="L32" s="5">
        <f t="shared" si="4"/>
        <v>161.59558894567903</v>
      </c>
      <c r="P32" s="7">
        <f t="shared" si="10"/>
        <v>390</v>
      </c>
      <c r="Q32" s="17">
        <f t="shared" si="5"/>
        <v>862065.03749752487</v>
      </c>
      <c r="R32" s="17">
        <f t="shared" si="6"/>
        <v>2.6495862138471345E+101</v>
      </c>
      <c r="S32" s="17">
        <f t="shared" si="7"/>
        <v>1942348817646.4167</v>
      </c>
    </row>
    <row r="33" spans="3:19" x14ac:dyDescent="0.25">
      <c r="C33" s="3">
        <f t="shared" si="8"/>
        <v>2825</v>
      </c>
      <c r="D33" s="3">
        <f t="shared" ref="D33:D62" si="11">$B$9*C33^$B$10</f>
        <v>94.846697204925789</v>
      </c>
      <c r="E33" s="3">
        <f t="shared" ref="E33:E62" si="12">$B$7*C33^$B$8</f>
        <v>45.187514125218748</v>
      </c>
      <c r="F33" s="3">
        <f t="shared" si="2"/>
        <v>769.35609525732502</v>
      </c>
      <c r="J33" s="5">
        <f t="shared" si="9"/>
        <v>10</v>
      </c>
      <c r="K33" s="5">
        <f t="shared" si="3"/>
        <v>7.1222446667488533E-14</v>
      </c>
      <c r="L33" s="5">
        <f t="shared" si="4"/>
        <v>157.2642232716623</v>
      </c>
      <c r="P33" s="7">
        <f t="shared" si="10"/>
        <v>400</v>
      </c>
      <c r="Q33" s="17">
        <f t="shared" si="5"/>
        <v>852562.28907870629</v>
      </c>
      <c r="R33" s="17">
        <f t="shared" si="6"/>
        <v>6.3655943137895651E+105</v>
      </c>
      <c r="S33" s="17">
        <f t="shared" si="7"/>
        <v>5131563074642.5742</v>
      </c>
    </row>
    <row r="34" spans="3:19" x14ac:dyDescent="0.25">
      <c r="C34" s="3">
        <f t="shared" si="8"/>
        <v>2900</v>
      </c>
      <c r="D34" s="3">
        <f t="shared" si="11"/>
        <v>96.76452859947922</v>
      </c>
      <c r="E34" s="3">
        <f t="shared" si="12"/>
        <v>46.056547602977723</v>
      </c>
      <c r="F34" s="3">
        <f t="shared" si="2"/>
        <v>764.6659808544016</v>
      </c>
      <c r="J34" s="5">
        <f t="shared" si="9"/>
        <v>20</v>
      </c>
      <c r="K34" s="5">
        <f t="shared" si="3"/>
        <v>2.7453918340133791E-14</v>
      </c>
      <c r="L34" s="5">
        <f t="shared" si="4"/>
        <v>144.95434306674508</v>
      </c>
      <c r="P34" s="7">
        <f t="shared" si="10"/>
        <v>410</v>
      </c>
      <c r="Q34" s="17">
        <f t="shared" si="5"/>
        <v>843164.29172109987</v>
      </c>
      <c r="R34" s="17">
        <f t="shared" si="6"/>
        <v>1.908877770024548E+110</v>
      </c>
      <c r="S34" s="17">
        <f t="shared" si="7"/>
        <v>13849887676277.465</v>
      </c>
    </row>
    <row r="35" spans="3:19" x14ac:dyDescent="0.25">
      <c r="C35" s="3">
        <f t="shared" si="8"/>
        <v>2975</v>
      </c>
      <c r="D35" s="3">
        <f t="shared" si="11"/>
        <v>98.670688807985087</v>
      </c>
      <c r="E35" s="3">
        <f t="shared" si="12"/>
        <v>46.919466241733318</v>
      </c>
      <c r="F35" s="3">
        <f t="shared" si="2"/>
        <v>759.22259194511423</v>
      </c>
      <c r="J35" s="5">
        <f t="shared" si="9"/>
        <v>30</v>
      </c>
      <c r="K35" s="5">
        <f t="shared" si="3"/>
        <v>5.6051006948078408E-15</v>
      </c>
      <c r="L35" s="5">
        <f t="shared" si="4"/>
        <v>126.5416214341661</v>
      </c>
      <c r="P35" s="7">
        <f t="shared" si="10"/>
        <v>420</v>
      </c>
      <c r="Q35" s="17">
        <f t="shared" si="5"/>
        <v>833869.89072878507</v>
      </c>
      <c r="R35" s="17">
        <f t="shared" si="6"/>
        <v>7.1448899716026177E+114</v>
      </c>
      <c r="S35" s="17">
        <f t="shared" si="7"/>
        <v>38187105037690.344</v>
      </c>
    </row>
    <row r="36" spans="3:19" x14ac:dyDescent="0.25">
      <c r="C36" s="3">
        <f t="shared" si="8"/>
        <v>3050</v>
      </c>
      <c r="D36" s="3">
        <f t="shared" si="11"/>
        <v>100.56554049857341</v>
      </c>
      <c r="E36" s="3">
        <f t="shared" si="12"/>
        <v>47.776465649650824</v>
      </c>
      <c r="F36" s="3">
        <f t="shared" si="2"/>
        <v>753.13394962943278</v>
      </c>
      <c r="J36" s="5">
        <f t="shared" si="9"/>
        <v>40</v>
      </c>
      <c r="K36" s="5">
        <f t="shared" si="3"/>
        <v>6.0611374550767421E-16</v>
      </c>
      <c r="L36" s="5">
        <f t="shared" si="4"/>
        <v>104.62522935627605</v>
      </c>
      <c r="P36" s="7">
        <f t="shared" si="10"/>
        <v>430</v>
      </c>
      <c r="Q36" s="17">
        <f t="shared" si="5"/>
        <v>824677.94413433096</v>
      </c>
      <c r="R36" s="17">
        <f t="shared" si="6"/>
        <v>3.3380376563410529E+119</v>
      </c>
      <c r="S36" s="17">
        <f t="shared" si="7"/>
        <v>107562514820952.97</v>
      </c>
    </row>
    <row r="37" spans="3:19" x14ac:dyDescent="0.25">
      <c r="C37" s="3">
        <f t="shared" si="8"/>
        <v>3125</v>
      </c>
      <c r="D37" s="3">
        <f t="shared" si="11"/>
        <v>102.44942645041421</v>
      </c>
      <c r="E37" s="3">
        <f t="shared" si="12"/>
        <v>48.627730535082819</v>
      </c>
      <c r="F37" s="3">
        <f t="shared" si="2"/>
        <v>746.49604657149541</v>
      </c>
      <c r="J37" s="5">
        <f t="shared" si="9"/>
        <v>50</v>
      </c>
      <c r="K37" s="5">
        <f t="shared" si="3"/>
        <v>3.4714944857246854E-17</v>
      </c>
      <c r="L37" s="5">
        <f t="shared" si="4"/>
        <v>81.929502234836235</v>
      </c>
      <c r="P37" s="7">
        <f t="shared" si="10"/>
        <v>440</v>
      </c>
      <c r="Q37" s="17">
        <f t="shared" si="5"/>
        <v>815587.32255848567</v>
      </c>
      <c r="R37" s="17">
        <f t="shared" si="6"/>
        <v>1.9465482786206054E+124</v>
      </c>
      <c r="S37" s="17">
        <f t="shared" si="7"/>
        <v>309512896186011.25</v>
      </c>
    </row>
    <row r="38" spans="3:19" x14ac:dyDescent="0.25">
      <c r="C38" s="3">
        <f t="shared" si="8"/>
        <v>3200</v>
      </c>
      <c r="D38" s="3">
        <f t="shared" si="11"/>
        <v>104.32267109458377</v>
      </c>
      <c r="E38" s="3">
        <f t="shared" si="12"/>
        <v>49.473435560288223</v>
      </c>
      <c r="F38" s="3">
        <f t="shared" si="2"/>
        <v>739.39403870434012</v>
      </c>
      <c r="J38" s="5">
        <f t="shared" si="9"/>
        <v>60</v>
      </c>
      <c r="K38" s="5">
        <f t="shared" si="3"/>
        <v>1.0531020519271023E-18</v>
      </c>
      <c r="L38" s="5">
        <f t="shared" si="4"/>
        <v>60.763820860768341</v>
      </c>
      <c r="P38" s="7">
        <f t="shared" si="10"/>
        <v>450</v>
      </c>
      <c r="Q38" s="17">
        <f t="shared" si="5"/>
        <v>806596.90907141392</v>
      </c>
      <c r="R38" s="17">
        <f t="shared" si="6"/>
        <v>1.416828842379316E+129</v>
      </c>
      <c r="S38" s="17">
        <f t="shared" si="7"/>
        <v>909850491772657.5</v>
      </c>
    </row>
    <row r="39" spans="3:19" x14ac:dyDescent="0.25">
      <c r="C39" s="3">
        <f t="shared" si="8"/>
        <v>3275</v>
      </c>
      <c r="D39" s="3">
        <f t="shared" si="11"/>
        <v>106.18558190230561</v>
      </c>
      <c r="E39" s="3">
        <f t="shared" si="12"/>
        <v>50.313746109888513</v>
      </c>
      <c r="F39" s="3">
        <f t="shared" si="2"/>
        <v>731.90334978681813</v>
      </c>
      <c r="J39" s="5">
        <f t="shared" si="9"/>
        <v>70</v>
      </c>
      <c r="K39" s="5">
        <f t="shared" si="3"/>
        <v>1.6920612150099077E-20</v>
      </c>
      <c r="L39" s="5">
        <f t="shared" si="4"/>
        <v>42.682583468795613</v>
      </c>
      <c r="P39" s="7">
        <f t="shared" si="10"/>
        <v>460</v>
      </c>
      <c r="Q39" s="17">
        <f t="shared" si="5"/>
        <v>797705.59905546368</v>
      </c>
      <c r="R39" s="17">
        <f t="shared" si="6"/>
        <v>1.2872054217255084E+134</v>
      </c>
      <c r="S39" s="17">
        <f t="shared" si="7"/>
        <v>2732339876952547.5</v>
      </c>
    </row>
    <row r="40" spans="3:19" x14ac:dyDescent="0.25">
      <c r="C40" s="3">
        <f t="shared" si="8"/>
        <v>3350</v>
      </c>
      <c r="D40" s="3">
        <f t="shared" si="11"/>
        <v>108.0384506388294</v>
      </c>
      <c r="E40" s="3">
        <f t="shared" si="12"/>
        <v>51.148818984329857</v>
      </c>
      <c r="F40" s="3">
        <f t="shared" si="2"/>
        <v>724.0906857196303</v>
      </c>
      <c r="J40" s="5">
        <f t="shared" si="9"/>
        <v>80</v>
      </c>
      <c r="K40" s="5">
        <f t="shared" si="3"/>
        <v>1.4399695722978816E-22</v>
      </c>
      <c r="L40" s="5">
        <f t="shared" si="4"/>
        <v>28.396001277588827</v>
      </c>
      <c r="P40" s="7">
        <f t="shared" si="10"/>
        <v>470</v>
      </c>
      <c r="Q40" s="17">
        <f t="shared" si="5"/>
        <v>788912.30006944737</v>
      </c>
      <c r="R40" s="17">
        <f t="shared" si="6"/>
        <v>1.4596764223486649E+139</v>
      </c>
      <c r="S40" s="17">
        <f t="shared" si="7"/>
        <v>8382484214859590</v>
      </c>
    </row>
    <row r="41" spans="3:19" x14ac:dyDescent="0.25">
      <c r="C41" s="3">
        <f t="shared" si="8"/>
        <v>3425</v>
      </c>
      <c r="D41" s="3">
        <f t="shared" si="11"/>
        <v>109.88155449866026</v>
      </c>
      <c r="E41" s="3">
        <f t="shared" si="12"/>
        <v>51.978803027181172</v>
      </c>
      <c r="F41" s="3">
        <f t="shared" si="2"/>
        <v>716.01495932778585</v>
      </c>
      <c r="J41" s="5">
        <f t="shared" si="9"/>
        <v>90</v>
      </c>
      <c r="K41" s="5">
        <f t="shared" si="3"/>
        <v>6.4905603471118845E-25</v>
      </c>
      <c r="L41" s="5">
        <f t="shared" si="4"/>
        <v>17.892232829329366</v>
      </c>
      <c r="P41" s="7">
        <f t="shared" si="10"/>
        <v>480</v>
      </c>
      <c r="Q41" s="17">
        <f t="shared" si="5"/>
        <v>780215.93171441765</v>
      </c>
      <c r="R41" s="17">
        <f t="shared" si="6"/>
        <v>2.0660631290941308E+144</v>
      </c>
      <c r="S41" s="17">
        <f t="shared" si="7"/>
        <v>2.627145077908002E+16</v>
      </c>
    </row>
    <row r="42" spans="3:19" x14ac:dyDescent="0.25">
      <c r="C42" s="3">
        <f t="shared" si="8"/>
        <v>3500</v>
      </c>
      <c r="D42" s="3">
        <f t="shared" si="11"/>
        <v>111.7151571357179</v>
      </c>
      <c r="E42" s="3">
        <f t="shared" si="12"/>
        <v>52.803839693889259</v>
      </c>
      <c r="F42" s="3">
        <f t="shared" si="2"/>
        <v>707.72812878644072</v>
      </c>
      <c r="J42" s="5">
        <f t="shared" si="9"/>
        <v>100</v>
      </c>
      <c r="K42" s="5">
        <f t="shared" si="3"/>
        <v>1.5495396793837428E-27</v>
      </c>
      <c r="L42" s="5">
        <f t="shared" si="4"/>
        <v>10.677578181750819</v>
      </c>
      <c r="P42" s="7">
        <f t="shared" si="10"/>
        <v>490</v>
      </c>
      <c r="Q42" s="17">
        <f t="shared" si="5"/>
        <v>771615.42550092039</v>
      </c>
      <c r="R42" s="17">
        <f t="shared" si="6"/>
        <v>3.650134295121093E+149</v>
      </c>
      <c r="S42" s="17">
        <f t="shared" si="7"/>
        <v>8.411406437074352E+16</v>
      </c>
    </row>
    <row r="43" spans="3:19" x14ac:dyDescent="0.25">
      <c r="C43" s="3">
        <f t="shared" si="8"/>
        <v>3575</v>
      </c>
      <c r="D43" s="3">
        <f t="shared" si="11"/>
        <v>113.53950960018766</v>
      </c>
      <c r="E43" s="3">
        <f t="shared" si="12"/>
        <v>53.624063568589456</v>
      </c>
      <c r="F43" s="3">
        <f t="shared" si="2"/>
        <v>699.27595438787273</v>
      </c>
      <c r="J43" s="5">
        <f>J42+10</f>
        <v>110</v>
      </c>
      <c r="K43" s="5">
        <f t="shared" si="3"/>
        <v>1.9593627349465117E-30</v>
      </c>
      <c r="L43" s="5">
        <f t="shared" si="4"/>
        <v>6.0350635034203952</v>
      </c>
      <c r="P43" s="7">
        <f t="shared" si="10"/>
        <v>500</v>
      </c>
      <c r="Q43" s="17">
        <f t="shared" si="5"/>
        <v>763109.72471771715</v>
      </c>
      <c r="R43" s="17">
        <f t="shared" si="6"/>
        <v>8.0491933678871665E+154</v>
      </c>
      <c r="S43" s="17">
        <f t="shared" si="7"/>
        <v>2.7512268496510061E+17</v>
      </c>
    </row>
    <row r="44" spans="3:19" x14ac:dyDescent="0.25">
      <c r="C44" s="3">
        <f t="shared" si="8"/>
        <v>3650</v>
      </c>
      <c r="D44" s="3">
        <f t="shared" si="11"/>
        <v>115.35485119229213</v>
      </c>
      <c r="E44" s="3">
        <f t="shared" si="12"/>
        <v>54.439602834703372</v>
      </c>
      <c r="F44" s="3">
        <f t="shared" si="2"/>
        <v>690.69867919919307</v>
      </c>
      <c r="J44" s="5">
        <f t="shared" si="9"/>
        <v>120</v>
      </c>
      <c r="K44" s="5">
        <f t="shared" si="3"/>
        <v>1.3122561557928895E-33</v>
      </c>
      <c r="L44" s="5">
        <f t="shared" si="4"/>
        <v>3.2306640106116444</v>
      </c>
    </row>
    <row r="45" spans="3:19" x14ac:dyDescent="0.25">
      <c r="C45" s="3">
        <f t="shared" si="8"/>
        <v>3725</v>
      </c>
      <c r="D45" s="3">
        <f t="shared" si="11"/>
        <v>117.1614102419047</v>
      </c>
      <c r="E45" s="3">
        <f t="shared" si="12"/>
        <v>55.250579704319854</v>
      </c>
      <c r="F45" s="3">
        <f t="shared" si="2"/>
        <v>682.03163954796912</v>
      </c>
      <c r="J45" s="5">
        <f t="shared" si="9"/>
        <v>130</v>
      </c>
      <c r="K45" s="5">
        <f t="shared" si="3"/>
        <v>4.6549393415490577E-37</v>
      </c>
      <c r="L45" s="5">
        <f t="shared" si="4"/>
        <v>1.6379574220085127</v>
      </c>
    </row>
    <row r="46" spans="3:19" x14ac:dyDescent="0.25">
      <c r="C46" s="3">
        <f t="shared" si="8"/>
        <v>3800</v>
      </c>
      <c r="D46" s="3">
        <f t="shared" si="11"/>
        <v>118.95940482180725</v>
      </c>
      <c r="E46" s="3">
        <f t="shared" si="12"/>
        <v>56.057110810723998</v>
      </c>
      <c r="F46" s="3">
        <f t="shared" si="2"/>
        <v>673.30581134461295</v>
      </c>
      <c r="J46" s="5">
        <f t="shared" si="9"/>
        <v>140</v>
      </c>
      <c r="K46" s="5">
        <f t="shared" si="3"/>
        <v>8.7458306979613929E-41</v>
      </c>
      <c r="L46" s="5">
        <f t="shared" si="4"/>
        <v>0.78652818132468283</v>
      </c>
    </row>
    <row r="47" spans="3:19" x14ac:dyDescent="0.25">
      <c r="C47" s="3">
        <f t="shared" si="8"/>
        <v>3875</v>
      </c>
      <c r="D47" s="3">
        <f t="shared" si="11"/>
        <v>120.74904340143466</v>
      </c>
      <c r="E47" s="3">
        <f t="shared" si="12"/>
        <v>56.859307567900387</v>
      </c>
      <c r="F47" s="3">
        <f t="shared" si="2"/>
        <v>664.54829811322691</v>
      </c>
      <c r="J47" s="5">
        <f t="shared" si="9"/>
        <v>150</v>
      </c>
      <c r="K47" s="5">
        <f t="shared" si="3"/>
        <v>8.7032155265435099E-45</v>
      </c>
      <c r="L47" s="5">
        <f t="shared" si="4"/>
        <v>0.35770650082923672</v>
      </c>
    </row>
    <row r="48" spans="3:19" x14ac:dyDescent="0.25">
      <c r="C48" s="3">
        <f t="shared" si="8"/>
        <v>3950</v>
      </c>
      <c r="D48" s="3">
        <f t="shared" si="11"/>
        <v>122.53052544712807</v>
      </c>
      <c r="E48" s="3">
        <f t="shared" si="12"/>
        <v>57.657276500374813</v>
      </c>
      <c r="F48" s="3">
        <f t="shared" si="2"/>
        <v>655.78276633304927</v>
      </c>
      <c r="J48" s="5">
        <f t="shared" si="9"/>
        <v>160</v>
      </c>
      <c r="K48" s="5">
        <f t="shared" si="3"/>
        <v>4.5872250122937425E-49</v>
      </c>
      <c r="L48" s="5">
        <f t="shared" si="4"/>
        <v>0.15407786182350786</v>
      </c>
    </row>
    <row r="49" spans="3:12" x14ac:dyDescent="0.25">
      <c r="C49" s="3">
        <f t="shared" si="8"/>
        <v>4025</v>
      </c>
      <c r="D49" s="3">
        <f t="shared" si="11"/>
        <v>124.30404197420295</v>
      </c>
      <c r="E49" s="3">
        <f t="shared" si="12"/>
        <v>58.451119546355763</v>
      </c>
      <c r="F49" s="3">
        <f t="shared" si="2"/>
        <v>647.02983334492853</v>
      </c>
      <c r="J49" s="5">
        <f t="shared" si="9"/>
        <v>170</v>
      </c>
      <c r="K49" s="5">
        <f t="shared" si="3"/>
        <v>1.2805955293629385E-53</v>
      </c>
      <c r="L49" s="5">
        <f t="shared" si="4"/>
        <v>6.2857125747184189E-2</v>
      </c>
    </row>
    <row r="50" spans="3:12" x14ac:dyDescent="0.25">
      <c r="C50" s="3">
        <f t="shared" si="8"/>
        <v>4100</v>
      </c>
      <c r="D50" s="3">
        <f t="shared" si="11"/>
        <v>126.06977605552483</v>
      </c>
      <c r="E50" s="3">
        <f t="shared" si="12"/>
        <v>59.240934336794169</v>
      </c>
      <c r="F50" s="3">
        <f t="shared" si="2"/>
        <v>638.30741268913414</v>
      </c>
      <c r="J50" s="5">
        <f t="shared" si="9"/>
        <v>180</v>
      </c>
      <c r="K50" s="5">
        <f t="shared" si="3"/>
        <v>1.893501055863613E-58</v>
      </c>
      <c r="L50" s="5">
        <f t="shared" si="4"/>
        <v>2.428676433372191E-2</v>
      </c>
    </row>
    <row r="51" spans="3:12" x14ac:dyDescent="0.25">
      <c r="C51" s="3">
        <f t="shared" si="8"/>
        <v>4175</v>
      </c>
      <c r="D51" s="3">
        <f t="shared" si="11"/>
        <v>127.82790329075164</v>
      </c>
      <c r="E51" s="3">
        <f t="shared" si="12"/>
        <v>60.026814452679744</v>
      </c>
      <c r="F51" s="3">
        <f t="shared" si="2"/>
        <v>629.63102133833422</v>
      </c>
      <c r="J51" s="5">
        <f t="shared" si="9"/>
        <v>190</v>
      </c>
      <c r="K51" s="5">
        <f t="shared" si="3"/>
        <v>1.4828962076044879E-63</v>
      </c>
      <c r="L51" s="5">
        <f t="shared" si="4"/>
        <v>8.8876238197734877E-3</v>
      </c>
    </row>
    <row r="52" spans="3:12" x14ac:dyDescent="0.25">
      <c r="C52" s="3">
        <f t="shared" si="8"/>
        <v>4250</v>
      </c>
      <c r="D52" s="3">
        <f t="shared" si="11"/>
        <v>129.57859223993495</v>
      </c>
      <c r="E52" s="3">
        <f t="shared" si="12"/>
        <v>60.808849662629861</v>
      </c>
      <c r="F52" s="3">
        <f t="shared" si="2"/>
        <v>621.01405289011541</v>
      </c>
      <c r="J52" s="5">
        <f>J51+10</f>
        <v>200</v>
      </c>
      <c r="K52" s="5">
        <f t="shared" si="3"/>
        <v>6.1510263853426241E-69</v>
      </c>
      <c r="L52" s="5">
        <f t="shared" si="4"/>
        <v>3.0803675166685973E-3</v>
      </c>
    </row>
    <row r="53" spans="3:12" x14ac:dyDescent="0.25">
      <c r="C53" s="3">
        <f t="shared" si="8"/>
        <v>4325</v>
      </c>
      <c r="D53" s="3">
        <f t="shared" si="11"/>
        <v>131.32200482476628</v>
      </c>
      <c r="E53" s="3">
        <f t="shared" si="12"/>
        <v>61.587126142601299</v>
      </c>
      <c r="F53" s="3">
        <f t="shared" si="2"/>
        <v>612.46802039832164</v>
      </c>
      <c r="J53" s="5">
        <f t="shared" si="9"/>
        <v>210</v>
      </c>
      <c r="K53" s="5">
        <f t="shared" si="3"/>
        <v>1.3513755528359162E-74</v>
      </c>
      <c r="L53" s="5">
        <f t="shared" si="4"/>
        <v>1.0111609072597936E-3</v>
      </c>
    </row>
    <row r="54" spans="3:12" x14ac:dyDescent="0.25">
      <c r="C54" s="3">
        <f t="shared" si="8"/>
        <v>4400</v>
      </c>
      <c r="D54" s="3">
        <f t="shared" si="11"/>
        <v>133.05829670040501</v>
      </c>
      <c r="E54" s="3">
        <f t="shared" si="12"/>
        <v>62.361726679357538</v>
      </c>
      <c r="F54" s="3">
        <f t="shared" si="2"/>
        <v>604.00277215860649</v>
      </c>
      <c r="J54" s="5">
        <f t="shared" si="9"/>
        <v>220</v>
      </c>
      <c r="K54" s="5">
        <f t="shared" si="3"/>
        <v>1.5725199310636942E-80</v>
      </c>
      <c r="L54" s="5">
        <f t="shared" si="4"/>
        <v>3.1436839078032177E-4</v>
      </c>
    </row>
    <row r="55" spans="3:12" x14ac:dyDescent="0.25">
      <c r="C55" s="3">
        <f t="shared" si="8"/>
        <v>4475</v>
      </c>
      <c r="D55" s="3">
        <f t="shared" si="11"/>
        <v>134.78761760050276</v>
      </c>
      <c r="E55" s="3">
        <f t="shared" si="12"/>
        <v>63.132730859145923</v>
      </c>
      <c r="F55" s="3">
        <f t="shared" si="2"/>
        <v>595.62668342492498</v>
      </c>
      <c r="J55" s="5">
        <f t="shared" si="9"/>
        <v>230</v>
      </c>
      <c r="K55" s="5">
        <f t="shared" si="3"/>
        <v>9.6918769562053708E-87</v>
      </c>
      <c r="L55" s="5">
        <f t="shared" si="4"/>
        <v>9.2567458108196217E-5</v>
      </c>
    </row>
    <row r="56" spans="3:12" x14ac:dyDescent="0.25">
      <c r="C56" s="3">
        <f t="shared" si="8"/>
        <v>4550</v>
      </c>
      <c r="D56" s="3">
        <f t="shared" si="11"/>
        <v>136.51011165777967</v>
      </c>
      <c r="E56" s="3">
        <f t="shared" si="12"/>
        <v>63.900215242891932</v>
      </c>
      <c r="F56" s="3">
        <f t="shared" si="2"/>
        <v>587.34682672177235</v>
      </c>
      <c r="J56" s="5">
        <f t="shared" si="9"/>
        <v>240</v>
      </c>
      <c r="K56" s="5">
        <f t="shared" si="3"/>
        <v>3.1638162890447838E-93</v>
      </c>
      <c r="L56" s="5">
        <f t="shared" si="4"/>
        <v>2.581538876298629E-5</v>
      </c>
    </row>
    <row r="57" spans="3:12" x14ac:dyDescent="0.25">
      <c r="C57" s="3">
        <f t="shared" si="8"/>
        <v>4625</v>
      </c>
      <c r="D57" s="3">
        <f t="shared" si="11"/>
        <v>138.22591770225233</v>
      </c>
      <c r="E57" s="3">
        <f t="shared" si="12"/>
        <v>64.664253529078223</v>
      </c>
      <c r="F57" s="3">
        <f t="shared" si="2"/>
        <v>579.16912313235957</v>
      </c>
      <c r="J57" s="5">
        <f t="shared" si="9"/>
        <v>250</v>
      </c>
      <c r="K57" s="5">
        <f t="shared" si="3"/>
        <v>5.4702384283671205E-100</v>
      </c>
      <c r="L57" s="5">
        <f t="shared" si="4"/>
        <v>6.8186730395590652E-6</v>
      </c>
    </row>
    <row r="58" spans="3:12" x14ac:dyDescent="0.25">
      <c r="C58" s="3">
        <f t="shared" si="8"/>
        <v>4700</v>
      </c>
      <c r="D58" s="3">
        <f t="shared" si="11"/>
        <v>139.93516953901189</v>
      </c>
      <c r="E58" s="3">
        <f t="shared" si="12"/>
        <v>65.424916705360019</v>
      </c>
      <c r="F58" s="3">
        <f t="shared" si="2"/>
        <v>571.09847668470309</v>
      </c>
      <c r="J58" s="5">
        <f t="shared" si="9"/>
        <v>260</v>
      </c>
      <c r="K58" s="5">
        <f t="shared" si="3"/>
        <v>5.0094827688577528E-107</v>
      </c>
      <c r="L58" s="5">
        <f t="shared" si="4"/>
        <v>1.7057757183071204E-6</v>
      </c>
    </row>
    <row r="59" spans="3:12" x14ac:dyDescent="0.25">
      <c r="C59" s="3">
        <f t="shared" si="8"/>
        <v>4775</v>
      </c>
      <c r="D59" s="3">
        <f t="shared" si="11"/>
        <v>141.63799620725774</v>
      </c>
      <c r="E59" s="3">
        <f t="shared" si="12"/>
        <v>66.182273189863722</v>
      </c>
      <c r="F59" s="3">
        <f t="shared" si="2"/>
        <v>563.13889372472784</v>
      </c>
      <c r="J59" s="5">
        <f t="shared" si="9"/>
        <v>270</v>
      </c>
      <c r="K59" s="5">
        <f t="shared" si="3"/>
        <v>2.4298034853133017E-114</v>
      </c>
      <c r="L59" s="5">
        <f t="shared" si="4"/>
        <v>4.0415211404104761E-7</v>
      </c>
    </row>
    <row r="60" spans="3:12" x14ac:dyDescent="0.25">
      <c r="C60" s="3">
        <f t="shared" si="8"/>
        <v>4850</v>
      </c>
      <c r="D60" s="3">
        <f t="shared" si="11"/>
        <v>143.33452222212335</v>
      </c>
      <c r="E60" s="3">
        <f t="shared" si="12"/>
        <v>66.936388963019311</v>
      </c>
      <c r="F60" s="3">
        <f t="shared" si="2"/>
        <v>555.29358895626899</v>
      </c>
      <c r="J60" s="5">
        <f t="shared" si="9"/>
        <v>280</v>
      </c>
      <c r="K60" s="5">
        <f t="shared" si="3"/>
        <v>6.2422484019878149E-122</v>
      </c>
      <c r="L60" s="5">
        <f t="shared" si="4"/>
        <v>9.0691930580488355E-8</v>
      </c>
    </row>
    <row r="61" spans="3:12" x14ac:dyDescent="0.25">
      <c r="C61" s="3">
        <f t="shared" si="8"/>
        <v>4925</v>
      </c>
      <c r="D61" s="3">
        <f t="shared" si="11"/>
        <v>145.02486780068901</v>
      </c>
      <c r="E61" s="3">
        <f t="shared" si="12"/>
        <v>67.687327690699462</v>
      </c>
      <c r="F61" s="3">
        <f t="shared" si="2"/>
        <v>547.56507964046966</v>
      </c>
      <c r="J61" s="5">
        <f t="shared" si="9"/>
        <v>290</v>
      </c>
      <c r="K61" s="5">
        <f t="shared" si="3"/>
        <v>8.4938106585242385E-130</v>
      </c>
      <c r="L61" s="5">
        <f t="shared" si="4"/>
        <v>1.9274951953640613E-8</v>
      </c>
    </row>
    <row r="62" spans="3:12" x14ac:dyDescent="0.25">
      <c r="C62" s="3">
        <f t="shared" si="8"/>
        <v>5000</v>
      </c>
      <c r="D62" s="3">
        <f t="shared" si="11"/>
        <v>146.70914907343763</v>
      </c>
      <c r="E62" s="3">
        <f t="shared" si="12"/>
        <v>68.435150839360858</v>
      </c>
      <c r="F62" s="3">
        <f t="shared" si="2"/>
        <v>539.95526927979961</v>
      </c>
      <c r="J62" s="5">
        <f t="shared" si="9"/>
        <v>300</v>
      </c>
      <c r="K62" s="5">
        <f t="shared" si="3"/>
        <v>6.1214701619870295E-138</v>
      </c>
      <c r="L62" s="5">
        <f t="shared" si="4"/>
        <v>3.8798847614635068E-9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E894-8D31-4704-85F4-B9BCE33399F5}">
  <dimension ref="A1:S62"/>
  <sheetViews>
    <sheetView workbookViewId="0">
      <selection activeCell="E9" sqref="E9"/>
    </sheetView>
  </sheetViews>
  <sheetFormatPr defaultColWidth="11" defaultRowHeight="15.75" x14ac:dyDescent="0.25"/>
  <cols>
    <col min="1" max="1" width="32.875" style="3" customWidth="1"/>
    <col min="2" max="2" width="11" style="3"/>
    <col min="3" max="3" width="11.875" style="3" bestFit="1" customWidth="1"/>
    <col min="4" max="5" width="11" style="3"/>
    <col min="6" max="6" width="12.125" style="3" bestFit="1" customWidth="1"/>
    <col min="8" max="10" width="11" style="5"/>
    <col min="11" max="11" width="12.125" style="5" bestFit="1" customWidth="1"/>
    <col min="12" max="12" width="11.875" style="5" bestFit="1" customWidth="1"/>
    <col min="14" max="16" width="11" style="7"/>
    <col min="17" max="17" width="12.875" style="17" bestFit="1" customWidth="1"/>
    <col min="18" max="18" width="11" style="7"/>
    <col min="19" max="19" width="11" style="17"/>
  </cols>
  <sheetData>
    <row r="1" spans="1:19" s="1" customFormat="1" x14ac:dyDescent="0.25">
      <c r="A1" s="8" t="s">
        <v>0</v>
      </c>
      <c r="B1" s="8"/>
      <c r="C1" s="2" t="s">
        <v>9</v>
      </c>
      <c r="D1" s="2" t="s">
        <v>26</v>
      </c>
      <c r="E1" s="2" t="s">
        <v>27</v>
      </c>
      <c r="F1" s="2" t="s">
        <v>28</v>
      </c>
      <c r="H1" s="10" t="s">
        <v>0</v>
      </c>
      <c r="I1" s="10"/>
      <c r="J1" s="4" t="s">
        <v>13</v>
      </c>
      <c r="K1" s="4" t="s">
        <v>31</v>
      </c>
      <c r="L1" s="4" t="s">
        <v>30</v>
      </c>
      <c r="N1" s="12" t="s">
        <v>0</v>
      </c>
      <c r="O1" s="12"/>
      <c r="P1" s="6" t="s">
        <v>14</v>
      </c>
      <c r="Q1" s="16" t="s">
        <v>32</v>
      </c>
      <c r="R1" s="6" t="s">
        <v>17</v>
      </c>
      <c r="S1" s="16" t="s">
        <v>18</v>
      </c>
    </row>
    <row r="2" spans="1:19" x14ac:dyDescent="0.25">
      <c r="A2" s="9" t="s">
        <v>37</v>
      </c>
      <c r="B2" s="9">
        <f>2*10^4*0.02*1000*2/3600</f>
        <v>222.22222222222223</v>
      </c>
      <c r="C2" s="3">
        <f>0.5*10^3</f>
        <v>500</v>
      </c>
      <c r="D2" s="3">
        <f t="shared" ref="D2:D62" si="0">$B$9*C2^$B$10</f>
        <v>74.870352925380416</v>
      </c>
      <c r="E2" s="3">
        <f t="shared" ref="E2:E62" si="1">$B$7*C2^$B$8</f>
        <v>41.018603533916817</v>
      </c>
      <c r="F2" s="3">
        <f>($B$2/(3.14*$B$3*D2*E2))*(EXP(-($B$6^2)/(2*E2^2)))*3600*10^3</f>
        <v>1758.2538332363074</v>
      </c>
      <c r="H2" s="11" t="s">
        <v>10</v>
      </c>
      <c r="I2" s="11">
        <v>200</v>
      </c>
      <c r="J2" s="5">
        <v>-300</v>
      </c>
      <c r="K2" s="5">
        <f>($B$2/(3.14*$B$3*$I$4*$I$6))*EXP(-($B$6^2)/(2*$I$6^2))*EXP(-(J2^2)/(2*$I$4^2))</f>
        <v>2.1021649644210345E-24</v>
      </c>
      <c r="L2" s="5">
        <f>($B$2/(3.14*$B$3*$I$5*$I$7))*EXP(-($B$6^2)/(2*$I$7^2))*EXP(-(J2^2)/(2*$I$5^2))</f>
        <v>3.729117406814553E-5</v>
      </c>
      <c r="N2" s="13" t="s">
        <v>10</v>
      </c>
      <c r="O2" s="13">
        <v>500</v>
      </c>
      <c r="P2" s="7">
        <v>0</v>
      </c>
      <c r="Q2" s="17">
        <f>($B$2/(3.14*$B$3*$O$5*$O$8))*(EXP(-((P2+$B$6)^2)/(2*$I$7^2))+EXP(-((P2-$B$6^2))/(2*$I$7^2)))</f>
        <v>4.454572274885233E-3</v>
      </c>
      <c r="R2" s="17">
        <f>($B$2/(3.14*$B$3*$O$6*$O$9))*(EXP((-(P2-$B$6)^2)/(2*$O$9^2))+EXP((-(P2+$B$6)^2)/(2*$O$9^2)))</f>
        <v>1.5922226832539505E-3</v>
      </c>
      <c r="S2" s="17">
        <f>($B$2/(3.14*$B$3*$O$7*$O$10))*(EXP((-(P2-$B$6)^2)/(2*$O$10^2))+EXP((-(P2+$B$6)^2)/(2*$O$10^2)))</f>
        <v>5.2716359635201158E-5</v>
      </c>
    </row>
    <row r="3" spans="1:19" x14ac:dyDescent="0.25">
      <c r="A3" s="9" t="s">
        <v>33</v>
      </c>
      <c r="B3" s="14">
        <v>11</v>
      </c>
      <c r="C3" s="3">
        <f>C2+75</f>
        <v>575</v>
      </c>
      <c r="D3" s="3">
        <f t="shared" si="0"/>
        <v>84.728100278573109</v>
      </c>
      <c r="E3" s="3">
        <f t="shared" si="1"/>
        <v>47.310045514368774</v>
      </c>
      <c r="F3" s="3">
        <f t="shared" ref="F3:F62" si="2">($B$2/(3.14*$B$3*D3*E3))*(EXP(-($B$6^2)/(2*E3^2)))*3600*10^3</f>
        <v>1933.765466855546</v>
      </c>
      <c r="H3" s="11" t="s">
        <v>6</v>
      </c>
      <c r="I3" s="11">
        <v>1000</v>
      </c>
      <c r="J3" s="5">
        <f>J2+10</f>
        <v>-290</v>
      </c>
      <c r="K3" s="5">
        <f t="shared" ref="K3:K62" si="3">($B$2/(3.14*$B$3*$I$4*$I$6))*EXP(-($B$6^2)/(2*$I$6^2))*EXP(-(J3^2)/(2*$I$4^2))</f>
        <v>3.0177656014044348E-23</v>
      </c>
      <c r="L3" s="5">
        <f t="shared" ref="L3:L62" si="4">($B$2/(3.14*$B$3*$I$5*$I$7))*EXP(-($B$6^2)/(2*$I$7^2))*EXP(-(J3^2)/(2*$I$5^2))</f>
        <v>4.3513071251938935E-5</v>
      </c>
      <c r="N3" s="13" t="s">
        <v>21</v>
      </c>
      <c r="O3" s="13">
        <v>1000</v>
      </c>
      <c r="P3" s="7">
        <f>P2+100</f>
        <v>100</v>
      </c>
      <c r="Q3" s="17">
        <f t="shared" ref="Q3:Q43" si="5">($B$2/(3.14*$B$3*$O$5*$O$8))*(EXP(-((P3+$B$6)^2)/(2*$I$7^2))+EXP(-((P3-$B$6^2))/(2*$I$7^2)))</f>
        <v>3.2224193990770277E-3</v>
      </c>
      <c r="R3" s="17">
        <f t="shared" ref="R3:R43" si="6">($B$2/(3.14*$B$3*$O$6*$O$9))*(EXP((-(P3-$B$6)^2)/(2*$O$9^2))+EXP((-(P3+$B$6)^2)/(2*$O$9^2)))</f>
        <v>5.0955195535554148E-3</v>
      </c>
      <c r="S3" s="17">
        <f t="shared" ref="S3:S43" si="7">($B$2/(3.14*$B$3*$O$7*$O$10))*(EXP((-(P3-$B$6)^2)/(2*$O$10^2))+EXP((-(P3+$B$6)^2)/(2*$O$10^2)))</f>
        <v>5.419652685928908E-5</v>
      </c>
    </row>
    <row r="4" spans="1:19" x14ac:dyDescent="0.25">
      <c r="A4" s="9" t="s">
        <v>23</v>
      </c>
      <c r="B4" s="9">
        <v>50</v>
      </c>
      <c r="C4" s="3">
        <f t="shared" ref="C4:C62" si="8">C3+75</f>
        <v>650</v>
      </c>
      <c r="D4" s="3">
        <f t="shared" si="0"/>
        <v>94.438644976129879</v>
      </c>
      <c r="E4" s="3">
        <f t="shared" si="1"/>
        <v>53.61879301325439</v>
      </c>
      <c r="F4" s="3">
        <f t="shared" si="2"/>
        <v>1950.757216455821</v>
      </c>
      <c r="H4" s="11" t="s">
        <v>7</v>
      </c>
      <c r="I4" s="11">
        <f>$B$9*I2^$B$10</f>
        <v>33.276142286603935</v>
      </c>
      <c r="J4" s="5">
        <f t="shared" ref="J4:J62" si="9">J3+10</f>
        <v>-280</v>
      </c>
      <c r="K4" s="5">
        <f t="shared" si="3"/>
        <v>3.9580679054109466E-22</v>
      </c>
      <c r="L4" s="5">
        <f t="shared" si="4"/>
        <v>5.0508185720560097E-5</v>
      </c>
      <c r="N4" s="13" t="s">
        <v>22</v>
      </c>
      <c r="O4" s="13">
        <v>5000</v>
      </c>
      <c r="P4" s="7">
        <f t="shared" ref="P4:P43" si="10">P3+10</f>
        <v>110</v>
      </c>
      <c r="Q4" s="17">
        <f t="shared" si="5"/>
        <v>3.1621859514713003E-3</v>
      </c>
      <c r="R4" s="17">
        <f t="shared" si="6"/>
        <v>6.4190947242014499E-3</v>
      </c>
      <c r="S4" s="17">
        <f t="shared" si="7"/>
        <v>5.4512601276794422E-5</v>
      </c>
    </row>
    <row r="5" spans="1:19" x14ac:dyDescent="0.25">
      <c r="A5" s="9" t="s">
        <v>24</v>
      </c>
      <c r="B5" s="9">
        <v>20</v>
      </c>
      <c r="C5" s="3">
        <f t="shared" si="8"/>
        <v>725</v>
      </c>
      <c r="D5" s="3">
        <f t="shared" si="0"/>
        <v>104.02088928864202</v>
      </c>
      <c r="E5" s="3">
        <f t="shared" si="1"/>
        <v>59.942879452016932</v>
      </c>
      <c r="F5" s="3">
        <f t="shared" si="2"/>
        <v>1878.3841230799089</v>
      </c>
      <c r="H5" s="11" t="s">
        <v>11</v>
      </c>
      <c r="I5" s="11">
        <f>$B$9*I3^$B$10</f>
        <v>138.26791897872619</v>
      </c>
      <c r="J5" s="5">
        <f t="shared" si="9"/>
        <v>-270</v>
      </c>
      <c r="K5" s="5">
        <f t="shared" si="3"/>
        <v>4.7430751364250149E-21</v>
      </c>
      <c r="L5" s="5">
        <f t="shared" si="4"/>
        <v>5.8321965191852379E-5</v>
      </c>
      <c r="N5" s="13" t="s">
        <v>7</v>
      </c>
      <c r="O5" s="13">
        <f>$B$9*O2^$B$10</f>
        <v>74.870352925380416</v>
      </c>
      <c r="P5" s="7">
        <f t="shared" si="10"/>
        <v>120</v>
      </c>
      <c r="Q5" s="17">
        <f t="shared" si="5"/>
        <v>3.1126702956150464E-3</v>
      </c>
      <c r="R5" s="17">
        <f t="shared" si="6"/>
        <v>8.233662131054172E-3</v>
      </c>
      <c r="S5" s="17">
        <f t="shared" si="7"/>
        <v>5.4860892513498281E-5</v>
      </c>
    </row>
    <row r="6" spans="1:19" x14ac:dyDescent="0.25">
      <c r="A6" s="9" t="s">
        <v>36</v>
      </c>
      <c r="B6" s="9">
        <f>B4+B5</f>
        <v>70</v>
      </c>
      <c r="C6" s="3">
        <f t="shared" si="8"/>
        <v>800</v>
      </c>
      <c r="D6" s="3">
        <f t="shared" si="0"/>
        <v>113.48959990797474</v>
      </c>
      <c r="E6" s="3">
        <f t="shared" si="1"/>
        <v>66.280743760189452</v>
      </c>
      <c r="F6" s="3">
        <f t="shared" si="2"/>
        <v>1762.8825269603642</v>
      </c>
      <c r="H6" s="11" t="s">
        <v>12</v>
      </c>
      <c r="I6" s="11">
        <f>$B$7*I2^$B$8</f>
        <v>16.094745806086589</v>
      </c>
      <c r="J6" s="5">
        <f t="shared" si="9"/>
        <v>-260</v>
      </c>
      <c r="K6" s="5">
        <f t="shared" si="3"/>
        <v>5.1929697765486846E-20</v>
      </c>
      <c r="L6" s="5">
        <f t="shared" si="4"/>
        <v>6.6993224214845014E-5</v>
      </c>
      <c r="N6" s="13" t="s">
        <v>11</v>
      </c>
      <c r="O6" s="13">
        <f>$B$9*O3^$B$10</f>
        <v>138.26791897872619</v>
      </c>
      <c r="P6" s="7">
        <f t="shared" si="10"/>
        <v>130</v>
      </c>
      <c r="Q6" s="17">
        <f t="shared" si="5"/>
        <v>3.0725600593811504E-3</v>
      </c>
      <c r="R6" s="17">
        <f t="shared" si="6"/>
        <v>1.0747491677596012E-2</v>
      </c>
      <c r="S6" s="17">
        <f t="shared" si="7"/>
        <v>5.5241993256717673E-5</v>
      </c>
    </row>
    <row r="7" spans="1:19" x14ac:dyDescent="0.25">
      <c r="A7" s="9" t="s">
        <v>2</v>
      </c>
      <c r="B7" s="9">
        <v>7.1999999999999995E-2</v>
      </c>
      <c r="C7" s="3">
        <f t="shared" si="8"/>
        <v>875</v>
      </c>
      <c r="D7" s="3">
        <f t="shared" si="0"/>
        <v>122.85661730053317</v>
      </c>
      <c r="E7" s="3">
        <f t="shared" si="1"/>
        <v>72.63111621452245</v>
      </c>
      <c r="F7" s="3">
        <f t="shared" si="2"/>
        <v>1631.3487638757376</v>
      </c>
      <c r="H7" s="11" t="s">
        <v>8</v>
      </c>
      <c r="I7" s="11">
        <f>$B$7*I3^$B$8</f>
        <v>83.24008143783108</v>
      </c>
      <c r="J7" s="5">
        <f t="shared" si="9"/>
        <v>-250</v>
      </c>
      <c r="K7" s="5">
        <f t="shared" si="3"/>
        <v>5.1945820711276489E-19</v>
      </c>
      <c r="L7" s="5">
        <f t="shared" si="4"/>
        <v>7.6552250026636271E-5</v>
      </c>
      <c r="N7" s="13" t="s">
        <v>15</v>
      </c>
      <c r="O7" s="13">
        <f>$B$9*O4^$B$10</f>
        <v>574.52625529865009</v>
      </c>
      <c r="P7" s="7">
        <f t="shared" si="10"/>
        <v>140</v>
      </c>
      <c r="Q7" s="17">
        <f t="shared" si="5"/>
        <v>3.0405033355629346E-3</v>
      </c>
      <c r="R7" s="17">
        <f t="shared" si="6"/>
        <v>1.4269426194356971E-2</v>
      </c>
      <c r="S7" s="17">
        <f t="shared" si="7"/>
        <v>5.5656554827037819E-5</v>
      </c>
    </row>
    <row r="8" spans="1:19" x14ac:dyDescent="0.25">
      <c r="A8" s="9" t="s">
        <v>3</v>
      </c>
      <c r="B8" s="9">
        <v>1.0209999999999999</v>
      </c>
      <c r="C8" s="3">
        <f t="shared" si="8"/>
        <v>950</v>
      </c>
      <c r="D8" s="3">
        <f t="shared" si="0"/>
        <v>132.13163748538818</v>
      </c>
      <c r="E8" s="3">
        <f t="shared" si="1"/>
        <v>78.992943548367109</v>
      </c>
      <c r="F8" s="3">
        <f t="shared" si="2"/>
        <v>1498.4875438078818</v>
      </c>
      <c r="J8" s="5">
        <f t="shared" si="9"/>
        <v>-240</v>
      </c>
      <c r="K8" s="5">
        <f t="shared" si="3"/>
        <v>4.7474943469293267E-18</v>
      </c>
      <c r="L8" s="5">
        <f t="shared" si="4"/>
        <v>8.7018860115142886E-5</v>
      </c>
      <c r="N8" s="13" t="s">
        <v>12</v>
      </c>
      <c r="O8" s="13">
        <f>$B$7*O2^$B$8</f>
        <v>41.018603533916817</v>
      </c>
      <c r="P8" s="7">
        <f t="shared" si="10"/>
        <v>150</v>
      </c>
      <c r="Q8" s="17">
        <f t="shared" si="5"/>
        <v>3.0151856772385804E-3</v>
      </c>
      <c r="R8" s="17">
        <f t="shared" si="6"/>
        <v>1.9262379347177536E-2</v>
      </c>
      <c r="S8" s="17">
        <f t="shared" si="7"/>
        <v>5.6105289032485763E-5</v>
      </c>
    </row>
    <row r="9" spans="1:19" x14ac:dyDescent="0.25">
      <c r="A9" s="9" t="s">
        <v>4</v>
      </c>
      <c r="B9" s="9">
        <v>0.30599999999999999</v>
      </c>
      <c r="C9" s="3">
        <f t="shared" si="8"/>
        <v>1025</v>
      </c>
      <c r="D9" s="3">
        <f t="shared" si="0"/>
        <v>141.32273944705474</v>
      </c>
      <c r="E9" s="3">
        <f t="shared" si="1"/>
        <v>85.36533775636093</v>
      </c>
      <c r="F9" s="3">
        <f t="shared" si="2"/>
        <v>1371.7105339444952</v>
      </c>
      <c r="J9" s="5">
        <f t="shared" si="9"/>
        <v>-230</v>
      </c>
      <c r="K9" s="5">
        <f t="shared" si="3"/>
        <v>3.9642161554365286E-17</v>
      </c>
      <c r="L9" s="5">
        <f t="shared" si="4"/>
        <v>9.8400469335262514E-5</v>
      </c>
      <c r="N9" s="13" t="s">
        <v>8</v>
      </c>
      <c r="O9" s="13">
        <f>$B$7*O3^$B$8</f>
        <v>83.24008143783108</v>
      </c>
      <c r="P9" s="7">
        <f t="shared" si="10"/>
        <v>160</v>
      </c>
      <c r="Q9" s="17">
        <f t="shared" si="5"/>
        <v>2.9953855692953601E-3</v>
      </c>
      <c r="R9" s="17">
        <f t="shared" si="6"/>
        <v>2.6427866844380896E-2</v>
      </c>
      <c r="S9" s="17">
        <f t="shared" si="7"/>
        <v>5.6588970204112431E-5</v>
      </c>
    </row>
    <row r="10" spans="1:19" x14ac:dyDescent="0.25">
      <c r="A10" s="9" t="s">
        <v>5</v>
      </c>
      <c r="B10" s="9">
        <v>0.88500000000000001</v>
      </c>
      <c r="C10" s="3">
        <f t="shared" si="8"/>
        <v>1100</v>
      </c>
      <c r="D10" s="3">
        <f t="shared" si="0"/>
        <v>150.43675359912049</v>
      </c>
      <c r="E10" s="3">
        <f t="shared" si="1"/>
        <v>91.747539896211848</v>
      </c>
      <c r="F10" s="3">
        <f t="shared" si="2"/>
        <v>1254.3393958503561</v>
      </c>
      <c r="J10" s="5">
        <f t="shared" si="9"/>
        <v>-220</v>
      </c>
      <c r="K10" s="5">
        <f t="shared" si="3"/>
        <v>3.0243303285229233E-16</v>
      </c>
      <c r="L10" s="5">
        <f t="shared" si="4"/>
        <v>1.1069023245353216E-4</v>
      </c>
      <c r="N10" s="13" t="s">
        <v>16</v>
      </c>
      <c r="O10" s="13">
        <f>$B$7*O4^$B$8</f>
        <v>430.50764772913777</v>
      </c>
      <c r="P10" s="7">
        <f t="shared" si="10"/>
        <v>170</v>
      </c>
      <c r="Q10" s="17">
        <f t="shared" si="5"/>
        <v>2.9800097564409074E-3</v>
      </c>
      <c r="R10" s="17">
        <f t="shared" si="6"/>
        <v>3.6840979603077785E-2</v>
      </c>
      <c r="S10" s="17">
        <f t="shared" si="7"/>
        <v>5.7108437421128056E-5</v>
      </c>
    </row>
    <row r="11" spans="1:19" x14ac:dyDescent="0.25">
      <c r="A11" s="9" t="s">
        <v>34</v>
      </c>
      <c r="B11" s="18" t="s">
        <v>35</v>
      </c>
      <c r="C11" s="3">
        <f t="shared" si="8"/>
        <v>1175</v>
      </c>
      <c r="D11" s="3">
        <f t="shared" si="0"/>
        <v>159.47952682016879</v>
      </c>
      <c r="E11" s="3">
        <f t="shared" si="1"/>
        <v>98.138893763181215</v>
      </c>
      <c r="F11" s="3">
        <f t="shared" si="2"/>
        <v>1147.4810497209928</v>
      </c>
      <c r="J11" s="5">
        <f t="shared" si="9"/>
        <v>-210</v>
      </c>
      <c r="K11" s="5">
        <f t="shared" si="3"/>
        <v>2.1080463182852095E-15</v>
      </c>
      <c r="L11" s="5">
        <f t="shared" si="4"/>
        <v>1.2386533423862259E-4</v>
      </c>
      <c r="P11" s="7">
        <f t="shared" si="10"/>
        <v>180</v>
      </c>
      <c r="Q11" s="17">
        <f t="shared" si="5"/>
        <v>2.9681111761736818E-3</v>
      </c>
      <c r="R11" s="17">
        <f t="shared" si="6"/>
        <v>5.2168203702145352E-2</v>
      </c>
      <c r="S11" s="17">
        <f t="shared" si="7"/>
        <v>5.7664596934535326E-5</v>
      </c>
    </row>
    <row r="12" spans="1:19" x14ac:dyDescent="0.25">
      <c r="C12" s="3">
        <f t="shared" si="8"/>
        <v>1250</v>
      </c>
      <c r="D12" s="3">
        <f t="shared" si="0"/>
        <v>168.45611786639324</v>
      </c>
      <c r="E12" s="3">
        <f t="shared" si="1"/>
        <v>104.53882628182713</v>
      </c>
      <c r="F12" s="3">
        <f t="shared" si="2"/>
        <v>1051.0901711851152</v>
      </c>
      <c r="J12" s="5">
        <f t="shared" si="9"/>
        <v>-200</v>
      </c>
      <c r="K12" s="5">
        <f t="shared" si="3"/>
        <v>1.3424870348148868E-14</v>
      </c>
      <c r="L12" s="5">
        <f t="shared" si="4"/>
        <v>1.3788550311234624E-4</v>
      </c>
      <c r="P12" s="7">
        <f t="shared" si="10"/>
        <v>190</v>
      </c>
      <c r="Q12" s="17">
        <f t="shared" si="5"/>
        <v>2.9588929836177006E-3</v>
      </c>
      <c r="R12" s="17">
        <f t="shared" si="6"/>
        <v>7.5022748934039873E-2</v>
      </c>
      <c r="S12" s="17">
        <f t="shared" si="7"/>
        <v>5.8258424799052607E-5</v>
      </c>
    </row>
    <row r="13" spans="1:19" x14ac:dyDescent="0.25">
      <c r="C13" s="3">
        <f t="shared" si="8"/>
        <v>1325</v>
      </c>
      <c r="D13" s="3">
        <f t="shared" si="0"/>
        <v>177.37094454294723</v>
      </c>
      <c r="E13" s="3">
        <f t="shared" si="1"/>
        <v>110.94683259828669</v>
      </c>
      <c r="F13" s="3">
        <f t="shared" si="2"/>
        <v>964.55968979859881</v>
      </c>
      <c r="J13" s="5">
        <f t="shared" si="9"/>
        <v>-190</v>
      </c>
      <c r="K13" s="5">
        <f t="shared" si="3"/>
        <v>7.8112237473134678E-14</v>
      </c>
      <c r="L13" s="5">
        <f t="shared" si="4"/>
        <v>1.5269182542210506E-4</v>
      </c>
      <c r="P13" s="7">
        <f t="shared" si="10"/>
        <v>200</v>
      </c>
      <c r="Q13" s="17">
        <f t="shared" si="5"/>
        <v>2.9517023531198576E-3</v>
      </c>
      <c r="R13" s="17">
        <f t="shared" si="6"/>
        <v>0.10955055542035715</v>
      </c>
      <c r="S13" s="17">
        <f t="shared" si="7"/>
        <v>5.8890969724015402E-5</v>
      </c>
    </row>
    <row r="14" spans="1:19" x14ac:dyDescent="0.25">
      <c r="C14" s="3">
        <f t="shared" si="8"/>
        <v>1400</v>
      </c>
      <c r="D14" s="3">
        <f t="shared" si="0"/>
        <v>186.22789660656349</v>
      </c>
      <c r="E14" s="3">
        <f t="shared" si="1"/>
        <v>117.3624645424788</v>
      </c>
      <c r="F14" s="3">
        <f t="shared" si="2"/>
        <v>887.04337590001364</v>
      </c>
      <c r="J14" s="5">
        <f t="shared" si="9"/>
        <v>-180</v>
      </c>
      <c r="K14" s="5">
        <f t="shared" si="3"/>
        <v>4.1524755381306107E-13</v>
      </c>
      <c r="L14" s="5">
        <f t="shared" si="4"/>
        <v>1.6820593517599675E-4</v>
      </c>
      <c r="P14" s="7">
        <f t="shared" si="10"/>
        <v>210</v>
      </c>
      <c r="Q14" s="17">
        <f t="shared" si="5"/>
        <v>2.9460175289045391E-3</v>
      </c>
      <c r="R14" s="17">
        <f t="shared" si="6"/>
        <v>0.16240746208026455</v>
      </c>
      <c r="S14" s="17">
        <f t="shared" si="7"/>
        <v>5.956335615489932E-5</v>
      </c>
    </row>
    <row r="15" spans="1:19" x14ac:dyDescent="0.25">
      <c r="C15" s="3">
        <f t="shared" si="8"/>
        <v>1475</v>
      </c>
      <c r="D15" s="3">
        <f t="shared" si="0"/>
        <v>195.03042379103067</v>
      </c>
      <c r="E15" s="3">
        <f t="shared" si="1"/>
        <v>123.78532155780651</v>
      </c>
      <c r="F15" s="3">
        <f t="shared" si="2"/>
        <v>817.62800588797086</v>
      </c>
      <c r="J15" s="5">
        <f t="shared" si="9"/>
        <v>-170</v>
      </c>
      <c r="K15" s="5">
        <f t="shared" si="3"/>
        <v>2.0168523904334741E-12</v>
      </c>
      <c r="L15" s="5">
        <f t="shared" si="4"/>
        <v>1.8432964830928555E-4</v>
      </c>
      <c r="P15" s="7">
        <f t="shared" si="10"/>
        <v>220</v>
      </c>
      <c r="Q15" s="17">
        <f t="shared" si="5"/>
        <v>2.9414311158572275E-3</v>
      </c>
      <c r="R15" s="17">
        <f t="shared" si="6"/>
        <v>0.24440692489526872</v>
      </c>
      <c r="S15" s="17">
        <f t="shared" si="7"/>
        <v>6.0276787598120413E-5</v>
      </c>
    </row>
    <row r="16" spans="1:19" x14ac:dyDescent="0.25">
      <c r="C16" s="3">
        <f t="shared" si="8"/>
        <v>1550</v>
      </c>
      <c r="D16" s="3">
        <f t="shared" si="0"/>
        <v>203.78160542538367</v>
      </c>
      <c r="E16" s="3">
        <f t="shared" si="1"/>
        <v>130.21504347143966</v>
      </c>
      <c r="F16" s="3">
        <f t="shared" si="2"/>
        <v>755.42167453480727</v>
      </c>
      <c r="J16" s="5">
        <f t="shared" si="9"/>
        <v>-160</v>
      </c>
      <c r="K16" s="5">
        <f t="shared" si="3"/>
        <v>8.949941001277941E-12</v>
      </c>
      <c r="L16" s="5">
        <f t="shared" si="4"/>
        <v>2.009451010996435E-4</v>
      </c>
      <c r="P16" s="7">
        <f t="shared" si="10"/>
        <v>230</v>
      </c>
      <c r="Q16" s="17">
        <f t="shared" si="5"/>
        <v>2.9376319836903779E-3</v>
      </c>
      <c r="R16" s="17">
        <f t="shared" si="6"/>
        <v>0.37332993092876154</v>
      </c>
      <c r="S16" s="17">
        <f t="shared" si="7"/>
        <v>6.1032550202851305E-5</v>
      </c>
    </row>
    <row r="17" spans="3:19" x14ac:dyDescent="0.25">
      <c r="C17" s="3">
        <f t="shared" si="8"/>
        <v>1625</v>
      </c>
      <c r="D17" s="3">
        <f t="shared" si="0"/>
        <v>212.48420619970724</v>
      </c>
      <c r="E17" s="3">
        <f t="shared" si="1"/>
        <v>136.65130466031272</v>
      </c>
      <c r="F17" s="3">
        <f t="shared" si="2"/>
        <v>699.59575550975978</v>
      </c>
      <c r="J17" s="5">
        <f t="shared" si="9"/>
        <v>-150</v>
      </c>
      <c r="K17" s="5">
        <f t="shared" si="3"/>
        <v>3.6286514780918755E-11</v>
      </c>
      <c r="L17" s="5">
        <f t="shared" si="4"/>
        <v>2.1791543927953332E-4</v>
      </c>
      <c r="P17" s="7">
        <f t="shared" si="10"/>
        <v>240</v>
      </c>
      <c r="Q17" s="17">
        <f t="shared" si="5"/>
        <v>2.9343875112255828E-3</v>
      </c>
      <c r="R17" s="17">
        <f t="shared" si="6"/>
        <v>0.57877171640428049</v>
      </c>
      <c r="S17" s="17">
        <f t="shared" si="7"/>
        <v>6.1832016614744072E-5</v>
      </c>
    </row>
    <row r="18" spans="3:19" x14ac:dyDescent="0.25">
      <c r="C18" s="3">
        <f t="shared" si="8"/>
        <v>1700</v>
      </c>
      <c r="D18" s="3">
        <f t="shared" si="0"/>
        <v>221.14072134773804</v>
      </c>
      <c r="E18" s="3">
        <f t="shared" si="1"/>
        <v>143.09380929116321</v>
      </c>
      <c r="F18" s="3">
        <f t="shared" si="2"/>
        <v>649.40159816568018</v>
      </c>
      <c r="J18" s="5">
        <f t="shared" si="9"/>
        <v>-140</v>
      </c>
      <c r="K18" s="5">
        <f t="shared" si="3"/>
        <v>1.3441550536191527E-10</v>
      </c>
      <c r="L18" s="5">
        <f t="shared" si="4"/>
        <v>2.3508608797227198E-4</v>
      </c>
      <c r="P18" s="7">
        <f t="shared" si="10"/>
        <v>250</v>
      </c>
      <c r="Q18" s="17">
        <f t="shared" si="5"/>
        <v>2.9315272996107214E-3</v>
      </c>
      <c r="R18" s="17">
        <f t="shared" si="6"/>
        <v>0.91059832123848139</v>
      </c>
      <c r="S18" s="17">
        <f t="shared" si="7"/>
        <v>6.2676650117685279E-5</v>
      </c>
    </row>
    <row r="19" spans="3:19" x14ac:dyDescent="0.25">
      <c r="C19" s="3">
        <f t="shared" si="8"/>
        <v>1775</v>
      </c>
      <c r="D19" s="3">
        <f t="shared" si="0"/>
        <v>229.75341363348358</v>
      </c>
      <c r="E19" s="3">
        <f t="shared" si="1"/>
        <v>149.54228739804739</v>
      </c>
      <c r="F19" s="3">
        <f t="shared" si="2"/>
        <v>604.17380201833942</v>
      </c>
      <c r="J19" s="5">
        <f t="shared" si="9"/>
        <v>-130</v>
      </c>
      <c r="K19" s="5">
        <f t="shared" si="3"/>
        <v>4.5491735747361297E-10</v>
      </c>
      <c r="L19" s="5">
        <f t="shared" si="4"/>
        <v>2.5228661327785092E-4</v>
      </c>
      <c r="P19" s="7">
        <f t="shared" si="10"/>
        <v>260</v>
      </c>
      <c r="Q19" s="17">
        <f t="shared" si="5"/>
        <v>2.9289289805470562E-3</v>
      </c>
      <c r="R19" s="17">
        <f t="shared" si="6"/>
        <v>1.4538736647690687</v>
      </c>
      <c r="S19" s="17">
        <f t="shared" si="7"/>
        <v>6.3568009081027907E-5</v>
      </c>
    </row>
    <row r="20" spans="3:19" x14ac:dyDescent="0.25">
      <c r="C20" s="3">
        <f t="shared" si="8"/>
        <v>1850</v>
      </c>
      <c r="D20" s="3">
        <f t="shared" si="0"/>
        <v>238.32434391235225</v>
      </c>
      <c r="E20" s="3">
        <f t="shared" si="1"/>
        <v>155.99649162070978</v>
      </c>
      <c r="F20" s="3">
        <f t="shared" si="2"/>
        <v>563.32669374404588</v>
      </c>
      <c r="J20" s="5">
        <f t="shared" si="9"/>
        <v>-120</v>
      </c>
      <c r="K20" s="5">
        <f t="shared" si="3"/>
        <v>1.4066779280629498E-9</v>
      </c>
      <c r="L20" s="5">
        <f t="shared" si="4"/>
        <v>2.6933316483111828E-4</v>
      </c>
      <c r="P20" s="7">
        <f t="shared" si="10"/>
        <v>270</v>
      </c>
      <c r="Q20" s="17">
        <f t="shared" si="5"/>
        <v>2.9265063580365468E-3</v>
      </c>
      <c r="R20" s="17">
        <f t="shared" si="6"/>
        <v>2.3555179767638634</v>
      </c>
      <c r="S20" s="17">
        <f t="shared" si="7"/>
        <v>6.4507751731158859E-5</v>
      </c>
    </row>
    <row r="21" spans="3:19" x14ac:dyDescent="0.25">
      <c r="C21" s="3">
        <f t="shared" si="8"/>
        <v>1925</v>
      </c>
      <c r="D21" s="3">
        <f t="shared" si="0"/>
        <v>246.85539659846401</v>
      </c>
      <c r="E21" s="3">
        <f t="shared" si="1"/>
        <v>162.45619447010915</v>
      </c>
      <c r="F21" s="3">
        <f t="shared" si="2"/>
        <v>526.34768153411767</v>
      </c>
      <c r="J21" s="5">
        <f t="shared" si="9"/>
        <v>-110</v>
      </c>
      <c r="K21" s="5">
        <f t="shared" si="3"/>
        <v>3.9740732263992979E-9</v>
      </c>
      <c r="L21" s="5">
        <f t="shared" si="4"/>
        <v>2.8603146580392642E-4</v>
      </c>
      <c r="P21" s="7">
        <f t="shared" si="10"/>
        <v>280</v>
      </c>
      <c r="Q21" s="17">
        <f t="shared" si="5"/>
        <v>2.9241998496768147E-3</v>
      </c>
      <c r="R21" s="17">
        <f t="shared" si="6"/>
        <v>3.8724819839522229</v>
      </c>
      <c r="S21" s="17">
        <f t="shared" si="7"/>
        <v>6.5497641267778136E-5</v>
      </c>
    </row>
    <row r="22" spans="3:19" x14ac:dyDescent="0.25">
      <c r="C22" s="3">
        <f t="shared" si="8"/>
        <v>2000</v>
      </c>
      <c r="D22" s="3">
        <f t="shared" si="0"/>
        <v>255.34830105264189</v>
      </c>
      <c r="E22" s="3">
        <f t="shared" si="1"/>
        <v>168.92118601861907</v>
      </c>
      <c r="F22" s="3">
        <f t="shared" si="2"/>
        <v>492.78949092981503</v>
      </c>
      <c r="J22" s="5">
        <f t="shared" si="9"/>
        <v>-100</v>
      </c>
      <c r="K22" s="5">
        <f t="shared" si="3"/>
        <v>1.0257843857324943E-8</v>
      </c>
      <c r="L22" s="5">
        <f t="shared" si="4"/>
        <v>3.0218029362446457E-4</v>
      </c>
      <c r="P22" s="7">
        <f t="shared" si="10"/>
        <v>290</v>
      </c>
      <c r="Q22" s="17">
        <f t="shared" si="5"/>
        <v>2.921969022931591E-3</v>
      </c>
      <c r="R22" s="17">
        <f t="shared" si="6"/>
        <v>6.4598424641971937</v>
      </c>
      <c r="S22" s="17">
        <f t="shared" si="7"/>
        <v>6.6539551346892764E-5</v>
      </c>
    </row>
    <row r="23" spans="3:19" x14ac:dyDescent="0.25">
      <c r="C23" s="3">
        <f t="shared" si="8"/>
        <v>2075</v>
      </c>
      <c r="D23" s="3">
        <f t="shared" si="0"/>
        <v>263.80464967303664</v>
      </c>
      <c r="E23" s="3">
        <f t="shared" si="1"/>
        <v>175.39127193545795</v>
      </c>
      <c r="F23" s="3">
        <f t="shared" si="2"/>
        <v>462.26234091579175</v>
      </c>
      <c r="J23" s="5">
        <f t="shared" si="9"/>
        <v>-90</v>
      </c>
      <c r="K23" s="5">
        <f t="shared" si="3"/>
        <v>2.4191084011176605E-8</v>
      </c>
      <c r="L23" s="5">
        <f t="shared" si="4"/>
        <v>3.1757537223852061E-4</v>
      </c>
      <c r="P23" s="7">
        <f t="shared" si="10"/>
        <v>300</v>
      </c>
      <c r="Q23" s="17">
        <f t="shared" si="5"/>
        <v>2.9197869331125822E-3</v>
      </c>
      <c r="R23" s="17">
        <f t="shared" si="6"/>
        <v>10.933841331903217</v>
      </c>
      <c r="S23" s="17">
        <f t="shared" si="7"/>
        <v>6.7635471954278852E-5</v>
      </c>
    </row>
    <row r="24" spans="3:19" x14ac:dyDescent="0.25">
      <c r="C24" s="3">
        <f t="shared" si="8"/>
        <v>2150</v>
      </c>
      <c r="D24" s="3">
        <f t="shared" si="0"/>
        <v>272.22591329757745</v>
      </c>
      <c r="E24" s="3">
        <f t="shared" si="1"/>
        <v>181.86627180510672</v>
      </c>
      <c r="F24" s="3">
        <f t="shared" si="2"/>
        <v>434.42658680764282</v>
      </c>
      <c r="J24" s="5">
        <f t="shared" si="9"/>
        <v>-80</v>
      </c>
      <c r="K24" s="5">
        <f t="shared" si="3"/>
        <v>5.2123503839541326E-8</v>
      </c>
      <c r="L24" s="5">
        <f t="shared" si="4"/>
        <v>3.3201357617580252E-4</v>
      </c>
      <c r="P24" s="7">
        <f t="shared" si="10"/>
        <v>310</v>
      </c>
      <c r="Q24" s="17">
        <f t="shared" si="5"/>
        <v>2.9176359412315645E-3</v>
      </c>
      <c r="R24" s="17">
        <f t="shared" si="6"/>
        <v>18.777282440744322</v>
      </c>
      <c r="S24" s="17">
        <f t="shared" si="7"/>
        <v>6.8787515695045468E-5</v>
      </c>
    </row>
    <row r="25" spans="3:19" x14ac:dyDescent="0.25">
      <c r="C25" s="3">
        <f t="shared" si="8"/>
        <v>2225</v>
      </c>
      <c r="D25" s="3">
        <f t="shared" si="0"/>
        <v>280.61345439755553</v>
      </c>
      <c r="E25" s="3">
        <f t="shared" si="1"/>
        <v>188.34601767947325</v>
      </c>
      <c r="F25" s="3">
        <f t="shared" si="2"/>
        <v>408.98606021735446</v>
      </c>
      <c r="J25" s="5">
        <f t="shared" si="9"/>
        <v>-70</v>
      </c>
      <c r="K25" s="5">
        <f t="shared" si="3"/>
        <v>1.0261028675791986E-7</v>
      </c>
      <c r="L25" s="5">
        <f t="shared" si="4"/>
        <v>3.4529732912207611E-4</v>
      </c>
      <c r="P25" s="7">
        <f t="shared" si="10"/>
        <v>320</v>
      </c>
      <c r="Q25" s="17">
        <f t="shared" si="5"/>
        <v>2.9155047011755002E-3</v>
      </c>
      <c r="R25" s="17">
        <f t="shared" si="6"/>
        <v>32.718570462142708</v>
      </c>
      <c r="S25" s="17">
        <f t="shared" si="7"/>
        <v>6.9997924526958666E-5</v>
      </c>
    </row>
    <row r="26" spans="3:19" x14ac:dyDescent="0.25">
      <c r="C26" s="3">
        <f t="shared" si="8"/>
        <v>2300</v>
      </c>
      <c r="D26" s="3">
        <f t="shared" si="0"/>
        <v>288.96853844290308</v>
      </c>
      <c r="E26" s="3">
        <f t="shared" si="1"/>
        <v>194.83035282451772</v>
      </c>
      <c r="F26" s="3">
        <f t="shared" si="2"/>
        <v>385.68217504890981</v>
      </c>
      <c r="J26" s="5">
        <f t="shared" si="9"/>
        <v>-60</v>
      </c>
      <c r="K26" s="5">
        <f t="shared" si="3"/>
        <v>1.8455559986181145E-7</v>
      </c>
      <c r="L26" s="5">
        <f t="shared" si="4"/>
        <v>3.5723906615556868E-4</v>
      </c>
      <c r="P26" s="7">
        <f t="shared" si="10"/>
        <v>330</v>
      </c>
      <c r="Q26" s="17">
        <f t="shared" si="5"/>
        <v>2.9133860400127006E-3</v>
      </c>
      <c r="R26" s="17">
        <f t="shared" si="6"/>
        <v>57.843072883298916</v>
      </c>
      <c r="S26" s="17">
        <f t="shared" si="7"/>
        <v>7.126907696736324E-5</v>
      </c>
    </row>
    <row r="27" spans="3:19" x14ac:dyDescent="0.25">
      <c r="C27" s="3">
        <f t="shared" si="8"/>
        <v>2375</v>
      </c>
      <c r="D27" s="3">
        <f t="shared" si="0"/>
        <v>297.29234374388386</v>
      </c>
      <c r="E27" s="3">
        <f t="shared" si="1"/>
        <v>201.31913062971105</v>
      </c>
      <c r="F27" s="3">
        <f t="shared" si="2"/>
        <v>364.28878407821259</v>
      </c>
      <c r="J27" s="5">
        <f t="shared" si="9"/>
        <v>-50</v>
      </c>
      <c r="K27" s="5">
        <f t="shared" si="3"/>
        <v>3.0327916801129592E-7</v>
      </c>
      <c r="L27" s="5">
        <f t="shared" si="4"/>
        <v>3.676656201478887E-4</v>
      </c>
      <c r="P27" s="7">
        <f t="shared" si="10"/>
        <v>340</v>
      </c>
      <c r="Q27" s="17">
        <f t="shared" si="5"/>
        <v>2.9112754999751074E-3</v>
      </c>
      <c r="R27" s="17">
        <f t="shared" si="6"/>
        <v>103.75255786565261</v>
      </c>
      <c r="S27" s="17">
        <f t="shared" si="7"/>
        <v>7.2603495805888623E-5</v>
      </c>
    </row>
    <row r="28" spans="3:19" x14ac:dyDescent="0.25">
      <c r="C28" s="3">
        <f t="shared" si="8"/>
        <v>2450</v>
      </c>
      <c r="D28" s="3">
        <f t="shared" si="0"/>
        <v>305.58597001510742</v>
      </c>
      <c r="E28" s="3">
        <f t="shared" si="1"/>
        <v>207.812213654695</v>
      </c>
      <c r="F28" s="3">
        <f t="shared" si="2"/>
        <v>344.60772980619981</v>
      </c>
      <c r="J28" s="5">
        <f t="shared" si="9"/>
        <v>-40</v>
      </c>
      <c r="K28" s="5">
        <f t="shared" si="3"/>
        <v>4.5534121235824115E-7</v>
      </c>
      <c r="L28" s="5">
        <f t="shared" si="4"/>
        <v>3.7642238970396372E-4</v>
      </c>
      <c r="P28" s="7">
        <f t="shared" si="10"/>
        <v>350</v>
      </c>
      <c r="Q28" s="17">
        <f t="shared" si="5"/>
        <v>2.9091703571069482E-3</v>
      </c>
      <c r="R28" s="17">
        <f t="shared" si="6"/>
        <v>188.81329415455909</v>
      </c>
      <c r="S28" s="17">
        <f t="shared" si="7"/>
        <v>7.4003856357657735E-5</v>
      </c>
    </row>
    <row r="29" spans="3:19" x14ac:dyDescent="0.25">
      <c r="C29" s="3">
        <f t="shared" si="8"/>
        <v>2525</v>
      </c>
      <c r="D29" s="3">
        <f t="shared" si="0"/>
        <v>313.8504458617702</v>
      </c>
      <c r="E29" s="3">
        <f t="shared" si="1"/>
        <v>214.30947279219598</v>
      </c>
      <c r="F29" s="3">
        <f t="shared" si="2"/>
        <v>326.46501666667308</v>
      </c>
      <c r="J29" s="5">
        <f t="shared" si="9"/>
        <v>-30</v>
      </c>
      <c r="K29" s="5">
        <f t="shared" si="3"/>
        <v>6.2461206071454391E-7</v>
      </c>
      <c r="L29" s="5">
        <f t="shared" si="4"/>
        <v>3.8337714880669951E-4</v>
      </c>
      <c r="P29" s="7">
        <f t="shared" si="10"/>
        <v>360</v>
      </c>
      <c r="Q29" s="17">
        <f t="shared" si="5"/>
        <v>2.9070689744560025E-3</v>
      </c>
      <c r="R29" s="17">
        <f t="shared" si="6"/>
        <v>348.61756032602756</v>
      </c>
      <c r="S29" s="17">
        <f t="shared" si="7"/>
        <v>7.5472995294448988E-5</v>
      </c>
    </row>
    <row r="30" spans="3:19" x14ac:dyDescent="0.25">
      <c r="C30" s="3">
        <f t="shared" si="8"/>
        <v>2600</v>
      </c>
      <c r="D30" s="3">
        <f t="shared" si="0"/>
        <v>322.08673535173978</v>
      </c>
      <c r="E30" s="3">
        <f t="shared" si="1"/>
        <v>220.81078652998463</v>
      </c>
      <c r="F30" s="3">
        <f t="shared" si="2"/>
        <v>309.70752820869723</v>
      </c>
      <c r="J30" s="5">
        <f t="shared" si="9"/>
        <v>-20</v>
      </c>
      <c r="K30" s="5">
        <f t="shared" si="3"/>
        <v>7.8282159724016914E-7</v>
      </c>
      <c r="L30" s="5">
        <f t="shared" si="4"/>
        <v>3.8842336712727058E-4</v>
      </c>
      <c r="P30" s="7">
        <f t="shared" si="10"/>
        <v>370</v>
      </c>
      <c r="Q30" s="17">
        <f t="shared" si="5"/>
        <v>2.9049703843543051E-3</v>
      </c>
      <c r="R30" s="17">
        <f t="shared" si="6"/>
        <v>653.04954145779391</v>
      </c>
      <c r="S30" s="17">
        <f t="shared" si="7"/>
        <v>7.7013920094210229E-5</v>
      </c>
    </row>
    <row r="31" spans="3:19" x14ac:dyDescent="0.25">
      <c r="C31" s="3">
        <f t="shared" si="8"/>
        <v>2675</v>
      </c>
      <c r="D31" s="3">
        <f t="shared" si="0"/>
        <v>330.29574380825932</v>
      </c>
      <c r="E31" s="3">
        <f t="shared" si="1"/>
        <v>227.31604029763244</v>
      </c>
      <c r="F31" s="3">
        <f t="shared" si="2"/>
        <v>294.20021618354895</v>
      </c>
      <c r="J31" s="5">
        <f t="shared" si="9"/>
        <v>-10</v>
      </c>
      <c r="K31" s="5">
        <f t="shared" si="3"/>
        <v>8.963843358767792E-7</v>
      </c>
      <c r="L31" s="5">
        <f t="shared" si="4"/>
        <v>3.9148292453470115E-4</v>
      </c>
      <c r="P31" s="7">
        <f t="shared" si="10"/>
        <v>380</v>
      </c>
      <c r="Q31" s="17">
        <f t="shared" si="5"/>
        <v>2.9028740239466773E-3</v>
      </c>
      <c r="R31" s="17">
        <f t="shared" si="6"/>
        <v>1241.1404408418007</v>
      </c>
      <c r="S31" s="17">
        <f t="shared" si="7"/>
        <v>7.8629819152507607E-5</v>
      </c>
    </row>
    <row r="32" spans="3:19" x14ac:dyDescent="0.25">
      <c r="C32" s="3">
        <f t="shared" si="8"/>
        <v>2750</v>
      </c>
      <c r="D32" s="3">
        <f t="shared" si="0"/>
        <v>338.47832293495549</v>
      </c>
      <c r="E32" s="3">
        <f t="shared" si="1"/>
        <v>233.82512588622109</v>
      </c>
      <c r="F32" s="3">
        <f t="shared" si="2"/>
        <v>279.82369493151839</v>
      </c>
      <c r="J32" s="5">
        <f t="shared" si="9"/>
        <v>0</v>
      </c>
      <c r="K32" s="5">
        <f t="shared" si="3"/>
        <v>9.3778816014407753E-7</v>
      </c>
      <c r="L32" s="5">
        <f t="shared" si="4"/>
        <v>3.9250812315185304E-4</v>
      </c>
      <c r="P32" s="7">
        <f t="shared" si="10"/>
        <v>390</v>
      </c>
      <c r="Q32" s="17">
        <f t="shared" si="5"/>
        <v>2.9007795709596611E-3</v>
      </c>
      <c r="R32" s="17">
        <f t="shared" si="6"/>
        <v>2393.1604269369518</v>
      </c>
      <c r="S32" s="17">
        <f t="shared" si="7"/>
        <v>8.0324072602932278E-5</v>
      </c>
    </row>
    <row r="33" spans="3:19" x14ac:dyDescent="0.25">
      <c r="C33" s="3">
        <f t="shared" si="8"/>
        <v>2825</v>
      </c>
      <c r="D33" s="3">
        <f t="shared" si="0"/>
        <v>346.63527536621643</v>
      </c>
      <c r="E33" s="3">
        <f t="shared" si="1"/>
        <v>240.33794093107932</v>
      </c>
      <c r="F33" s="3">
        <f t="shared" si="2"/>
        <v>266.47218207286068</v>
      </c>
      <c r="J33" s="5">
        <f t="shared" si="9"/>
        <v>10</v>
      </c>
      <c r="K33" s="5">
        <f t="shared" si="3"/>
        <v>8.963843358767792E-7</v>
      </c>
      <c r="L33" s="5">
        <f t="shared" si="4"/>
        <v>3.9148292453470115E-4</v>
      </c>
      <c r="P33" s="7">
        <f t="shared" si="10"/>
        <v>400</v>
      </c>
      <c r="Q33" s="17">
        <f t="shared" si="5"/>
        <v>2.8986868436359052E-3</v>
      </c>
      <c r="R33" s="17">
        <f t="shared" si="6"/>
        <v>4681.6321072613318</v>
      </c>
      <c r="S33" s="17">
        <f t="shared" si="7"/>
        <v>8.2100263897205998E-5</v>
      </c>
    </row>
    <row r="34" spans="3:19" x14ac:dyDescent="0.25">
      <c r="C34" s="3">
        <f t="shared" si="8"/>
        <v>2900</v>
      </c>
      <c r="D34" s="3">
        <f t="shared" si="0"/>
        <v>354.76735872091166</v>
      </c>
      <c r="E34" s="3">
        <f t="shared" si="1"/>
        <v>246.85438844921396</v>
      </c>
      <c r="F34" s="3">
        <f t="shared" si="2"/>
        <v>254.05173417939835</v>
      </c>
      <c r="J34" s="5">
        <f t="shared" si="9"/>
        <v>20</v>
      </c>
      <c r="K34" s="5">
        <f t="shared" si="3"/>
        <v>7.8282159724016914E-7</v>
      </c>
      <c r="L34" s="5">
        <f t="shared" si="4"/>
        <v>3.8842336712727058E-4</v>
      </c>
      <c r="P34" s="7">
        <f t="shared" si="10"/>
        <v>410</v>
      </c>
      <c r="Q34" s="17">
        <f t="shared" si="5"/>
        <v>2.8965957408906579E-3</v>
      </c>
      <c r="R34" s="17">
        <f t="shared" si="6"/>
        <v>9291.7198644488344</v>
      </c>
      <c r="S34" s="17">
        <f t="shared" si="7"/>
        <v>8.3962192199748352E-5</v>
      </c>
    </row>
    <row r="35" spans="3:19" x14ac:dyDescent="0.25">
      <c r="C35" s="3">
        <f t="shared" si="8"/>
        <v>2975</v>
      </c>
      <c r="D35" s="3">
        <f t="shared" si="0"/>
        <v>362.87528922510194</v>
      </c>
      <c r="E35" s="3">
        <f t="shared" si="1"/>
        <v>253.37437642438331</v>
      </c>
      <c r="F35" s="3">
        <f t="shared" si="2"/>
        <v>242.47873329454237</v>
      </c>
      <c r="J35" s="5">
        <f t="shared" si="9"/>
        <v>30</v>
      </c>
      <c r="K35" s="5">
        <f t="shared" si="3"/>
        <v>6.2461206071454391E-7</v>
      </c>
      <c r="L35" s="5">
        <f t="shared" si="4"/>
        <v>3.8337714880669951E-4</v>
      </c>
      <c r="P35" s="7">
        <f t="shared" si="10"/>
        <v>420</v>
      </c>
      <c r="Q35" s="17">
        <f t="shared" si="5"/>
        <v>2.8945062071732133E-3</v>
      </c>
      <c r="R35" s="17">
        <f t="shared" si="6"/>
        <v>18709.719771500419</v>
      </c>
      <c r="S35" s="17">
        <f t="shared" si="7"/>
        <v>8.591388565581735E-5</v>
      </c>
    </row>
    <row r="36" spans="3:19" x14ac:dyDescent="0.25">
      <c r="C36" s="3">
        <f t="shared" si="8"/>
        <v>3050</v>
      </c>
      <c r="D36" s="3">
        <f t="shared" si="0"/>
        <v>370.95974495927379</v>
      </c>
      <c r="E36" s="3">
        <f t="shared" si="1"/>
        <v>259.89781743382491</v>
      </c>
      <c r="F36" s="3">
        <f t="shared" si="2"/>
        <v>231.67858663980437</v>
      </c>
      <c r="J36" s="5">
        <f t="shared" si="9"/>
        <v>40</v>
      </c>
      <c r="K36" s="5">
        <f t="shared" si="3"/>
        <v>4.5534121235824115E-7</v>
      </c>
      <c r="L36" s="5">
        <f t="shared" si="4"/>
        <v>3.7642238970396372E-4</v>
      </c>
      <c r="P36" s="7">
        <f t="shared" si="10"/>
        <v>430</v>
      </c>
      <c r="Q36" s="17">
        <f t="shared" si="5"/>
        <v>2.8924182122039782E-3</v>
      </c>
      <c r="R36" s="17">
        <f t="shared" si="6"/>
        <v>38221.698899511262</v>
      </c>
      <c r="S36" s="17">
        <f t="shared" si="7"/>
        <v>8.7959615597044453E-5</v>
      </c>
    </row>
    <row r="37" spans="3:19" x14ac:dyDescent="0.25">
      <c r="C37" s="3">
        <f t="shared" si="8"/>
        <v>3125</v>
      </c>
      <c r="D37" s="3">
        <f t="shared" si="0"/>
        <v>379.02136877728611</v>
      </c>
      <c r="E37" s="3">
        <f t="shared" si="1"/>
        <v>266.42462831153568</v>
      </c>
      <c r="F37" s="3">
        <f t="shared" si="2"/>
        <v>221.58460752366412</v>
      </c>
      <c r="J37" s="5">
        <f t="shared" si="9"/>
        <v>50</v>
      </c>
      <c r="K37" s="5">
        <f t="shared" si="3"/>
        <v>3.0327916801129592E-7</v>
      </c>
      <c r="L37" s="5">
        <f t="shared" si="4"/>
        <v>3.676656201478887E-4</v>
      </c>
      <c r="P37" s="7">
        <f t="shared" si="10"/>
        <v>440</v>
      </c>
      <c r="Q37" s="17">
        <f t="shared" si="5"/>
        <v>2.8903317394961799E-3</v>
      </c>
      <c r="R37" s="17">
        <f t="shared" si="6"/>
        <v>79217.940806368497</v>
      </c>
      <c r="S37" s="17">
        <f t="shared" si="7"/>
        <v>9.0103911753281558E-5</v>
      </c>
    </row>
    <row r="38" spans="3:19" x14ac:dyDescent="0.25">
      <c r="C38" s="3">
        <f t="shared" si="8"/>
        <v>3200</v>
      </c>
      <c r="D38" s="3">
        <f t="shared" si="0"/>
        <v>387.06077093729908</v>
      </c>
      <c r="E38" s="3">
        <f t="shared" si="1"/>
        <v>272.95472984373157</v>
      </c>
      <c r="F38" s="3">
        <f t="shared" si="2"/>
        <v>212.13705037157149</v>
      </c>
      <c r="J38" s="5">
        <f t="shared" si="9"/>
        <v>60</v>
      </c>
      <c r="K38" s="5">
        <f t="shared" si="3"/>
        <v>1.8455559986181145E-7</v>
      </c>
      <c r="L38" s="5">
        <f t="shared" si="4"/>
        <v>3.5723906615556868E-4</v>
      </c>
      <c r="P38" s="7">
        <f t="shared" si="10"/>
        <v>450</v>
      </c>
      <c r="Q38" s="17">
        <f t="shared" si="5"/>
        <v>2.8882467799673213E-3</v>
      </c>
      <c r="R38" s="17">
        <f t="shared" si="6"/>
        <v>166574.07921543042</v>
      </c>
      <c r="S38" s="17">
        <f t="shared" si="7"/>
        <v>9.2351578545198996E-5</v>
      </c>
    </row>
    <row r="39" spans="3:19" x14ac:dyDescent="0.25">
      <c r="C39" s="3">
        <f t="shared" si="8"/>
        <v>3275</v>
      </c>
      <c r="D39" s="3">
        <f t="shared" si="0"/>
        <v>395.07853147918604</v>
      </c>
      <c r="E39" s="3">
        <f t="shared" si="1"/>
        <v>279.48804649272955</v>
      </c>
      <c r="F39" s="3">
        <f t="shared" si="2"/>
        <v>203.28227698510568</v>
      </c>
      <c r="J39" s="5">
        <f t="shared" si="9"/>
        <v>70</v>
      </c>
      <c r="K39" s="5">
        <f t="shared" si="3"/>
        <v>1.0261028675791986E-7</v>
      </c>
      <c r="L39" s="5">
        <f t="shared" si="4"/>
        <v>3.4529732912207611E-4</v>
      </c>
      <c r="P39" s="7">
        <f t="shared" si="10"/>
        <v>460</v>
      </c>
      <c r="Q39" s="17">
        <f t="shared" si="5"/>
        <v>2.8861633284448726E-3</v>
      </c>
      <c r="R39" s="17">
        <f t="shared" si="6"/>
        <v>355353.95650735928</v>
      </c>
      <c r="S39" s="17">
        <f t="shared" si="7"/>
        <v>9.4707712538056376E-5</v>
      </c>
    </row>
    <row r="40" spans="3:19" x14ac:dyDescent="0.25">
      <c r="C40" s="3">
        <f t="shared" si="8"/>
        <v>3350</v>
      </c>
      <c r="D40" s="3">
        <f t="shared" si="0"/>
        <v>403.0752023781049</v>
      </c>
      <c r="E40" s="3">
        <f t="shared" si="1"/>
        <v>286.02450614600684</v>
      </c>
      <c r="F40" s="3">
        <f t="shared" si="2"/>
        <v>194.9720346928014</v>
      </c>
      <c r="J40" s="5">
        <f t="shared" si="9"/>
        <v>80</v>
      </c>
      <c r="K40" s="5">
        <f t="shared" si="3"/>
        <v>5.2123503839541326E-8</v>
      </c>
      <c r="L40" s="5">
        <f t="shared" si="4"/>
        <v>3.3201357617580252E-4</v>
      </c>
      <c r="P40" s="7">
        <f t="shared" si="10"/>
        <v>470</v>
      </c>
      <c r="Q40" s="17">
        <f t="shared" si="5"/>
        <v>2.8840813817876806E-3</v>
      </c>
      <c r="R40" s="17">
        <f t="shared" si="6"/>
        <v>769102.7867711318</v>
      </c>
      <c r="S40" s="17">
        <f t="shared" si="7"/>
        <v>9.7177721143553206E-5</v>
      </c>
    </row>
    <row r="41" spans="3:19" x14ac:dyDescent="0.25">
      <c r="C41" s="3">
        <f t="shared" si="8"/>
        <v>3425</v>
      </c>
      <c r="D41" s="3">
        <f t="shared" si="0"/>
        <v>411.05130949983436</v>
      </c>
      <c r="E41" s="3">
        <f t="shared" si="1"/>
        <v>292.56403988763054</v>
      </c>
      <c r="F41" s="3">
        <f t="shared" si="2"/>
        <v>187.16283005731214</v>
      </c>
      <c r="J41" s="5">
        <f t="shared" si="9"/>
        <v>90</v>
      </c>
      <c r="K41" s="5">
        <f t="shared" si="3"/>
        <v>2.4191084011176605E-8</v>
      </c>
      <c r="L41" s="5">
        <f t="shared" si="4"/>
        <v>3.1757537223852061E-4</v>
      </c>
      <c r="P41" s="7">
        <f t="shared" si="10"/>
        <v>480</v>
      </c>
      <c r="Q41" s="17">
        <f t="shared" si="5"/>
        <v>2.8820009378931156E-3</v>
      </c>
      <c r="R41" s="17">
        <f t="shared" si="6"/>
        <v>1688794.5212399079</v>
      </c>
      <c r="S41" s="17">
        <f t="shared" si="7"/>
        <v>9.9767342663696919E-5</v>
      </c>
    </row>
    <row r="42" spans="3:19" x14ac:dyDescent="0.25">
      <c r="C42" s="3">
        <f t="shared" si="8"/>
        <v>3500</v>
      </c>
      <c r="D42" s="3">
        <f t="shared" si="0"/>
        <v>419.00735438006961</v>
      </c>
      <c r="E42" s="3">
        <f t="shared" si="1"/>
        <v>299.10658178961489</v>
      </c>
      <c r="F42" s="3">
        <f t="shared" si="2"/>
        <v>179.81538433201248</v>
      </c>
      <c r="J42" s="5">
        <f t="shared" si="9"/>
        <v>100</v>
      </c>
      <c r="K42" s="5">
        <f t="shared" si="3"/>
        <v>1.0257843857324943E-8</v>
      </c>
      <c r="L42" s="5">
        <f t="shared" si="4"/>
        <v>3.0218029362446457E-4</v>
      </c>
      <c r="P42" s="7">
        <f t="shared" si="10"/>
        <v>490</v>
      </c>
      <c r="Q42" s="17">
        <f t="shared" si="5"/>
        <v>2.8799219951811594E-3</v>
      </c>
      <c r="R42" s="17">
        <f t="shared" si="6"/>
        <v>3762168.0421383129</v>
      </c>
      <c r="S42" s="17">
        <f t="shared" si="7"/>
        <v>1.0248266777825539E-4</v>
      </c>
    </row>
    <row r="43" spans="3:19" x14ac:dyDescent="0.25">
      <c r="C43" s="3">
        <f t="shared" si="8"/>
        <v>3575</v>
      </c>
      <c r="D43" s="3">
        <f t="shared" si="0"/>
        <v>426.94381584695401</v>
      </c>
      <c r="E43" s="3">
        <f t="shared" si="1"/>
        <v>305.6520687210791</v>
      </c>
      <c r="F43" s="3">
        <f t="shared" si="2"/>
        <v>172.89415898613703</v>
      </c>
      <c r="J43" s="5">
        <f>J42+10</f>
        <v>110</v>
      </c>
      <c r="K43" s="5">
        <f t="shared" si="3"/>
        <v>3.9740732263992979E-9</v>
      </c>
      <c r="L43" s="5">
        <f t="shared" si="4"/>
        <v>2.8603146580392642E-4</v>
      </c>
      <c r="P43" s="7">
        <f t="shared" si="10"/>
        <v>500</v>
      </c>
      <c r="Q43" s="17">
        <f t="shared" si="5"/>
        <v>2.8778445523307836E-3</v>
      </c>
      <c r="R43" s="17">
        <f t="shared" si="6"/>
        <v>8502924.4651580993</v>
      </c>
      <c r="S43" s="17">
        <f t="shared" si="7"/>
        <v>1.0533016258563668E-4</v>
      </c>
    </row>
    <row r="44" spans="3:19" x14ac:dyDescent="0.25">
      <c r="C44" s="3">
        <f t="shared" si="8"/>
        <v>3650</v>
      </c>
      <c r="D44" s="3">
        <f t="shared" si="0"/>
        <v>434.86115150365833</v>
      </c>
      <c r="E44" s="3">
        <f t="shared" si="1"/>
        <v>312.20044017334777</v>
      </c>
      <c r="F44" s="3">
        <f t="shared" si="2"/>
        <v>166.3669414038765</v>
      </c>
      <c r="J44" s="5">
        <f t="shared" si="9"/>
        <v>120</v>
      </c>
      <c r="K44" s="5">
        <f t="shared" si="3"/>
        <v>1.4066779280629498E-9</v>
      </c>
      <c r="L44" s="5">
        <f t="shared" si="4"/>
        <v>2.6933316483111828E-4</v>
      </c>
    </row>
    <row r="45" spans="3:19" x14ac:dyDescent="0.25">
      <c r="C45" s="3">
        <f t="shared" si="8"/>
        <v>3725</v>
      </c>
      <c r="D45" s="3">
        <f t="shared" si="0"/>
        <v>442.75979908570082</v>
      </c>
      <c r="E45" s="3">
        <f t="shared" si="1"/>
        <v>318.75163809935577</v>
      </c>
      <c r="F45" s="3">
        <f t="shared" si="2"/>
        <v>160.20448236370595</v>
      </c>
      <c r="J45" s="5">
        <f t="shared" si="9"/>
        <v>130</v>
      </c>
      <c r="K45" s="5">
        <f t="shared" si="3"/>
        <v>4.5491735747361297E-10</v>
      </c>
      <c r="L45" s="5">
        <f t="shared" si="4"/>
        <v>2.5228661327785092E-4</v>
      </c>
    </row>
    <row r="46" spans="3:19" x14ac:dyDescent="0.25">
      <c r="C46" s="3">
        <f t="shared" si="8"/>
        <v>3800</v>
      </c>
      <c r="D46" s="3">
        <f t="shared" si="0"/>
        <v>450.64017770590749</v>
      </c>
      <c r="E46" s="3">
        <f t="shared" si="1"/>
        <v>325.30560676593194</v>
      </c>
      <c r="F46" s="3">
        <f t="shared" si="2"/>
        <v>154.38017816577585</v>
      </c>
      <c r="J46" s="5">
        <f t="shared" si="9"/>
        <v>140</v>
      </c>
      <c r="K46" s="5">
        <f t="shared" si="3"/>
        <v>1.3441550536191527E-10</v>
      </c>
      <c r="L46" s="5">
        <f t="shared" si="4"/>
        <v>2.3508608797227198E-4</v>
      </c>
    </row>
    <row r="47" spans="3:19" x14ac:dyDescent="0.25">
      <c r="C47" s="3">
        <f t="shared" si="8"/>
        <v>3875</v>
      </c>
      <c r="D47" s="3">
        <f t="shared" si="0"/>
        <v>458.50268899833497</v>
      </c>
      <c r="E47" s="3">
        <f t="shared" si="1"/>
        <v>331.86229261768256</v>
      </c>
      <c r="F47" s="3">
        <f t="shared" si="2"/>
        <v>148.86979133654648</v>
      </c>
      <c r="J47" s="5">
        <f t="shared" si="9"/>
        <v>150</v>
      </c>
      <c r="K47" s="5">
        <f t="shared" si="3"/>
        <v>3.6286514780918755E-11</v>
      </c>
      <c r="L47" s="5">
        <f t="shared" si="4"/>
        <v>2.1791543927953332E-4</v>
      </c>
    </row>
    <row r="48" spans="3:19" x14ac:dyDescent="0.25">
      <c r="C48" s="3">
        <f t="shared" si="8"/>
        <v>3950</v>
      </c>
      <c r="D48" s="3">
        <f t="shared" si="0"/>
        <v>466.34771817116558</v>
      </c>
      <c r="E48" s="3">
        <f t="shared" si="1"/>
        <v>338.42164415136955</v>
      </c>
      <c r="F48" s="3">
        <f t="shared" si="2"/>
        <v>143.65120473370519</v>
      </c>
      <c r="J48" s="5">
        <f t="shared" si="9"/>
        <v>160</v>
      </c>
      <c r="K48" s="5">
        <f t="shared" si="3"/>
        <v>8.949941001277941E-12</v>
      </c>
      <c r="L48" s="5">
        <f t="shared" si="4"/>
        <v>2.009451010996435E-4</v>
      </c>
    </row>
    <row r="49" spans="3:12" x14ac:dyDescent="0.25">
      <c r="C49" s="3">
        <f t="shared" si="8"/>
        <v>4025</v>
      </c>
      <c r="D49" s="3">
        <f t="shared" si="0"/>
        <v>474.17563497739764</v>
      </c>
      <c r="E49" s="3">
        <f t="shared" si="1"/>
        <v>344.98361179978281</v>
      </c>
      <c r="F49" s="3">
        <f t="shared" si="2"/>
        <v>138.70420462829296</v>
      </c>
      <c r="J49" s="5">
        <f t="shared" si="9"/>
        <v>170</v>
      </c>
      <c r="K49" s="5">
        <f t="shared" si="3"/>
        <v>2.0168523904334741E-12</v>
      </c>
      <c r="L49" s="5">
        <f t="shared" si="4"/>
        <v>1.8432964830928555E-4</v>
      </c>
    </row>
    <row r="50" spans="3:12" x14ac:dyDescent="0.25">
      <c r="C50" s="3">
        <f t="shared" si="8"/>
        <v>4100</v>
      </c>
      <c r="D50" s="3">
        <f t="shared" si="0"/>
        <v>481.9867946111624</v>
      </c>
      <c r="E50" s="3">
        <f t="shared" si="1"/>
        <v>351.54814782422011</v>
      </c>
      <c r="F50" s="3">
        <f t="shared" si="2"/>
        <v>134.01028897771471</v>
      </c>
      <c r="J50" s="5">
        <f t="shared" si="9"/>
        <v>180</v>
      </c>
      <c r="K50" s="5">
        <f t="shared" si="3"/>
        <v>4.1524755381306107E-13</v>
      </c>
      <c r="L50" s="5">
        <f t="shared" si="4"/>
        <v>1.6820593517599675E-4</v>
      </c>
    </row>
    <row r="51" spans="3:12" x14ac:dyDescent="0.25">
      <c r="C51" s="3">
        <f t="shared" si="8"/>
        <v>4175</v>
      </c>
      <c r="D51" s="3">
        <f t="shared" si="0"/>
        <v>489.7815385366294</v>
      </c>
      <c r="E51" s="3">
        <f t="shared" si="1"/>
        <v>358.1152062148102</v>
      </c>
      <c r="F51" s="3">
        <f t="shared" si="2"/>
        <v>129.55249764200897</v>
      </c>
      <c r="J51" s="5">
        <f t="shared" si="9"/>
        <v>190</v>
      </c>
      <c r="K51" s="5">
        <f t="shared" si="3"/>
        <v>7.8112237473134678E-14</v>
      </c>
      <c r="L51" s="5">
        <f t="shared" si="4"/>
        <v>1.5269182542210506E-4</v>
      </c>
    </row>
    <row r="52" spans="3:12" x14ac:dyDescent="0.25">
      <c r="C52" s="3">
        <f t="shared" si="8"/>
        <v>4250</v>
      </c>
      <c r="D52" s="3">
        <f t="shared" si="0"/>
        <v>497.56019525567774</v>
      </c>
      <c r="E52" s="3">
        <f t="shared" si="1"/>
        <v>364.68474259794988</v>
      </c>
      <c r="F52" s="3">
        <f t="shared" si="2"/>
        <v>125.3152617523414</v>
      </c>
      <c r="J52" s="5">
        <f>J51+10</f>
        <v>200</v>
      </c>
      <c r="K52" s="5">
        <f t="shared" si="3"/>
        <v>1.3424870348148868E-14</v>
      </c>
      <c r="L52" s="5">
        <f t="shared" si="4"/>
        <v>1.3788550311234624E-4</v>
      </c>
    </row>
    <row r="53" spans="3:12" x14ac:dyDescent="0.25">
      <c r="C53" s="3">
        <f t="shared" si="8"/>
        <v>4325</v>
      </c>
      <c r="D53" s="3">
        <f t="shared" si="0"/>
        <v>505.3230810198657</v>
      </c>
      <c r="E53" s="3">
        <f t="shared" si="1"/>
        <v>371.25671415025386</v>
      </c>
      <c r="F53" s="3">
        <f t="shared" si="2"/>
        <v>121.28426982829696</v>
      </c>
      <c r="J53" s="5">
        <f t="shared" si="9"/>
        <v>210</v>
      </c>
      <c r="K53" s="5">
        <f t="shared" si="3"/>
        <v>2.1080463182852095E-15</v>
      </c>
      <c r="L53" s="5">
        <f t="shared" si="4"/>
        <v>1.2386533423862259E-4</v>
      </c>
    </row>
    <row r="54" spans="3:12" x14ac:dyDescent="0.25">
      <c r="C54" s="3">
        <f t="shared" si="8"/>
        <v>4400</v>
      </c>
      <c r="D54" s="3">
        <f t="shared" si="0"/>
        <v>513.07050049163615</v>
      </c>
      <c r="E54" s="3">
        <f t="shared" si="1"/>
        <v>377.83107951844039</v>
      </c>
      <c r="F54" s="3">
        <f t="shared" si="2"/>
        <v>117.44634857028718</v>
      </c>
      <c r="J54" s="5">
        <f t="shared" si="9"/>
        <v>220</v>
      </c>
      <c r="K54" s="5">
        <f t="shared" si="3"/>
        <v>3.0243303285229233E-16</v>
      </c>
      <c r="L54" s="5">
        <f t="shared" si="4"/>
        <v>1.1069023245353216E-4</v>
      </c>
    </row>
    <row r="55" spans="3:12" x14ac:dyDescent="0.25">
      <c r="C55" s="3">
        <f t="shared" si="8"/>
        <v>4475</v>
      </c>
      <c r="D55" s="3">
        <f t="shared" si="0"/>
        <v>520.80274735917044</v>
      </c>
      <c r="E55" s="3">
        <f t="shared" si="1"/>
        <v>384.40779874465011</v>
      </c>
      <c r="F55" s="3">
        <f t="shared" si="2"/>
        <v>113.78935653437966</v>
      </c>
      <c r="J55" s="5">
        <f t="shared" si="9"/>
        <v>230</v>
      </c>
      <c r="K55" s="5">
        <f t="shared" si="3"/>
        <v>3.9642161554365286E-17</v>
      </c>
      <c r="L55" s="5">
        <f t="shared" si="4"/>
        <v>9.8400469335262514E-5</v>
      </c>
    </row>
    <row r="56" spans="3:12" x14ac:dyDescent="0.25">
      <c r="C56" s="3">
        <f t="shared" si="8"/>
        <v>4550</v>
      </c>
      <c r="D56" s="3">
        <f t="shared" si="0"/>
        <v>528.52010490887824</v>
      </c>
      <c r="E56" s="3">
        <f t="shared" si="1"/>
        <v>390.98683319675683</v>
      </c>
      <c r="F56" s="3">
        <f t="shared" si="2"/>
        <v>110.30208913676326</v>
      </c>
      <c r="J56" s="5">
        <f t="shared" si="9"/>
        <v>240</v>
      </c>
      <c r="K56" s="5">
        <f t="shared" si="3"/>
        <v>4.7474943469293267E-18</v>
      </c>
      <c r="L56" s="5">
        <f t="shared" si="4"/>
        <v>8.7018860115142886E-5</v>
      </c>
    </row>
    <row r="57" spans="3:12" x14ac:dyDescent="0.25">
      <c r="C57" s="3">
        <f t="shared" si="8"/>
        <v>4625</v>
      </c>
      <c r="D57" s="3">
        <f t="shared" si="0"/>
        <v>536.22284655907538</v>
      </c>
      <c r="E57" s="3">
        <f t="shared" si="1"/>
        <v>397.5681455032389</v>
      </c>
      <c r="F57" s="3">
        <f t="shared" si="2"/>
        <v>106.97419364032058</v>
      </c>
      <c r="J57" s="5">
        <f t="shared" si="9"/>
        <v>250</v>
      </c>
      <c r="K57" s="5">
        <f t="shared" si="3"/>
        <v>5.1945820711276489E-19</v>
      </c>
      <c r="L57" s="5">
        <f t="shared" si="4"/>
        <v>7.6552250026636271E-5</v>
      </c>
    </row>
    <row r="58" spans="3:12" x14ac:dyDescent="0.25">
      <c r="C58" s="3">
        <f t="shared" si="8"/>
        <v>4700</v>
      </c>
      <c r="D58" s="3">
        <f t="shared" si="0"/>
        <v>543.91123635807787</v>
      </c>
      <c r="E58" s="3">
        <f t="shared" si="1"/>
        <v>404.15169949226271</v>
      </c>
      <c r="F58" s="3">
        <f t="shared" si="2"/>
        <v>103.79609295166192</v>
      </c>
      <c r="J58" s="5">
        <f t="shared" si="9"/>
        <v>260</v>
      </c>
      <c r="K58" s="5">
        <f t="shared" si="3"/>
        <v>5.1929697765486846E-20</v>
      </c>
      <c r="L58" s="5">
        <f t="shared" si="4"/>
        <v>6.6993224214845014E-5</v>
      </c>
    </row>
    <row r="59" spans="3:12" x14ac:dyDescent="0.25">
      <c r="C59" s="3">
        <f t="shared" si="8"/>
        <v>4775</v>
      </c>
      <c r="D59" s="3">
        <f t="shared" si="0"/>
        <v>551.58552944961821</v>
      </c>
      <c r="E59" s="3">
        <f t="shared" si="1"/>
        <v>410.7374601346358</v>
      </c>
      <c r="F59" s="3">
        <f t="shared" si="2"/>
        <v>100.75891720803683</v>
      </c>
      <c r="J59" s="5">
        <f t="shared" si="9"/>
        <v>270</v>
      </c>
      <c r="K59" s="5">
        <f t="shared" si="3"/>
        <v>4.7430751364250149E-21</v>
      </c>
      <c r="L59" s="5">
        <f t="shared" si="4"/>
        <v>5.8321965191852379E-5</v>
      </c>
    </row>
    <row r="60" spans="3:12" x14ac:dyDescent="0.25">
      <c r="C60" s="3">
        <f t="shared" si="8"/>
        <v>4850</v>
      </c>
      <c r="D60" s="3">
        <f t="shared" si="0"/>
        <v>559.24597250818601</v>
      </c>
      <c r="E60" s="3">
        <f t="shared" si="1"/>
        <v>417.32539349031771</v>
      </c>
      <c r="F60" s="3">
        <f t="shared" si="2"/>
        <v>97.854442263494462</v>
      </c>
      <c r="J60" s="5">
        <f t="shared" si="9"/>
        <v>280</v>
      </c>
      <c r="K60" s="5">
        <f t="shared" si="3"/>
        <v>3.9580679054109466E-22</v>
      </c>
      <c r="L60" s="5">
        <f t="shared" si="4"/>
        <v>5.0508185720560097E-5</v>
      </c>
    </row>
    <row r="61" spans="3:12" x14ac:dyDescent="0.25">
      <c r="C61" s="3">
        <f t="shared" si="8"/>
        <v>4925</v>
      </c>
      <c r="D61" s="3">
        <f t="shared" si="0"/>
        <v>566.89280414670145</v>
      </c>
      <c r="E61" s="3">
        <f t="shared" si="1"/>
        <v>423.91546665823648</v>
      </c>
      <c r="F61" s="3">
        <f t="shared" si="2"/>
        <v>95.07503429565314</v>
      </c>
      <c r="J61" s="5">
        <f t="shared" si="9"/>
        <v>290</v>
      </c>
      <c r="K61" s="5">
        <f t="shared" si="3"/>
        <v>3.0177656014044348E-23</v>
      </c>
      <c r="L61" s="5">
        <f t="shared" si="4"/>
        <v>4.3513071251938935E-5</v>
      </c>
    </row>
    <row r="62" spans="3:12" x14ac:dyDescent="0.25">
      <c r="C62" s="3">
        <f t="shared" si="8"/>
        <v>5000</v>
      </c>
      <c r="D62" s="3">
        <f t="shared" si="0"/>
        <v>574.52625529865009</v>
      </c>
      <c r="E62" s="3">
        <f t="shared" si="1"/>
        <v>430.50764772913777</v>
      </c>
      <c r="F62" s="3">
        <f t="shared" si="2"/>
        <v>92.413599851185268</v>
      </c>
      <c r="J62" s="5">
        <f t="shared" si="9"/>
        <v>300</v>
      </c>
      <c r="K62" s="5">
        <f t="shared" si="3"/>
        <v>2.1021649644210345E-24</v>
      </c>
      <c r="L62" s="5">
        <f t="shared" si="4"/>
        <v>3.729117406814553E-5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C844-CBF2-4AF9-9C21-DC6633257F95}">
  <dimension ref="A1"/>
  <sheetViews>
    <sheetView workbookViewId="0">
      <selection activeCell="I15" sqref="I15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E515 Exam 2</vt:lpstr>
      <vt:lpstr>Final Exam</vt:lpstr>
      <vt:lpstr>Charts and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 James Hoover</dc:creator>
  <cp:lastModifiedBy>Hoover, Bode</cp:lastModifiedBy>
  <dcterms:created xsi:type="dcterms:W3CDTF">2021-10-27T13:54:43Z</dcterms:created>
  <dcterms:modified xsi:type="dcterms:W3CDTF">2023-02-10T19:36:07Z</dcterms:modified>
</cp:coreProperties>
</file>