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c\vs\gpdotnetcore\Test\GPdotNet.xunit\Datasample\"/>
    </mc:Choice>
  </mc:AlternateContent>
  <bookViews>
    <workbookView xWindow="0" yWindow="0" windowWidth="28800" windowHeight="11010"/>
  </bookViews>
  <sheets>
    <sheet name="fitness test" sheetId="2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45" i="2" l="1"/>
  <c r="V27" i="2"/>
  <c r="V16" i="2" l="1"/>
  <c r="U34" i="2"/>
  <c r="V34" i="2"/>
  <c r="V33" i="2"/>
  <c r="U33" i="2"/>
  <c r="V32" i="2"/>
  <c r="U32" i="2"/>
  <c r="W15" i="2"/>
  <c r="W14" i="2"/>
  <c r="U16" i="2"/>
  <c r="T27" i="2"/>
  <c r="U14" i="2"/>
  <c r="W32" i="2" l="1"/>
  <c r="T45" i="2"/>
  <c r="X39" i="2"/>
  <c r="W33" i="2"/>
  <c r="X41" i="2" s="1"/>
  <c r="U38" i="2"/>
  <c r="U44" i="2"/>
  <c r="L9" i="2"/>
  <c r="L17" i="2"/>
  <c r="L25" i="2"/>
  <c r="L33" i="2"/>
  <c r="L41" i="2"/>
  <c r="K6" i="2"/>
  <c r="K14" i="2"/>
  <c r="K22" i="2"/>
  <c r="K30" i="2"/>
  <c r="K38" i="2"/>
  <c r="K46" i="2"/>
  <c r="Z9" i="2"/>
  <c r="Z17" i="2"/>
  <c r="Z25" i="2"/>
  <c r="Z33" i="2"/>
  <c r="Z41" i="2"/>
  <c r="Y7" i="2"/>
  <c r="Y15" i="2"/>
  <c r="Y23" i="2"/>
  <c r="Y31" i="2"/>
  <c r="Y39" i="2"/>
  <c r="I5" i="2"/>
  <c r="L5" i="2" s="1"/>
  <c r="I6" i="2"/>
  <c r="L6" i="2" s="1"/>
  <c r="I7" i="2"/>
  <c r="L7" i="2" s="1"/>
  <c r="I8" i="2"/>
  <c r="L8" i="2" s="1"/>
  <c r="I9" i="2"/>
  <c r="I10" i="2"/>
  <c r="L10" i="2" s="1"/>
  <c r="I11" i="2"/>
  <c r="L11" i="2" s="1"/>
  <c r="I12" i="2"/>
  <c r="L12" i="2" s="1"/>
  <c r="I13" i="2"/>
  <c r="L13" i="2" s="1"/>
  <c r="I14" i="2"/>
  <c r="L14" i="2" s="1"/>
  <c r="I15" i="2"/>
  <c r="L15" i="2" s="1"/>
  <c r="I16" i="2"/>
  <c r="L16" i="2" s="1"/>
  <c r="I17" i="2"/>
  <c r="I18" i="2"/>
  <c r="L18" i="2" s="1"/>
  <c r="I19" i="2"/>
  <c r="L19" i="2" s="1"/>
  <c r="I20" i="2"/>
  <c r="L20" i="2" s="1"/>
  <c r="I21" i="2"/>
  <c r="L21" i="2" s="1"/>
  <c r="I22" i="2"/>
  <c r="L22" i="2" s="1"/>
  <c r="I23" i="2"/>
  <c r="L23" i="2" s="1"/>
  <c r="I24" i="2"/>
  <c r="L24" i="2" s="1"/>
  <c r="I25" i="2"/>
  <c r="I26" i="2"/>
  <c r="L26" i="2" s="1"/>
  <c r="I27" i="2"/>
  <c r="L27" i="2" s="1"/>
  <c r="I28" i="2"/>
  <c r="L28" i="2" s="1"/>
  <c r="I29" i="2"/>
  <c r="L29" i="2" s="1"/>
  <c r="I30" i="2"/>
  <c r="L30" i="2" s="1"/>
  <c r="I31" i="2"/>
  <c r="L31" i="2" s="1"/>
  <c r="I32" i="2"/>
  <c r="L32" i="2" s="1"/>
  <c r="I33" i="2"/>
  <c r="I34" i="2"/>
  <c r="L34" i="2" s="1"/>
  <c r="I35" i="2"/>
  <c r="L35" i="2" s="1"/>
  <c r="I36" i="2"/>
  <c r="L36" i="2" s="1"/>
  <c r="I37" i="2"/>
  <c r="L37" i="2" s="1"/>
  <c r="I38" i="2"/>
  <c r="L38" i="2" s="1"/>
  <c r="I39" i="2"/>
  <c r="L39" i="2" s="1"/>
  <c r="I40" i="2"/>
  <c r="L40" i="2" s="1"/>
  <c r="I41" i="2"/>
  <c r="I42" i="2"/>
  <c r="L42" i="2" s="1"/>
  <c r="I43" i="2"/>
  <c r="L43" i="2" s="1"/>
  <c r="I44" i="2"/>
  <c r="L44" i="2" s="1"/>
  <c r="I45" i="2"/>
  <c r="L45" i="2" s="1"/>
  <c r="I46" i="2"/>
  <c r="L46" i="2" s="1"/>
  <c r="I4" i="2"/>
  <c r="L4" i="2" s="1"/>
  <c r="H5" i="2"/>
  <c r="K5" i="2" s="1"/>
  <c r="H6" i="2"/>
  <c r="H7" i="2"/>
  <c r="K7" i="2" s="1"/>
  <c r="H8" i="2"/>
  <c r="K8" i="2" s="1"/>
  <c r="H9" i="2"/>
  <c r="K9" i="2" s="1"/>
  <c r="H10" i="2"/>
  <c r="K10" i="2" s="1"/>
  <c r="H11" i="2"/>
  <c r="K11" i="2" s="1"/>
  <c r="H12" i="2"/>
  <c r="K12" i="2" s="1"/>
  <c r="H13" i="2"/>
  <c r="K13" i="2" s="1"/>
  <c r="H14" i="2"/>
  <c r="H15" i="2"/>
  <c r="K15" i="2" s="1"/>
  <c r="H16" i="2"/>
  <c r="K16" i="2" s="1"/>
  <c r="H17" i="2"/>
  <c r="K17" i="2" s="1"/>
  <c r="H18" i="2"/>
  <c r="K18" i="2" s="1"/>
  <c r="H19" i="2"/>
  <c r="K19" i="2" s="1"/>
  <c r="H20" i="2"/>
  <c r="K20" i="2" s="1"/>
  <c r="H21" i="2"/>
  <c r="K21" i="2" s="1"/>
  <c r="H22" i="2"/>
  <c r="H23" i="2"/>
  <c r="K23" i="2" s="1"/>
  <c r="H24" i="2"/>
  <c r="K24" i="2" s="1"/>
  <c r="H25" i="2"/>
  <c r="K25" i="2" s="1"/>
  <c r="H26" i="2"/>
  <c r="K26" i="2" s="1"/>
  <c r="H27" i="2"/>
  <c r="K27" i="2" s="1"/>
  <c r="H28" i="2"/>
  <c r="K28" i="2" s="1"/>
  <c r="H29" i="2"/>
  <c r="K29" i="2" s="1"/>
  <c r="H30" i="2"/>
  <c r="H31" i="2"/>
  <c r="K31" i="2" s="1"/>
  <c r="H32" i="2"/>
  <c r="K32" i="2" s="1"/>
  <c r="H33" i="2"/>
  <c r="K33" i="2" s="1"/>
  <c r="H34" i="2"/>
  <c r="K34" i="2" s="1"/>
  <c r="H35" i="2"/>
  <c r="K35" i="2" s="1"/>
  <c r="H36" i="2"/>
  <c r="K36" i="2" s="1"/>
  <c r="H37" i="2"/>
  <c r="K37" i="2" s="1"/>
  <c r="H38" i="2"/>
  <c r="H39" i="2"/>
  <c r="K39" i="2" s="1"/>
  <c r="H40" i="2"/>
  <c r="K40" i="2" s="1"/>
  <c r="H41" i="2"/>
  <c r="K41" i="2" s="1"/>
  <c r="H42" i="2"/>
  <c r="K42" i="2" s="1"/>
  <c r="H43" i="2"/>
  <c r="K43" i="2" s="1"/>
  <c r="H44" i="2"/>
  <c r="K44" i="2" s="1"/>
  <c r="H45" i="2"/>
  <c r="K45" i="2" s="1"/>
  <c r="H46" i="2"/>
  <c r="H4" i="2"/>
  <c r="K4" i="2" s="1"/>
  <c r="E6" i="2"/>
  <c r="G6" i="2" s="1"/>
  <c r="E7" i="2"/>
  <c r="G7" i="2" s="1"/>
  <c r="E8" i="2"/>
  <c r="G8" i="2" s="1"/>
  <c r="E9" i="2"/>
  <c r="G9" i="2" s="1"/>
  <c r="E10" i="2"/>
  <c r="G10" i="2" s="1"/>
  <c r="E11" i="2"/>
  <c r="G11" i="2" s="1"/>
  <c r="E12" i="2"/>
  <c r="G12" i="2" s="1"/>
  <c r="E13" i="2"/>
  <c r="Q13" i="2" s="1"/>
  <c r="E14" i="2"/>
  <c r="Q14" i="2" s="1"/>
  <c r="E15" i="2"/>
  <c r="G15" i="2" s="1"/>
  <c r="E16" i="2"/>
  <c r="F16" i="2" s="1"/>
  <c r="E17" i="2"/>
  <c r="G17" i="2" s="1"/>
  <c r="E18" i="2"/>
  <c r="P18" i="2" s="1"/>
  <c r="E19" i="2"/>
  <c r="G19" i="2" s="1"/>
  <c r="E20" i="2"/>
  <c r="G20" i="2" s="1"/>
  <c r="E21" i="2"/>
  <c r="G21" i="2" s="1"/>
  <c r="E22" i="2"/>
  <c r="G22" i="2" s="1"/>
  <c r="E23" i="2"/>
  <c r="F23" i="2" s="1"/>
  <c r="E24" i="2"/>
  <c r="G24" i="2" s="1"/>
  <c r="E25" i="2"/>
  <c r="F25" i="2" s="1"/>
  <c r="E26" i="2"/>
  <c r="P26" i="2" s="1"/>
  <c r="E27" i="2"/>
  <c r="G27" i="2" s="1"/>
  <c r="E28" i="2"/>
  <c r="G28" i="2" s="1"/>
  <c r="E29" i="2"/>
  <c r="G29" i="2" s="1"/>
  <c r="E30" i="2"/>
  <c r="G30" i="2" s="1"/>
  <c r="E31" i="2"/>
  <c r="F31" i="2" s="1"/>
  <c r="E32" i="2"/>
  <c r="G32" i="2" s="1"/>
  <c r="E33" i="2"/>
  <c r="F33" i="2" s="1"/>
  <c r="E34" i="2"/>
  <c r="P34" i="2" s="1"/>
  <c r="E35" i="2"/>
  <c r="G35" i="2" s="1"/>
  <c r="E36" i="2"/>
  <c r="G36" i="2" s="1"/>
  <c r="E37" i="2"/>
  <c r="F37" i="2" s="1"/>
  <c r="E38" i="2"/>
  <c r="Q38" i="2" s="1"/>
  <c r="E39" i="2"/>
  <c r="G39" i="2" s="1"/>
  <c r="E40" i="2"/>
  <c r="G40" i="2" s="1"/>
  <c r="E41" i="2"/>
  <c r="G41" i="2" s="1"/>
  <c r="E42" i="2"/>
  <c r="P42" i="2" s="1"/>
  <c r="E43" i="2"/>
  <c r="G43" i="2" s="1"/>
  <c r="E44" i="2"/>
  <c r="G44" i="2" s="1"/>
  <c r="E45" i="2"/>
  <c r="Q45" i="2" s="1"/>
  <c r="E46" i="2"/>
  <c r="G46" i="2" s="1"/>
  <c r="E5" i="2"/>
  <c r="G5" i="2" s="1"/>
  <c r="E4" i="2"/>
  <c r="G4" i="2" s="1"/>
  <c r="G13" i="2"/>
  <c r="G14" i="2"/>
  <c r="G38" i="2"/>
  <c r="F6" i="2"/>
  <c r="F9" i="2"/>
  <c r="F13" i="2"/>
  <c r="F14" i="2"/>
  <c r="F15" i="2"/>
  <c r="F21" i="2"/>
  <c r="F29" i="2"/>
  <c r="F38" i="2"/>
  <c r="F45" i="2"/>
  <c r="F46" i="2"/>
  <c r="X40" i="2" l="1"/>
  <c r="W34" i="2"/>
  <c r="Z4" i="2"/>
  <c r="G34" i="2"/>
  <c r="F34" i="2"/>
  <c r="F10" i="2"/>
  <c r="G18" i="2"/>
  <c r="Y4" i="2"/>
  <c r="Y40" i="2"/>
  <c r="Y32" i="2"/>
  <c r="Y24" i="2"/>
  <c r="Y16" i="2"/>
  <c r="Y8" i="2"/>
  <c r="Z42" i="2"/>
  <c r="Z34" i="2"/>
  <c r="Z26" i="2"/>
  <c r="Z18" i="2"/>
  <c r="Z10" i="2"/>
  <c r="Y46" i="2"/>
  <c r="Y38" i="2"/>
  <c r="Y30" i="2"/>
  <c r="Y22" i="2"/>
  <c r="Y14" i="2"/>
  <c r="Y6" i="2"/>
  <c r="Z40" i="2"/>
  <c r="Z32" i="2"/>
  <c r="Z24" i="2"/>
  <c r="Z16" i="2"/>
  <c r="Z8" i="2"/>
  <c r="G42" i="2"/>
  <c r="Y45" i="2"/>
  <c r="Y37" i="2"/>
  <c r="Y29" i="2"/>
  <c r="Y21" i="2"/>
  <c r="Y13" i="2"/>
  <c r="Y5" i="2"/>
  <c r="Y3" i="2" s="1"/>
  <c r="Z39" i="2"/>
  <c r="Z31" i="2"/>
  <c r="Z23" i="2"/>
  <c r="Z15" i="2"/>
  <c r="Z7" i="2"/>
  <c r="F18" i="2"/>
  <c r="P43" i="2"/>
  <c r="Y44" i="2"/>
  <c r="Y36" i="2"/>
  <c r="Y28" i="2"/>
  <c r="Y20" i="2"/>
  <c r="Y12" i="2"/>
  <c r="Z46" i="2"/>
  <c r="Z38" i="2"/>
  <c r="Z30" i="2"/>
  <c r="Z22" i="2"/>
  <c r="Z14" i="2"/>
  <c r="Z6" i="2"/>
  <c r="F26" i="2"/>
  <c r="G37" i="2"/>
  <c r="P35" i="2"/>
  <c r="Y43" i="2"/>
  <c r="Y35" i="2"/>
  <c r="Y27" i="2"/>
  <c r="Y19" i="2"/>
  <c r="Y11" i="2"/>
  <c r="Z45" i="2"/>
  <c r="Z37" i="2"/>
  <c r="Z29" i="2"/>
  <c r="Z21" i="2"/>
  <c r="Z13" i="2"/>
  <c r="Z5" i="2"/>
  <c r="Z3" i="2" s="1"/>
  <c r="F42" i="2"/>
  <c r="P27" i="2"/>
  <c r="Y42" i="2"/>
  <c r="Y34" i="2"/>
  <c r="Y26" i="2"/>
  <c r="Y18" i="2"/>
  <c r="Y10" i="2"/>
  <c r="Z44" i="2"/>
  <c r="Z36" i="2"/>
  <c r="Z28" i="2"/>
  <c r="Z20" i="2"/>
  <c r="Z12" i="2"/>
  <c r="G26" i="2"/>
  <c r="P11" i="2"/>
  <c r="Y41" i="2"/>
  <c r="Y33" i="2"/>
  <c r="Y25" i="2"/>
  <c r="Y17" i="2"/>
  <c r="Y9" i="2"/>
  <c r="Z43" i="2"/>
  <c r="Z35" i="2"/>
  <c r="Z27" i="2"/>
  <c r="Z19" i="2"/>
  <c r="Z11" i="2"/>
  <c r="Q27" i="2"/>
  <c r="P44" i="2"/>
  <c r="P36" i="2"/>
  <c r="P28" i="2"/>
  <c r="P20" i="2"/>
  <c r="P12" i="2"/>
  <c r="P10" i="2"/>
  <c r="P19" i="2"/>
  <c r="P41" i="2"/>
  <c r="P33" i="2"/>
  <c r="P25" i="2"/>
  <c r="P17" i="2"/>
  <c r="P9" i="2"/>
  <c r="Q11" i="2"/>
  <c r="P40" i="2"/>
  <c r="P32" i="2"/>
  <c r="P24" i="2"/>
  <c r="P16" i="2"/>
  <c r="P8" i="2"/>
  <c r="Q19" i="2"/>
  <c r="P4" i="2"/>
  <c r="P39" i="2"/>
  <c r="P31" i="2"/>
  <c r="P23" i="2"/>
  <c r="P15" i="2"/>
  <c r="P7" i="2"/>
  <c r="Q43" i="2"/>
  <c r="P46" i="2"/>
  <c r="P38" i="2"/>
  <c r="P30" i="2"/>
  <c r="P22" i="2"/>
  <c r="P14" i="2"/>
  <c r="P6" i="2"/>
  <c r="Q35" i="2"/>
  <c r="P45" i="2"/>
  <c r="P37" i="2"/>
  <c r="P29" i="2"/>
  <c r="P21" i="2"/>
  <c r="P13" i="2"/>
  <c r="P5" i="2"/>
  <c r="Q42" i="2"/>
  <c r="Q34" i="2"/>
  <c r="Q26" i="2"/>
  <c r="Q18" i="2"/>
  <c r="Q10" i="2"/>
  <c r="Q41" i="2"/>
  <c r="Q33" i="2"/>
  <c r="Q25" i="2"/>
  <c r="Q17" i="2"/>
  <c r="Q9" i="2"/>
  <c r="F24" i="2"/>
  <c r="Q40" i="2"/>
  <c r="Q32" i="2"/>
  <c r="Q24" i="2"/>
  <c r="Q16" i="2"/>
  <c r="Q8" i="2"/>
  <c r="G16" i="2"/>
  <c r="Q4" i="2"/>
  <c r="Q39" i="2"/>
  <c r="Q31" i="2"/>
  <c r="Q23" i="2"/>
  <c r="Q15" i="2"/>
  <c r="Q7" i="2"/>
  <c r="G45" i="2"/>
  <c r="Q46" i="2"/>
  <c r="Q30" i="2"/>
  <c r="Q22" i="2"/>
  <c r="Q6" i="2"/>
  <c r="F41" i="2"/>
  <c r="Q37" i="2"/>
  <c r="Q29" i="2"/>
  <c r="Q21" i="2"/>
  <c r="Q5" i="2"/>
  <c r="Q44" i="2"/>
  <c r="Q36" i="2"/>
  <c r="Q28" i="2"/>
  <c r="Q20" i="2"/>
  <c r="Q12" i="2"/>
  <c r="F17" i="2"/>
  <c r="F5" i="2"/>
  <c r="G33" i="2"/>
  <c r="G25" i="2"/>
  <c r="G23" i="2"/>
  <c r="F32" i="2"/>
  <c r="F22" i="2"/>
  <c r="G31" i="2"/>
  <c r="F40" i="2"/>
  <c r="F30" i="2"/>
  <c r="F8" i="2"/>
  <c r="F39" i="2"/>
  <c r="F7" i="2"/>
  <c r="F44" i="2"/>
  <c r="F36" i="2"/>
  <c r="F28" i="2"/>
  <c r="F20" i="2"/>
  <c r="F12" i="2"/>
  <c r="F43" i="2"/>
  <c r="F35" i="2"/>
  <c r="F27" i="2"/>
  <c r="F19" i="2"/>
  <c r="F11" i="2"/>
  <c r="F4" i="2"/>
  <c r="X38" i="2" l="1"/>
  <c r="X43" i="2" s="1"/>
  <c r="U39" i="2"/>
  <c r="U41" i="2" s="1"/>
  <c r="U40" i="2"/>
  <c r="U43" i="2" s="1"/>
  <c r="AB3" i="2"/>
  <c r="P3" i="2"/>
  <c r="U15" i="2"/>
  <c r="V15" i="2"/>
  <c r="V14" i="2"/>
  <c r="AC3" i="2"/>
  <c r="T7" i="2"/>
  <c r="T3" i="2"/>
  <c r="S7" i="2"/>
  <c r="S3" i="2"/>
  <c r="Q3" i="2"/>
  <c r="X23" i="2" l="1"/>
  <c r="X21" i="2"/>
  <c r="U26" i="2"/>
  <c r="U20" i="2"/>
  <c r="W16" i="2" l="1"/>
  <c r="U22" i="2" s="1"/>
  <c r="X22" i="2"/>
  <c r="X20" i="2" l="1"/>
  <c r="X25" i="2" s="1"/>
  <c r="U21" i="2"/>
  <c r="U23" i="2" s="1"/>
  <c r="U25" i="2" l="1"/>
</calcChain>
</file>

<file path=xl/sharedStrings.xml><?xml version="1.0" encoding="utf-8"?>
<sst xmlns="http://schemas.openxmlformats.org/spreadsheetml/2006/main" count="70" uniqueCount="32">
  <si>
    <t>x1</t>
  </si>
  <si>
    <t>x2</t>
  </si>
  <si>
    <t>Ynum</t>
  </si>
  <si>
    <t>Ybin</t>
  </si>
  <si>
    <t>Ycat</t>
  </si>
  <si>
    <t>R1</t>
  </si>
  <si>
    <t>R2</t>
  </si>
  <si>
    <t>ch1</t>
  </si>
  <si>
    <t>ch2</t>
  </si>
  <si>
    <t>ch3</t>
  </si>
  <si>
    <t>numeric</t>
  </si>
  <si>
    <t>RMSE Fitness</t>
  </si>
  <si>
    <t>RSE Fitness</t>
  </si>
  <si>
    <t>SE Fitness</t>
  </si>
  <si>
    <t>MAE Fitness</t>
  </si>
  <si>
    <t>AE Fitness</t>
  </si>
  <si>
    <t>binary</t>
  </si>
  <si>
    <t>observed</t>
  </si>
  <si>
    <t>total</t>
  </si>
  <si>
    <t>Method 1</t>
  </si>
  <si>
    <t>Method2</t>
  </si>
  <si>
    <t>NC</t>
  </si>
  <si>
    <t>N</t>
  </si>
  <si>
    <t>T</t>
  </si>
  <si>
    <t>A</t>
  </si>
  <si>
    <t>E</t>
  </si>
  <si>
    <t>R</t>
  </si>
  <si>
    <t>E*</t>
  </si>
  <si>
    <t>PSS</t>
  </si>
  <si>
    <t>HSS</t>
  </si>
  <si>
    <t>confusion matrix</t>
  </si>
  <si>
    <t>ACC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</si>
</sst>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"/>
    <numFmt numFmtId="165" formatCode="0.0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CC"/>
      </patternFill>
    </fill>
  </fills>
  <borders count="1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1" applyNumberFormat="0" applyAlignment="0" applyProtection="0"/>
    <xf numFmtId="0" fontId="1" fillId="5" borderId="2" applyNumberFormat="0" applyFont="0" applyAlignment="0" applyProtection="0"/>
  </cellStyleXfs>
  <cellXfs count="35">
    <xf numFmtId="0" fontId="0" fillId="0" borderId="0" xfId="0"/>
    <xf numFmtId="2" fontId="0" fillId="0" borderId="0" xfId="0" applyNumberFormat="1"/>
    <xf numFmtId="0" fontId="4" fillId="4" borderId="1" xfId="3"/>
    <xf numFmtId="0" fontId="4" fillId="4" borderId="3" xfId="3" applyBorder="1"/>
    <xf numFmtId="0" fontId="0" fillId="5" borderId="3" xfId="4" applyFont="1" applyBorder="1"/>
    <xf numFmtId="0" fontId="2" fillId="2" borderId="3" xfId="1" applyBorder="1"/>
    <xf numFmtId="2" fontId="4" fillId="4" borderId="3" xfId="3" applyNumberFormat="1" applyBorder="1"/>
    <xf numFmtId="2" fontId="2" fillId="2" borderId="3" xfId="1" applyNumberFormat="1" applyBorder="1"/>
    <xf numFmtId="0" fontId="2" fillId="2" borderId="4" xfId="1" applyBorder="1"/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0" xfId="0" applyNumberFormat="1"/>
    <xf numFmtId="165" fontId="0" fillId="5" borderId="3" xfId="4" applyNumberFormat="1" applyFont="1" applyBorder="1"/>
    <xf numFmtId="0" fontId="4" fillId="4" borderId="1" xfId="3" applyAlignment="1">
      <alignment horizontal="center"/>
    </xf>
    <xf numFmtId="164" fontId="4" fillId="4" borderId="1" xfId="3" applyNumberFormat="1"/>
    <xf numFmtId="0" fontId="0" fillId="0" borderId="3" xfId="0" applyBorder="1"/>
    <xf numFmtId="0" fontId="3" fillId="3" borderId="3" xfId="2" applyBorder="1"/>
    <xf numFmtId="0" fontId="5" fillId="0" borderId="3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5" fillId="0" borderId="3" xfId="0" applyFont="1" applyBorder="1"/>
    <xf numFmtId="0" fontId="6" fillId="0" borderId="3" xfId="0" applyFont="1" applyBorder="1"/>
    <xf numFmtId="0" fontId="0" fillId="0" borderId="6" xfId="0" applyBorder="1"/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9" xfId="0" applyBorder="1" applyAlignment="1">
      <alignment horizontal="center" textRotation="90"/>
    </xf>
    <xf numFmtId="0" fontId="0" fillId="0" borderId="10" xfId="0" applyBorder="1"/>
    <xf numFmtId="0" fontId="0" fillId="0" borderId="9" xfId="0" applyBorder="1"/>
    <xf numFmtId="0" fontId="6" fillId="0" borderId="10" xfId="0" applyFont="1" applyBorder="1" applyAlignment="1">
      <alignment horizontal="center"/>
    </xf>
    <xf numFmtId="0" fontId="6" fillId="0" borderId="10" xfId="0" applyFont="1" applyBorder="1"/>
    <xf numFmtId="0" fontId="0" fillId="0" borderId="11" xfId="0" applyBorder="1"/>
    <xf numFmtId="0" fontId="7" fillId="0" borderId="12" xfId="0" applyFont="1" applyBorder="1"/>
    <xf numFmtId="0" fontId="0" fillId="0" borderId="12" xfId="0" applyBorder="1"/>
    <xf numFmtId="0" fontId="0" fillId="0" borderId="13" xfId="0" applyBorder="1"/>
    <xf numFmtId="0" fontId="0" fillId="0" borderId="5" xfId="0" applyBorder="1" applyAlignment="1">
      <alignment horizontal="center"/>
    </xf>
    <xf numFmtId="0" fontId="8" fillId="0" borderId="0" xfId="0" applyFont="1"/>
  </cellXfs>
  <cellStyles count="5">
    <cellStyle name="Good" xfId="1" builtinId="26"/>
    <cellStyle name="Input" xfId="3" builtinId="20"/>
    <cellStyle name="Neutral" xfId="2" builtinId="28"/>
    <cellStyle name="Normal" xfId="0" builtinId="0"/>
    <cellStyle name="Note" xfId="4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6"/>
  <sheetViews>
    <sheetView tabSelected="1" topLeftCell="A16" workbookViewId="0">
      <selection activeCell="T27" sqref="T27"/>
    </sheetView>
  </sheetViews>
  <sheetFormatPr defaultRowHeight="15" x14ac:dyDescent="0.25"/>
  <cols>
    <col min="8" max="8" width="9.5703125" bestFit="1" customWidth="1"/>
    <col min="16" max="16" width="14.28515625" customWidth="1"/>
    <col min="19" max="19" width="9.5703125" bestFit="1" customWidth="1"/>
    <col min="25" max="26" width="9.5703125" bestFit="1" customWidth="1"/>
  </cols>
  <sheetData>
    <row r="1" spans="1:32" x14ac:dyDescent="0.25">
      <c r="P1" s="13" t="s">
        <v>11</v>
      </c>
      <c r="Q1" s="13"/>
      <c r="S1" s="13" t="s">
        <v>12</v>
      </c>
      <c r="T1" s="13"/>
      <c r="Y1" s="9" t="s">
        <v>14</v>
      </c>
      <c r="Z1" s="9"/>
      <c r="AB1" s="9" t="s">
        <v>15</v>
      </c>
      <c r="AC1" s="9"/>
      <c r="AE1" s="9"/>
      <c r="AF1" s="9"/>
    </row>
    <row r="2" spans="1:32" x14ac:dyDescent="0.25">
      <c r="H2" s="9" t="s">
        <v>10</v>
      </c>
      <c r="I2" s="9"/>
      <c r="J2" s="9"/>
      <c r="K2" s="9" t="s">
        <v>16</v>
      </c>
      <c r="L2" s="9"/>
      <c r="M2" s="9"/>
      <c r="P2" s="2" t="s">
        <v>7</v>
      </c>
      <c r="Q2" s="2" t="s">
        <v>8</v>
      </c>
      <c r="S2" s="2" t="s">
        <v>7</v>
      </c>
      <c r="T2" s="2" t="s">
        <v>8</v>
      </c>
      <c r="Y2" t="s">
        <v>7</v>
      </c>
      <c r="Z2" t="s">
        <v>8</v>
      </c>
      <c r="AB2" t="s">
        <v>7</v>
      </c>
      <c r="AC2" t="s">
        <v>8</v>
      </c>
    </row>
    <row r="3" spans="1:32" x14ac:dyDescent="0.25">
      <c r="A3" s="3" t="s">
        <v>0</v>
      </c>
      <c r="B3" s="3" t="s">
        <v>1</v>
      </c>
      <c r="C3" s="4" t="s">
        <v>5</v>
      </c>
      <c r="D3" s="4" t="s">
        <v>6</v>
      </c>
      <c r="E3" s="5" t="s">
        <v>2</v>
      </c>
      <c r="F3" s="5" t="s">
        <v>3</v>
      </c>
      <c r="G3" s="5" t="s">
        <v>4</v>
      </c>
      <c r="H3" s="8" t="s">
        <v>7</v>
      </c>
      <c r="I3" s="8" t="s">
        <v>8</v>
      </c>
      <c r="J3" s="8" t="s">
        <v>9</v>
      </c>
      <c r="K3" s="8" t="s">
        <v>7</v>
      </c>
      <c r="L3" s="8" t="s">
        <v>8</v>
      </c>
      <c r="M3" s="8" t="s">
        <v>9</v>
      </c>
      <c r="P3" s="14">
        <f>(1/(SQRT(SUM(P4:P46)/COUNT(H4:H46))+1))*1000</f>
        <v>100.84599972892211</v>
      </c>
      <c r="Q3" s="14">
        <f>(1/(SQRT(SUM(Q4:Q46)/COUNT(I4:I46))+1))*1000</f>
        <v>96.697985658737935</v>
      </c>
      <c r="R3" s="11"/>
      <c r="S3" s="14">
        <f>(1/(SQRT(SUM(P4:P46))+1))*1000</f>
        <v>16.816094061995926</v>
      </c>
      <c r="T3" s="14">
        <f>(1/(SQRT(SUM(Q4:Q46))+1))*1000</f>
        <v>16.062667142113462</v>
      </c>
      <c r="Y3" s="10">
        <f>(1/(SUM(Y4:Y46)/COUNT(H4:H46)+1))*1000</f>
        <v>110.52155219022565</v>
      </c>
      <c r="Z3" s="10">
        <f>(1/(SUM(Z4:Z46)/COUNT(I4:I46)+1))*1000</f>
        <v>105.40383830306732</v>
      </c>
      <c r="AB3" s="10">
        <f>(1/(SUM(Y4:Y46)+1))*1000</f>
        <v>2.8813097403144452</v>
      </c>
      <c r="AC3" s="10">
        <f>(1/(SUM(Z4:Z46)+1))*1000</f>
        <v>2.7325780287478807</v>
      </c>
      <c r="AE3" s="10"/>
      <c r="AF3" s="10"/>
    </row>
    <row r="4" spans="1:32" x14ac:dyDescent="0.25">
      <c r="A4" s="3">
        <v>7</v>
      </c>
      <c r="B4" s="6">
        <v>0.52</v>
      </c>
      <c r="C4" s="12">
        <v>0.1234</v>
      </c>
      <c r="D4" s="12">
        <v>1.542</v>
      </c>
      <c r="E4" s="7">
        <f>SIN(A4*B4)+A4*B4+A4+2*B4</f>
        <v>11.201972753864656</v>
      </c>
      <c r="F4" s="5">
        <f>GESTEP(E4,8)</f>
        <v>1</v>
      </c>
      <c r="G4" s="5">
        <f>IF(E4&lt;4,0,IF(E4&lt;10,1,2))</f>
        <v>2</v>
      </c>
      <c r="H4" s="10">
        <f>C4*A4+D4*B4</f>
        <v>1.66564</v>
      </c>
      <c r="I4" s="10">
        <f>C4*A4+B4*B4*SIN(D4)</f>
        <v>1.1340878960623031</v>
      </c>
      <c r="K4">
        <f>GESTEP(H4,2)</f>
        <v>0</v>
      </c>
      <c r="L4">
        <f>GESTEP(I4,0.8)</f>
        <v>1</v>
      </c>
      <c r="P4">
        <f>(E4-H4)*(E4-H4)</f>
        <v>90.941642392431845</v>
      </c>
      <c r="Q4">
        <f>(E4-I4)*(E4-I4)</f>
        <v>101.36230550996591</v>
      </c>
      <c r="Y4" s="1">
        <f>ABS(E4-H4)</f>
        <v>9.5363327538646558</v>
      </c>
      <c r="Z4" s="1">
        <f>ABS(E4-I4)</f>
        <v>10.067884857802353</v>
      </c>
    </row>
    <row r="5" spans="1:32" x14ac:dyDescent="0.25">
      <c r="A5" s="3">
        <v>2</v>
      </c>
      <c r="B5" s="6">
        <v>0.6</v>
      </c>
      <c r="C5" s="12">
        <v>0.1234</v>
      </c>
      <c r="D5" s="12">
        <v>1.542</v>
      </c>
      <c r="E5" s="7">
        <f>SIN(A5*B5)+A5*B5+A5+2*B5</f>
        <v>5.3320390859672262</v>
      </c>
      <c r="F5" s="5">
        <f t="shared" ref="F5:F46" si="0">GESTEP(E5,8)</f>
        <v>0</v>
      </c>
      <c r="G5" s="5">
        <f t="shared" ref="G5:G46" si="1">IF(E5&lt;4,0,IF(E5&lt;10,1,2))</f>
        <v>1</v>
      </c>
      <c r="H5" s="10">
        <f t="shared" ref="H5:H46" si="2">C5*A5+D5*B5</f>
        <v>1.1719999999999999</v>
      </c>
      <c r="I5" s="10">
        <f t="shared" ref="I5:I46" si="3">C5*A5+B5*B5*SIN(D5)</f>
        <v>0.60665074919537376</v>
      </c>
      <c r="K5">
        <f t="shared" ref="K5:K46" si="4">GESTEP(H5,2)</f>
        <v>0</v>
      </c>
      <c r="L5">
        <f t="shared" ref="L5:L46" si="5">GESTEP(I5,0.8)</f>
        <v>0</v>
      </c>
      <c r="P5">
        <f t="shared" ref="P5:P46" si="6">(E5-H5)*(E5-H5)</f>
        <v>17.305925196775036</v>
      </c>
      <c r="Q5">
        <f t="shared" ref="Q5:Q46" si="7">(E5-I5)*(E5-I5)</f>
        <v>22.329294933299458</v>
      </c>
      <c r="S5" s="13" t="s">
        <v>13</v>
      </c>
      <c r="T5" s="13"/>
      <c r="Y5" s="1">
        <f t="shared" ref="Y5:Y46" si="8">ABS(E5-H5)</f>
        <v>4.1600390859672265</v>
      </c>
      <c r="Z5" s="1">
        <f t="shared" ref="Z5:Z46" si="9">ABS(E5-I5)</f>
        <v>4.7253883367718528</v>
      </c>
    </row>
    <row r="6" spans="1:32" x14ac:dyDescent="0.25">
      <c r="A6" s="3">
        <v>5</v>
      </c>
      <c r="B6" s="6">
        <v>0.43</v>
      </c>
      <c r="C6" s="12">
        <v>0.1234</v>
      </c>
      <c r="D6" s="12">
        <v>1.542</v>
      </c>
      <c r="E6" s="7">
        <f t="shared" ref="E6:E46" si="10">SIN(A6*B6)+A6*B6+A6+2*B6</f>
        <v>8.8468987907984982</v>
      </c>
      <c r="F6" s="5">
        <f t="shared" si="0"/>
        <v>1</v>
      </c>
      <c r="G6" s="5">
        <f t="shared" si="1"/>
        <v>1</v>
      </c>
      <c r="H6" s="10">
        <f t="shared" si="2"/>
        <v>1.28006</v>
      </c>
      <c r="I6" s="10">
        <f t="shared" si="3"/>
        <v>0.80182334312840164</v>
      </c>
      <c r="K6">
        <f t="shared" si="4"/>
        <v>0</v>
      </c>
      <c r="L6">
        <f t="shared" si="5"/>
        <v>1</v>
      </c>
      <c r="P6">
        <f t="shared" si="6"/>
        <v>57.257049285932879</v>
      </c>
      <c r="Q6">
        <f t="shared" si="7"/>
        <v>64.723238958704215</v>
      </c>
      <c r="S6" s="2" t="s">
        <v>7</v>
      </c>
      <c r="T6" s="2" t="s">
        <v>8</v>
      </c>
      <c r="Y6" s="1">
        <f t="shared" si="8"/>
        <v>7.5668387907984984</v>
      </c>
      <c r="Z6" s="1">
        <f t="shared" si="9"/>
        <v>8.0450754476700972</v>
      </c>
    </row>
    <row r="7" spans="1:32" x14ac:dyDescent="0.25">
      <c r="A7" s="3">
        <v>6</v>
      </c>
      <c r="B7" s="6">
        <v>0.97</v>
      </c>
      <c r="C7" s="12">
        <v>0.1234</v>
      </c>
      <c r="D7" s="12">
        <v>1.542</v>
      </c>
      <c r="E7" s="7">
        <f t="shared" si="10"/>
        <v>13.313199947594571</v>
      </c>
      <c r="F7" s="5">
        <f t="shared" si="0"/>
        <v>1</v>
      </c>
      <c r="G7" s="5">
        <f t="shared" si="1"/>
        <v>2</v>
      </c>
      <c r="H7" s="10">
        <f t="shared" si="2"/>
        <v>2.2361399999999998</v>
      </c>
      <c r="I7" s="10">
        <f t="shared" si="3"/>
        <v>1.6809099164386865</v>
      </c>
      <c r="K7">
        <f t="shared" si="4"/>
        <v>1</v>
      </c>
      <c r="L7">
        <f t="shared" si="5"/>
        <v>1</v>
      </c>
      <c r="P7">
        <f t="shared" si="6"/>
        <v>122.70125708260382</v>
      </c>
      <c r="Q7">
        <f t="shared" si="7"/>
        <v>135.31017136892856</v>
      </c>
      <c r="S7" s="14">
        <f>(1/(SUM(P4:P46)+1))*1000</f>
        <v>0.29245140061402985</v>
      </c>
      <c r="T7" s="14">
        <f>(1/(SUM(Q4:Q46)+1))*1000</f>
        <v>0.26643097657798048</v>
      </c>
      <c r="Y7" s="1">
        <f t="shared" si="8"/>
        <v>11.07705994759457</v>
      </c>
      <c r="Z7" s="1">
        <f t="shared" si="9"/>
        <v>11.632290031155884</v>
      </c>
    </row>
    <row r="8" spans="1:32" x14ac:dyDescent="0.25">
      <c r="A8" s="3">
        <v>5</v>
      </c>
      <c r="B8" s="6">
        <v>0.47</v>
      </c>
      <c r="C8" s="12">
        <v>0.1234</v>
      </c>
      <c r="D8" s="12">
        <v>1.542</v>
      </c>
      <c r="E8" s="7">
        <f t="shared" si="10"/>
        <v>9.0014733527908444</v>
      </c>
      <c r="F8" s="5">
        <f t="shared" si="0"/>
        <v>1</v>
      </c>
      <c r="G8" s="5">
        <f t="shared" si="1"/>
        <v>1</v>
      </c>
      <c r="H8" s="10">
        <f t="shared" si="2"/>
        <v>1.3417399999999999</v>
      </c>
      <c r="I8" s="10">
        <f t="shared" si="3"/>
        <v>0.83780841804793904</v>
      </c>
      <c r="K8">
        <f t="shared" si="4"/>
        <v>0</v>
      </c>
      <c r="L8">
        <f t="shared" si="5"/>
        <v>1</v>
      </c>
      <c r="P8">
        <f t="shared" si="6"/>
        <v>58.671515035856473</v>
      </c>
      <c r="Q8">
        <f t="shared" si="7"/>
        <v>66.645425166750897</v>
      </c>
      <c r="Y8" s="1">
        <f t="shared" si="8"/>
        <v>7.6597333527908447</v>
      </c>
      <c r="Z8" s="1">
        <f t="shared" si="9"/>
        <v>8.163664934742906</v>
      </c>
    </row>
    <row r="9" spans="1:32" x14ac:dyDescent="0.25">
      <c r="A9" s="3">
        <v>3</v>
      </c>
      <c r="B9" s="6">
        <v>0.26</v>
      </c>
      <c r="C9" s="12">
        <v>0.1234</v>
      </c>
      <c r="D9" s="12">
        <v>1.542</v>
      </c>
      <c r="E9" s="7">
        <f t="shared" si="10"/>
        <v>5.0032794192004104</v>
      </c>
      <c r="F9" s="5">
        <f t="shared" si="0"/>
        <v>0</v>
      </c>
      <c r="G9" s="5">
        <f t="shared" si="1"/>
        <v>1</v>
      </c>
      <c r="H9" s="10">
        <f t="shared" si="2"/>
        <v>0.77112000000000003</v>
      </c>
      <c r="I9" s="10">
        <f t="shared" si="3"/>
        <v>0.43777197401557572</v>
      </c>
      <c r="K9">
        <f t="shared" si="4"/>
        <v>0</v>
      </c>
      <c r="L9">
        <f t="shared" si="5"/>
        <v>0</v>
      </c>
      <c r="P9">
        <f t="shared" si="6"/>
        <v>17.911173349526756</v>
      </c>
      <c r="Q9">
        <f t="shared" si="7"/>
        <v>20.843858232038158</v>
      </c>
      <c r="Y9" s="1">
        <f t="shared" si="8"/>
        <v>4.2321594192004106</v>
      </c>
      <c r="Z9" s="1">
        <f t="shared" si="9"/>
        <v>4.565507445184835</v>
      </c>
    </row>
    <row r="10" spans="1:32" x14ac:dyDescent="0.25">
      <c r="A10" s="3">
        <v>7</v>
      </c>
      <c r="B10" s="6">
        <v>0.7</v>
      </c>
      <c r="C10" s="12">
        <v>0.1234</v>
      </c>
      <c r="D10" s="12">
        <v>1.542</v>
      </c>
      <c r="E10" s="7">
        <f t="shared" si="10"/>
        <v>12.317547387375667</v>
      </c>
      <c r="F10" s="5">
        <f t="shared" si="0"/>
        <v>1</v>
      </c>
      <c r="G10" s="5">
        <f t="shared" si="1"/>
        <v>2</v>
      </c>
      <c r="H10" s="10">
        <f t="shared" si="2"/>
        <v>1.9432</v>
      </c>
      <c r="I10" s="10">
        <f t="shared" si="3"/>
        <v>1.353596853071481</v>
      </c>
      <c r="K10">
        <f t="shared" si="4"/>
        <v>0</v>
      </c>
      <c r="L10">
        <f t="shared" si="5"/>
        <v>1</v>
      </c>
      <c r="P10">
        <f t="shared" si="6"/>
        <v>107.62708371394834</v>
      </c>
      <c r="Q10">
        <f t="shared" si="7"/>
        <v>120.20821131866903</v>
      </c>
      <c r="Y10" s="1">
        <f t="shared" si="8"/>
        <v>10.374347387375668</v>
      </c>
      <c r="Z10" s="1">
        <f t="shared" si="9"/>
        <v>10.963950534304185</v>
      </c>
    </row>
    <row r="11" spans="1:32" ht="15.75" thickBot="1" x14ac:dyDescent="0.3">
      <c r="A11" s="3">
        <v>5</v>
      </c>
      <c r="B11" s="6">
        <v>0.36</v>
      </c>
      <c r="C11" s="12">
        <v>0.1234</v>
      </c>
      <c r="D11" s="12">
        <v>1.542</v>
      </c>
      <c r="E11" s="7">
        <f t="shared" si="10"/>
        <v>8.4938476308781947</v>
      </c>
      <c r="F11" s="5">
        <f t="shared" si="0"/>
        <v>1</v>
      </c>
      <c r="G11" s="5">
        <f t="shared" si="1"/>
        <v>1</v>
      </c>
      <c r="H11" s="10">
        <f t="shared" si="2"/>
        <v>1.1721200000000001</v>
      </c>
      <c r="I11" s="10">
        <f t="shared" si="3"/>
        <v>0.74654626971033455</v>
      </c>
      <c r="K11">
        <f t="shared" si="4"/>
        <v>0</v>
      </c>
      <c r="L11">
        <f t="shared" si="5"/>
        <v>0</v>
      </c>
      <c r="P11">
        <f t="shared" si="6"/>
        <v>53.607695500765224</v>
      </c>
      <c r="Q11">
        <f t="shared" si="7"/>
        <v>60.020678380753381</v>
      </c>
      <c r="S11" s="33" t="s">
        <v>30</v>
      </c>
      <c r="T11" s="33"/>
      <c r="U11" s="33"/>
      <c r="V11" s="33"/>
      <c r="W11" s="33"/>
      <c r="X11" s="33"/>
      <c r="Y11" s="1">
        <f t="shared" si="8"/>
        <v>7.3217276308781951</v>
      </c>
      <c r="Z11" s="1">
        <f t="shared" si="9"/>
        <v>7.7473013611678603</v>
      </c>
    </row>
    <row r="12" spans="1:32" x14ac:dyDescent="0.25">
      <c r="A12" s="3">
        <v>9</v>
      </c>
      <c r="B12" s="6">
        <v>0.38</v>
      </c>
      <c r="C12" s="12">
        <v>0.1234</v>
      </c>
      <c r="D12" s="12">
        <v>1.542</v>
      </c>
      <c r="E12" s="7">
        <f t="shared" si="10"/>
        <v>12.905175329676876</v>
      </c>
      <c r="F12" s="5">
        <f t="shared" si="0"/>
        <v>1</v>
      </c>
      <c r="G12" s="5">
        <f t="shared" si="1"/>
        <v>2</v>
      </c>
      <c r="H12" s="10">
        <f t="shared" si="2"/>
        <v>1.6965600000000001</v>
      </c>
      <c r="I12" s="10">
        <f t="shared" si="3"/>
        <v>1.2549401338439221</v>
      </c>
      <c r="K12">
        <f t="shared" si="4"/>
        <v>0</v>
      </c>
      <c r="L12">
        <f t="shared" si="5"/>
        <v>1</v>
      </c>
      <c r="P12">
        <f t="shared" si="6"/>
        <v>125.63305760866747</v>
      </c>
      <c r="Q12">
        <f t="shared" si="7"/>
        <v>135.72798011822491</v>
      </c>
      <c r="S12" s="21"/>
      <c r="T12" s="22" t="s">
        <v>17</v>
      </c>
      <c r="U12" s="22"/>
      <c r="V12" s="22"/>
      <c r="W12" s="22"/>
      <c r="X12" s="23"/>
      <c r="Y12" s="1">
        <f t="shared" si="8"/>
        <v>11.208615329676876</v>
      </c>
      <c r="Z12" s="1">
        <f t="shared" si="9"/>
        <v>11.650235195832954</v>
      </c>
    </row>
    <row r="13" spans="1:32" ht="48.75" x14ac:dyDescent="0.25">
      <c r="A13" s="3">
        <v>2</v>
      </c>
      <c r="B13" s="6">
        <v>0.64</v>
      </c>
      <c r="C13" s="12">
        <v>0.1234</v>
      </c>
      <c r="D13" s="12">
        <v>1.542</v>
      </c>
      <c r="E13" s="7">
        <f t="shared" si="10"/>
        <v>5.5180158602892257</v>
      </c>
      <c r="F13" s="5">
        <f t="shared" si="0"/>
        <v>0</v>
      </c>
      <c r="G13" s="5">
        <f t="shared" si="1"/>
        <v>1</v>
      </c>
      <c r="H13" s="10">
        <f t="shared" si="2"/>
        <v>1.2336800000000001</v>
      </c>
      <c r="I13" s="10">
        <f t="shared" si="3"/>
        <v>0.65623018575118086</v>
      </c>
      <c r="K13">
        <f t="shared" si="4"/>
        <v>0</v>
      </c>
      <c r="L13">
        <f t="shared" si="5"/>
        <v>0</v>
      </c>
      <c r="P13">
        <f t="shared" si="6"/>
        <v>18.355533763760214</v>
      </c>
      <c r="Q13">
        <f t="shared" si="7"/>
        <v>23.636959945143357</v>
      </c>
      <c r="S13" s="24" t="s">
        <v>17</v>
      </c>
      <c r="T13" s="15"/>
      <c r="U13" s="3">
        <v>0</v>
      </c>
      <c r="V13" s="3">
        <v>1</v>
      </c>
      <c r="W13" s="15" t="s">
        <v>18</v>
      </c>
      <c r="X13" s="25"/>
      <c r="Y13" s="1">
        <f t="shared" si="8"/>
        <v>4.2843358602892252</v>
      </c>
      <c r="Z13" s="1">
        <f t="shared" si="9"/>
        <v>4.8617856745380452</v>
      </c>
    </row>
    <row r="14" spans="1:32" x14ac:dyDescent="0.25">
      <c r="A14" s="3">
        <v>2</v>
      </c>
      <c r="B14" s="6">
        <v>0.77</v>
      </c>
      <c r="C14" s="12">
        <v>0.1234</v>
      </c>
      <c r="D14" s="12">
        <v>1.542</v>
      </c>
      <c r="E14" s="7">
        <f t="shared" si="10"/>
        <v>6.0795258306054789</v>
      </c>
      <c r="F14" s="5">
        <f t="shared" si="0"/>
        <v>0</v>
      </c>
      <c r="G14" s="5">
        <f t="shared" si="1"/>
        <v>1</v>
      </c>
      <c r="H14" s="10">
        <f t="shared" si="2"/>
        <v>1.43414</v>
      </c>
      <c r="I14" s="10">
        <f t="shared" si="3"/>
        <v>0.83945419221649198</v>
      </c>
      <c r="K14">
        <f t="shared" si="4"/>
        <v>0</v>
      </c>
      <c r="L14">
        <f t="shared" si="5"/>
        <v>1</v>
      </c>
      <c r="P14">
        <f t="shared" si="6"/>
        <v>21.579609515190153</v>
      </c>
      <c r="Q14">
        <f t="shared" si="7"/>
        <v>27.458350775448636</v>
      </c>
      <c r="S14" s="24"/>
      <c r="T14" s="3">
        <v>0</v>
      </c>
      <c r="U14" s="4">
        <f>COUNTIFS(F4:F46,"0",K4:K46,"0")</f>
        <v>15</v>
      </c>
      <c r="V14" s="4">
        <f>COUNTIFS(F4:F46,"0",K4:K46,"1")</f>
        <v>0</v>
      </c>
      <c r="W14" s="16">
        <f>SUM(U14:V14)</f>
        <v>15</v>
      </c>
      <c r="X14" s="25"/>
      <c r="Y14" s="1">
        <f t="shared" si="8"/>
        <v>4.6453858306054787</v>
      </c>
      <c r="Z14" s="1">
        <f t="shared" si="9"/>
        <v>5.2400716383889865</v>
      </c>
    </row>
    <row r="15" spans="1:32" x14ac:dyDescent="0.25">
      <c r="A15" s="3">
        <v>6</v>
      </c>
      <c r="B15" s="6">
        <v>0.08</v>
      </c>
      <c r="C15" s="12">
        <v>0.1234</v>
      </c>
      <c r="D15" s="12">
        <v>1.542</v>
      </c>
      <c r="E15" s="7">
        <f t="shared" si="10"/>
        <v>7.1017791755414832</v>
      </c>
      <c r="F15" s="5">
        <f t="shared" si="0"/>
        <v>0</v>
      </c>
      <c r="G15" s="5">
        <f t="shared" si="1"/>
        <v>1</v>
      </c>
      <c r="H15" s="10">
        <f t="shared" si="2"/>
        <v>0.86375999999999997</v>
      </c>
      <c r="I15" s="10">
        <f t="shared" si="3"/>
        <v>0.74679734665236219</v>
      </c>
      <c r="K15">
        <f t="shared" si="4"/>
        <v>0</v>
      </c>
      <c r="L15">
        <f t="shared" si="5"/>
        <v>0</v>
      </c>
      <c r="P15">
        <f t="shared" si="6"/>
        <v>38.912883234423248</v>
      </c>
      <c r="Q15">
        <f t="shared" si="7"/>
        <v>40.38579404551092</v>
      </c>
      <c r="S15" s="24"/>
      <c r="T15" s="3">
        <v>1</v>
      </c>
      <c r="U15" s="4">
        <f>COUNTIFS(F4:F46,"1",K4:K46,"0")</f>
        <v>21</v>
      </c>
      <c r="V15" s="4">
        <f>COUNTIFS(F4:F46,"1",K4:K46,"1")</f>
        <v>7</v>
      </c>
      <c r="W15" s="16">
        <f>SUM(U15:V15)</f>
        <v>28</v>
      </c>
      <c r="X15" s="25"/>
      <c r="Y15" s="1">
        <f t="shared" si="8"/>
        <v>6.2380191755414831</v>
      </c>
      <c r="Z15" s="1">
        <f t="shared" si="9"/>
        <v>6.3549818288891213</v>
      </c>
    </row>
    <row r="16" spans="1:32" x14ac:dyDescent="0.25">
      <c r="A16" s="3">
        <v>9</v>
      </c>
      <c r="B16" s="6">
        <v>0.46</v>
      </c>
      <c r="C16" s="12">
        <v>0.1234</v>
      </c>
      <c r="D16" s="12">
        <v>1.542</v>
      </c>
      <c r="E16" s="7">
        <f t="shared" si="10"/>
        <v>13.219390596449806</v>
      </c>
      <c r="F16" s="5">
        <f t="shared" si="0"/>
        <v>1</v>
      </c>
      <c r="G16" s="5">
        <f t="shared" si="1"/>
        <v>2</v>
      </c>
      <c r="H16" s="10">
        <f t="shared" si="2"/>
        <v>1.8199200000000002</v>
      </c>
      <c r="I16" s="10">
        <f t="shared" si="3"/>
        <v>1.3221122736937252</v>
      </c>
      <c r="K16">
        <f t="shared" si="4"/>
        <v>0</v>
      </c>
      <c r="L16">
        <f t="shared" si="5"/>
        <v>1</v>
      </c>
      <c r="P16">
        <f t="shared" si="6"/>
        <v>129.94792987932371</v>
      </c>
      <c r="Q16">
        <f t="shared" si="7"/>
        <v>141.5452314891217</v>
      </c>
      <c r="S16" s="24"/>
      <c r="T16" s="15" t="s">
        <v>18</v>
      </c>
      <c r="U16" s="16">
        <f>SUM(U14:U15)</f>
        <v>36</v>
      </c>
      <c r="V16" s="16">
        <f>SUM(V14:V15)</f>
        <v>7</v>
      </c>
      <c r="W16" s="5">
        <f>SUM(U16:V16)</f>
        <v>43</v>
      </c>
      <c r="X16" s="25"/>
      <c r="Y16" s="1">
        <f t="shared" si="8"/>
        <v>11.399470596449806</v>
      </c>
      <c r="Z16" s="1">
        <f t="shared" si="9"/>
        <v>11.89727832275608</v>
      </c>
    </row>
    <row r="17" spans="1:26" x14ac:dyDescent="0.25">
      <c r="A17" s="3">
        <v>7</v>
      </c>
      <c r="B17" s="6">
        <v>0.46</v>
      </c>
      <c r="C17" s="12">
        <v>0.1234</v>
      </c>
      <c r="D17" s="12">
        <v>1.542</v>
      </c>
      <c r="E17" s="7">
        <f t="shared" si="10"/>
        <v>11.061672966529136</v>
      </c>
      <c r="F17" s="5">
        <f t="shared" si="0"/>
        <v>1</v>
      </c>
      <c r="G17" s="5">
        <f t="shared" si="1"/>
        <v>2</v>
      </c>
      <c r="H17" s="10">
        <f t="shared" si="2"/>
        <v>1.5731200000000001</v>
      </c>
      <c r="I17" s="10">
        <f t="shared" si="3"/>
        <v>1.0753122736937253</v>
      </c>
      <c r="K17">
        <f t="shared" si="4"/>
        <v>0</v>
      </c>
      <c r="L17">
        <f t="shared" si="5"/>
        <v>1</v>
      </c>
      <c r="P17">
        <f t="shared" si="6"/>
        <v>90.032637398628864</v>
      </c>
      <c r="Q17">
        <f t="shared" si="7"/>
        <v>99.727399887408126</v>
      </c>
      <c r="S17" s="26"/>
      <c r="T17" s="15"/>
      <c r="U17" s="15"/>
      <c r="V17" s="15"/>
      <c r="W17" s="15"/>
      <c r="X17" s="25"/>
      <c r="Y17" s="1">
        <f t="shared" si="8"/>
        <v>9.4885529665291362</v>
      </c>
      <c r="Z17" s="1">
        <f t="shared" si="9"/>
        <v>9.9863606928354098</v>
      </c>
    </row>
    <row r="18" spans="1:26" x14ac:dyDescent="0.25">
      <c r="A18" s="3">
        <v>9</v>
      </c>
      <c r="B18" s="6">
        <v>0.28000000000000003</v>
      </c>
      <c r="C18" s="12">
        <v>0.1234</v>
      </c>
      <c r="D18" s="12">
        <v>1.542</v>
      </c>
      <c r="E18" s="7">
        <f t="shared" si="10"/>
        <v>12.662330649524081</v>
      </c>
      <c r="F18" s="5">
        <f t="shared" si="0"/>
        <v>1</v>
      </c>
      <c r="G18" s="5">
        <f t="shared" si="1"/>
        <v>2</v>
      </c>
      <c r="H18" s="10">
        <f t="shared" si="2"/>
        <v>1.54236</v>
      </c>
      <c r="I18" s="10">
        <f t="shared" si="3"/>
        <v>1.188967496491437</v>
      </c>
      <c r="K18">
        <f t="shared" si="4"/>
        <v>0</v>
      </c>
      <c r="L18">
        <f t="shared" si="5"/>
        <v>1</v>
      </c>
      <c r="P18">
        <f t="shared" si="6"/>
        <v>123.65374724627702</v>
      </c>
      <c r="Q18">
        <f t="shared" si="7"/>
        <v>131.63806204136719</v>
      </c>
      <c r="S18" s="26"/>
      <c r="T18" s="15"/>
      <c r="U18" s="15"/>
      <c r="V18" s="15"/>
      <c r="W18" s="15"/>
      <c r="X18" s="25"/>
      <c r="Y18" s="1">
        <f t="shared" si="8"/>
        <v>11.119970649524081</v>
      </c>
      <c r="Z18" s="1">
        <f t="shared" si="9"/>
        <v>11.473363153032645</v>
      </c>
    </row>
    <row r="19" spans="1:26" x14ac:dyDescent="0.25">
      <c r="A19" s="3">
        <v>9</v>
      </c>
      <c r="B19" s="6">
        <v>0.13</v>
      </c>
      <c r="C19" s="12">
        <v>0.1234</v>
      </c>
      <c r="D19" s="12">
        <v>1.542</v>
      </c>
      <c r="E19" s="7">
        <f t="shared" si="10"/>
        <v>11.350750597736136</v>
      </c>
      <c r="F19" s="5">
        <f t="shared" si="0"/>
        <v>1</v>
      </c>
      <c r="G19" s="5">
        <f t="shared" si="1"/>
        <v>2</v>
      </c>
      <c r="H19" s="10">
        <f t="shared" si="2"/>
        <v>1.3110600000000001</v>
      </c>
      <c r="I19" s="10">
        <f t="shared" si="3"/>
        <v>1.127492993503894</v>
      </c>
      <c r="K19">
        <f t="shared" si="4"/>
        <v>0</v>
      </c>
      <c r="L19">
        <f t="shared" si="5"/>
        <v>1</v>
      </c>
      <c r="P19">
        <f t="shared" si="6"/>
        <v>100.79538729827138</v>
      </c>
      <c r="Q19">
        <f t="shared" si="7"/>
        <v>104.51499604249234</v>
      </c>
      <c r="S19" s="26"/>
      <c r="T19" s="17" t="s">
        <v>19</v>
      </c>
      <c r="U19" s="17"/>
      <c r="V19" s="15"/>
      <c r="W19" s="18" t="s">
        <v>20</v>
      </c>
      <c r="X19" s="27"/>
      <c r="Y19" s="1">
        <f t="shared" si="8"/>
        <v>10.039690597736136</v>
      </c>
      <c r="Z19" s="1">
        <f t="shared" si="9"/>
        <v>10.223257604232241</v>
      </c>
    </row>
    <row r="20" spans="1:26" x14ac:dyDescent="0.25">
      <c r="A20" s="3">
        <v>8</v>
      </c>
      <c r="B20" s="6">
        <v>0.11</v>
      </c>
      <c r="C20" s="12">
        <v>0.1234</v>
      </c>
      <c r="D20" s="12">
        <v>1.542</v>
      </c>
      <c r="E20" s="7">
        <f t="shared" si="10"/>
        <v>9.8707388788989707</v>
      </c>
      <c r="F20" s="5">
        <f t="shared" si="0"/>
        <v>1</v>
      </c>
      <c r="G20" s="5">
        <f t="shared" si="1"/>
        <v>1</v>
      </c>
      <c r="H20" s="10">
        <f t="shared" si="2"/>
        <v>1.15682</v>
      </c>
      <c r="I20" s="10">
        <f t="shared" si="3"/>
        <v>0.9992949835146222</v>
      </c>
      <c r="K20">
        <f t="shared" si="4"/>
        <v>0</v>
      </c>
      <c r="L20">
        <f t="shared" si="5"/>
        <v>1</v>
      </c>
      <c r="P20">
        <f t="shared" si="6"/>
        <v>75.932382228031898</v>
      </c>
      <c r="Q20">
        <f t="shared" si="7"/>
        <v>78.702516788952238</v>
      </c>
      <c r="S20" s="26"/>
      <c r="T20" s="19" t="s">
        <v>21</v>
      </c>
      <c r="U20" s="19">
        <f>SUM(V15,U14)</f>
        <v>22</v>
      </c>
      <c r="V20" s="15"/>
      <c r="W20" s="20" t="s">
        <v>22</v>
      </c>
      <c r="X20" s="28">
        <f>W16</f>
        <v>43</v>
      </c>
      <c r="Y20" s="1">
        <f t="shared" si="8"/>
        <v>8.713918878898971</v>
      </c>
      <c r="Z20" s="1">
        <f t="shared" si="9"/>
        <v>8.8714438953843491</v>
      </c>
    </row>
    <row r="21" spans="1:26" x14ac:dyDescent="0.25">
      <c r="A21" s="3">
        <v>2</v>
      </c>
      <c r="B21" s="6">
        <v>0.84</v>
      </c>
      <c r="C21" s="12">
        <v>0.1234</v>
      </c>
      <c r="D21" s="12">
        <v>1.542</v>
      </c>
      <c r="E21" s="7">
        <f t="shared" si="10"/>
        <v>6.3540432021980759</v>
      </c>
      <c r="F21" s="5">
        <f t="shared" si="0"/>
        <v>0</v>
      </c>
      <c r="G21" s="5">
        <f t="shared" si="1"/>
        <v>1</v>
      </c>
      <c r="H21" s="10">
        <f t="shared" si="2"/>
        <v>1.5420799999999999</v>
      </c>
      <c r="I21" s="10">
        <f t="shared" si="3"/>
        <v>0.95210746842293259</v>
      </c>
      <c r="K21">
        <f t="shared" si="4"/>
        <v>0</v>
      </c>
      <c r="L21">
        <f t="shared" si="5"/>
        <v>1</v>
      </c>
      <c r="P21">
        <f t="shared" si="6"/>
        <v>23.154989859308358</v>
      </c>
      <c r="Q21">
        <f t="shared" si="7"/>
        <v>29.180909671836801</v>
      </c>
      <c r="S21" s="26"/>
      <c r="T21" s="19" t="s">
        <v>23</v>
      </c>
      <c r="U21" s="19">
        <f>W16</f>
        <v>43</v>
      </c>
      <c r="V21" s="15"/>
      <c r="W21" s="20" t="s">
        <v>24</v>
      </c>
      <c r="X21" s="28">
        <f>V15+U14</f>
        <v>22</v>
      </c>
      <c r="Y21" s="1">
        <f t="shared" si="8"/>
        <v>4.8119632021980756</v>
      </c>
      <c r="Z21" s="1">
        <f t="shared" si="9"/>
        <v>5.4019357337751437</v>
      </c>
    </row>
    <row r="22" spans="1:26" ht="15" customHeight="1" x14ac:dyDescent="0.25">
      <c r="A22" s="3">
        <v>7</v>
      </c>
      <c r="B22" s="6">
        <v>0.68</v>
      </c>
      <c r="C22" s="12">
        <v>0.1234</v>
      </c>
      <c r="D22" s="12">
        <v>1.542</v>
      </c>
      <c r="E22" s="7">
        <f t="shared" si="10"/>
        <v>12.121133190509585</v>
      </c>
      <c r="F22" s="5">
        <f t="shared" si="0"/>
        <v>1</v>
      </c>
      <c r="G22" s="5">
        <f t="shared" si="1"/>
        <v>2</v>
      </c>
      <c r="H22" s="10">
        <f t="shared" si="2"/>
        <v>1.9123600000000001</v>
      </c>
      <c r="I22" s="10">
        <f t="shared" si="3"/>
        <v>1.3260082956331691</v>
      </c>
      <c r="K22">
        <f t="shared" si="4"/>
        <v>0</v>
      </c>
      <c r="L22">
        <f t="shared" si="5"/>
        <v>1</v>
      </c>
      <c r="P22">
        <f t="shared" si="6"/>
        <v>104.21905005526726</v>
      </c>
      <c r="Q22">
        <f t="shared" si="7"/>
        <v>116.53472149598055</v>
      </c>
      <c r="S22" s="26"/>
      <c r="T22" s="19" t="s">
        <v>25</v>
      </c>
      <c r="U22" s="19">
        <f>(U16*W14+V16*W15)/W16</f>
        <v>17.11627906976744</v>
      </c>
      <c r="V22" s="15"/>
      <c r="W22" s="20" t="s">
        <v>26</v>
      </c>
      <c r="X22" s="28">
        <f>U16*W14+V16*W15</f>
        <v>736</v>
      </c>
      <c r="Y22" s="1">
        <f t="shared" si="8"/>
        <v>10.208773190509586</v>
      </c>
      <c r="Z22" s="1">
        <f t="shared" si="9"/>
        <v>10.795124894876416</v>
      </c>
    </row>
    <row r="23" spans="1:26" x14ac:dyDescent="0.25">
      <c r="A23" s="3">
        <v>1</v>
      </c>
      <c r="B23" s="6">
        <v>0.32</v>
      </c>
      <c r="C23" s="12">
        <v>0.1234</v>
      </c>
      <c r="D23" s="12">
        <v>1.542</v>
      </c>
      <c r="E23" s="7">
        <f t="shared" si="10"/>
        <v>2.2745665606161176</v>
      </c>
      <c r="F23" s="5">
        <f t="shared" si="0"/>
        <v>0</v>
      </c>
      <c r="G23" s="5">
        <f t="shared" si="1"/>
        <v>0</v>
      </c>
      <c r="H23" s="10">
        <f t="shared" si="2"/>
        <v>0.61684000000000005</v>
      </c>
      <c r="I23" s="10">
        <f t="shared" si="3"/>
        <v>0.22575754643779522</v>
      </c>
      <c r="K23">
        <f t="shared" si="4"/>
        <v>0</v>
      </c>
      <c r="L23">
        <f t="shared" si="5"/>
        <v>0</v>
      </c>
      <c r="P23">
        <f t="shared" si="6"/>
        <v>2.7480573497721426</v>
      </c>
      <c r="Q23">
        <f t="shared" si="7"/>
        <v>4.1976183765783492</v>
      </c>
      <c r="S23" s="26"/>
      <c r="T23" s="19" t="s">
        <v>27</v>
      </c>
      <c r="U23" s="15">
        <f>(W14*W14+W15*W15)/U21</f>
        <v>23.465116279069768</v>
      </c>
      <c r="V23" s="15"/>
      <c r="W23" s="20" t="s">
        <v>27</v>
      </c>
      <c r="X23" s="25">
        <f>(W14*W14+W15*W15)</f>
        <v>1009</v>
      </c>
      <c r="Y23" s="1">
        <f t="shared" si="8"/>
        <v>1.6577265606161176</v>
      </c>
      <c r="Z23" s="1">
        <f t="shared" si="9"/>
        <v>2.0488090141783224</v>
      </c>
    </row>
    <row r="24" spans="1:26" x14ac:dyDescent="0.25">
      <c r="A24" s="3">
        <v>9</v>
      </c>
      <c r="B24" s="6">
        <v>0.25</v>
      </c>
      <c r="C24" s="12">
        <v>0.1234</v>
      </c>
      <c r="D24" s="12">
        <v>1.542</v>
      </c>
      <c r="E24" s="7">
        <f t="shared" si="10"/>
        <v>12.52807319688792</v>
      </c>
      <c r="F24" s="5">
        <f t="shared" si="0"/>
        <v>1</v>
      </c>
      <c r="G24" s="5">
        <f t="shared" si="1"/>
        <v>2</v>
      </c>
      <c r="H24" s="10">
        <f t="shared" si="2"/>
        <v>1.4961</v>
      </c>
      <c r="I24" s="10">
        <f t="shared" si="3"/>
        <v>1.1730740884019746</v>
      </c>
      <c r="K24">
        <f t="shared" si="4"/>
        <v>0</v>
      </c>
      <c r="L24">
        <f t="shared" si="5"/>
        <v>1</v>
      </c>
      <c r="P24">
        <f t="shared" si="6"/>
        <v>121.70443261685347</v>
      </c>
      <c r="Q24">
        <f t="shared" si="7"/>
        <v>128.93600475371662</v>
      </c>
      <c r="S24" s="26"/>
      <c r="T24" s="15"/>
      <c r="U24" s="15"/>
      <c r="V24" s="15"/>
      <c r="W24" s="15"/>
      <c r="X24" s="25"/>
      <c r="Y24" s="1">
        <f t="shared" si="8"/>
        <v>11.03197319688792</v>
      </c>
      <c r="Z24" s="1">
        <f t="shared" si="9"/>
        <v>11.354999108485945</v>
      </c>
    </row>
    <row r="25" spans="1:26" x14ac:dyDescent="0.25">
      <c r="A25" s="3">
        <v>10</v>
      </c>
      <c r="B25" s="6">
        <v>0.46</v>
      </c>
      <c r="C25" s="12">
        <v>0.1234</v>
      </c>
      <c r="D25" s="12">
        <v>1.542</v>
      </c>
      <c r="E25" s="7">
        <f t="shared" si="10"/>
        <v>14.526308996366536</v>
      </c>
      <c r="F25" s="5">
        <f t="shared" si="0"/>
        <v>1</v>
      </c>
      <c r="G25" s="5">
        <f t="shared" si="1"/>
        <v>2</v>
      </c>
      <c r="H25" s="10">
        <f t="shared" si="2"/>
        <v>1.9433199999999999</v>
      </c>
      <c r="I25" s="10">
        <f t="shared" si="3"/>
        <v>1.4455122736937254</v>
      </c>
      <c r="K25">
        <f t="shared" si="4"/>
        <v>0</v>
      </c>
      <c r="L25">
        <f t="shared" si="5"/>
        <v>1</v>
      </c>
      <c r="P25">
        <f t="shared" si="6"/>
        <v>158.33161208268132</v>
      </c>
      <c r="Q25">
        <f t="shared" si="7"/>
        <v>171.10724289988778</v>
      </c>
      <c r="S25" s="26"/>
      <c r="T25" s="19" t="s">
        <v>28</v>
      </c>
      <c r="U25" s="19">
        <f>(U20-U22)/(U21-U23)</f>
        <v>0.25000000000000011</v>
      </c>
      <c r="V25" s="15"/>
      <c r="W25" s="20" t="s">
        <v>28</v>
      </c>
      <c r="X25" s="28">
        <f>(X21/X20-X22/(X20*X20))/(1-(X23/(X20*X20)))</f>
        <v>0.25000000000000011</v>
      </c>
      <c r="Y25" s="1">
        <f t="shared" si="8"/>
        <v>12.582988996366536</v>
      </c>
      <c r="Z25" s="1">
        <f t="shared" si="9"/>
        <v>13.080796722672812</v>
      </c>
    </row>
    <row r="26" spans="1:26" ht="15.75" thickBot="1" x14ac:dyDescent="0.3">
      <c r="A26" s="3">
        <v>5</v>
      </c>
      <c r="B26" s="6">
        <v>0.32</v>
      </c>
      <c r="C26" s="12">
        <v>0.1234</v>
      </c>
      <c r="D26" s="12">
        <v>1.542</v>
      </c>
      <c r="E26" s="7">
        <f t="shared" si="10"/>
        <v>8.2395736030415048</v>
      </c>
      <c r="F26" s="5">
        <f t="shared" si="0"/>
        <v>1</v>
      </c>
      <c r="G26" s="5">
        <f t="shared" si="1"/>
        <v>1</v>
      </c>
      <c r="H26" s="10">
        <f t="shared" si="2"/>
        <v>1.1104400000000001</v>
      </c>
      <c r="I26" s="10">
        <f t="shared" si="3"/>
        <v>0.71935754643779526</v>
      </c>
      <c r="K26">
        <f t="shared" si="4"/>
        <v>0</v>
      </c>
      <c r="L26">
        <f t="shared" si="5"/>
        <v>0</v>
      </c>
      <c r="P26">
        <f t="shared" si="6"/>
        <v>50.824545930015539</v>
      </c>
      <c r="Q26">
        <f t="shared" si="7"/>
        <v>56.553649538000251</v>
      </c>
      <c r="S26" s="29"/>
      <c r="T26" s="30" t="s">
        <v>28</v>
      </c>
      <c r="U26" s="30">
        <f>(V15*U14-V14*U15)/((V15+U15)*(V14+U14))</f>
        <v>0.25</v>
      </c>
      <c r="V26" s="31"/>
      <c r="W26" s="31"/>
      <c r="X26" s="32"/>
      <c r="Y26" s="1">
        <f t="shared" si="8"/>
        <v>7.1291336030415042</v>
      </c>
      <c r="Z26" s="1">
        <f t="shared" si="9"/>
        <v>7.5202160566037097</v>
      </c>
    </row>
    <row r="27" spans="1:26" x14ac:dyDescent="0.25">
      <c r="A27" s="3">
        <v>2</v>
      </c>
      <c r="B27" s="6">
        <v>0.41</v>
      </c>
      <c r="C27" s="12">
        <v>0.1234</v>
      </c>
      <c r="D27" s="12">
        <v>1.542</v>
      </c>
      <c r="E27" s="7">
        <f t="shared" si="10"/>
        <v>4.3711458297268955</v>
      </c>
      <c r="F27" s="5">
        <f t="shared" si="0"/>
        <v>0</v>
      </c>
      <c r="G27" s="5">
        <f t="shared" si="1"/>
        <v>1</v>
      </c>
      <c r="H27" s="10">
        <f t="shared" si="2"/>
        <v>0.87902000000000002</v>
      </c>
      <c r="I27" s="10">
        <f t="shared" si="3"/>
        <v>0.4148303081659509</v>
      </c>
      <c r="K27">
        <f t="shared" si="4"/>
        <v>0</v>
      </c>
      <c r="L27">
        <f t="shared" si="5"/>
        <v>0</v>
      </c>
      <c r="P27">
        <f t="shared" si="6"/>
        <v>12.194942810645758</v>
      </c>
      <c r="Q27">
        <f t="shared" si="7"/>
        <v>15.65243250614405</v>
      </c>
      <c r="S27" t="s">
        <v>31</v>
      </c>
      <c r="T27">
        <f>(V15+U14)/43</f>
        <v>0.51162790697674421</v>
      </c>
      <c r="U27" t="s">
        <v>29</v>
      </c>
      <c r="V27" s="34">
        <f>(U20-U22)/(U21-U22)</f>
        <v>0.18867924528301891</v>
      </c>
      <c r="Y27" s="1">
        <f t="shared" si="8"/>
        <v>3.4921258297268953</v>
      </c>
      <c r="Z27" s="1">
        <f t="shared" si="9"/>
        <v>3.9563155215609447</v>
      </c>
    </row>
    <row r="28" spans="1:26" x14ac:dyDescent="0.25">
      <c r="A28" s="3">
        <v>8</v>
      </c>
      <c r="B28" s="6">
        <v>0.11</v>
      </c>
      <c r="C28" s="12">
        <v>0.1234</v>
      </c>
      <c r="D28" s="12">
        <v>1.542</v>
      </c>
      <c r="E28" s="7">
        <f t="shared" si="10"/>
        <v>9.8707388788989707</v>
      </c>
      <c r="F28" s="5">
        <f t="shared" si="0"/>
        <v>1</v>
      </c>
      <c r="G28" s="5">
        <f t="shared" si="1"/>
        <v>1</v>
      </c>
      <c r="H28" s="10">
        <f t="shared" si="2"/>
        <v>1.15682</v>
      </c>
      <c r="I28" s="10">
        <f t="shared" si="3"/>
        <v>0.9992949835146222</v>
      </c>
      <c r="K28">
        <f t="shared" si="4"/>
        <v>0</v>
      </c>
      <c r="L28">
        <f t="shared" si="5"/>
        <v>1</v>
      </c>
      <c r="P28">
        <f t="shared" si="6"/>
        <v>75.932382228031898</v>
      </c>
      <c r="Q28">
        <f t="shared" si="7"/>
        <v>78.702516788952238</v>
      </c>
      <c r="Y28" s="1">
        <f t="shared" si="8"/>
        <v>8.713918878898971</v>
      </c>
      <c r="Z28" s="1">
        <f t="shared" si="9"/>
        <v>8.8714438953843491</v>
      </c>
    </row>
    <row r="29" spans="1:26" ht="15.75" thickBot="1" x14ac:dyDescent="0.3">
      <c r="A29" s="3">
        <v>3</v>
      </c>
      <c r="B29" s="6">
        <v>0.11</v>
      </c>
      <c r="C29" s="12">
        <v>0.1234</v>
      </c>
      <c r="D29" s="12">
        <v>1.542</v>
      </c>
      <c r="E29" s="7">
        <f t="shared" si="10"/>
        <v>3.8740430283948686</v>
      </c>
      <c r="F29" s="5">
        <f t="shared" si="0"/>
        <v>0</v>
      </c>
      <c r="G29" s="5">
        <f t="shared" si="1"/>
        <v>0</v>
      </c>
      <c r="H29" s="10">
        <f t="shared" si="2"/>
        <v>0.53981999999999997</v>
      </c>
      <c r="I29" s="10">
        <f t="shared" si="3"/>
        <v>0.38229498351462227</v>
      </c>
      <c r="K29">
        <f t="shared" si="4"/>
        <v>0</v>
      </c>
      <c r="L29">
        <f t="shared" si="5"/>
        <v>0</v>
      </c>
      <c r="P29">
        <f t="shared" si="6"/>
        <v>11.117043203078648</v>
      </c>
      <c r="Q29">
        <f t="shared" si="7"/>
        <v>12.192304408925024</v>
      </c>
      <c r="S29" s="33" t="s">
        <v>30</v>
      </c>
      <c r="T29" s="33"/>
      <c r="U29" s="33"/>
      <c r="V29" s="33"/>
      <c r="W29" s="33"/>
      <c r="X29" s="33"/>
      <c r="Y29" s="1">
        <f t="shared" si="8"/>
        <v>3.3342230283948684</v>
      </c>
      <c r="Z29" s="1">
        <f t="shared" si="9"/>
        <v>3.4917480448802465</v>
      </c>
    </row>
    <row r="30" spans="1:26" x14ac:dyDescent="0.25">
      <c r="A30" s="3">
        <v>9</v>
      </c>
      <c r="B30" s="6">
        <v>0.89</v>
      </c>
      <c r="C30" s="12">
        <v>0.1234</v>
      </c>
      <c r="D30" s="12">
        <v>1.542</v>
      </c>
      <c r="E30" s="7">
        <f t="shared" si="10"/>
        <v>19.777853803035079</v>
      </c>
      <c r="F30" s="5">
        <f t="shared" si="0"/>
        <v>1</v>
      </c>
      <c r="G30" s="5">
        <f t="shared" si="1"/>
        <v>2</v>
      </c>
      <c r="H30" s="10">
        <f t="shared" si="2"/>
        <v>2.4829800000000004</v>
      </c>
      <c r="I30" s="10">
        <f t="shared" si="3"/>
        <v>1.9023716067712657</v>
      </c>
      <c r="K30">
        <f t="shared" si="4"/>
        <v>1</v>
      </c>
      <c r="L30">
        <f t="shared" si="5"/>
        <v>1</v>
      </c>
      <c r="P30">
        <f t="shared" si="6"/>
        <v>299.11265986290903</v>
      </c>
      <c r="Q30">
        <f t="shared" si="7"/>
        <v>319.53286374894458</v>
      </c>
      <c r="S30" s="21"/>
      <c r="T30" s="22" t="s">
        <v>17</v>
      </c>
      <c r="U30" s="22"/>
      <c r="V30" s="22"/>
      <c r="W30" s="22"/>
      <c r="X30" s="23"/>
      <c r="Y30" s="1">
        <f t="shared" si="8"/>
        <v>17.294873803035077</v>
      </c>
      <c r="Z30" s="1">
        <f t="shared" si="9"/>
        <v>17.875482196263814</v>
      </c>
    </row>
    <row r="31" spans="1:26" ht="48.75" x14ac:dyDescent="0.25">
      <c r="A31" s="3">
        <v>5</v>
      </c>
      <c r="B31" s="6">
        <v>0.92</v>
      </c>
      <c r="C31" s="12">
        <v>0.1234</v>
      </c>
      <c r="D31" s="12">
        <v>1.542</v>
      </c>
      <c r="E31" s="7">
        <f t="shared" si="10"/>
        <v>10.446308996366536</v>
      </c>
      <c r="F31" s="5">
        <f t="shared" si="0"/>
        <v>1</v>
      </c>
      <c r="G31" s="5">
        <f t="shared" si="1"/>
        <v>2</v>
      </c>
      <c r="H31" s="10">
        <f t="shared" si="2"/>
        <v>2.0356399999999999</v>
      </c>
      <c r="I31" s="10">
        <f t="shared" si="3"/>
        <v>1.4630490947749011</v>
      </c>
      <c r="K31">
        <f t="shared" si="4"/>
        <v>1</v>
      </c>
      <c r="L31">
        <f t="shared" si="5"/>
        <v>1</v>
      </c>
      <c r="P31">
        <f t="shared" si="6"/>
        <v>70.73935296644126</v>
      </c>
      <c r="Q31">
        <f t="shared" si="7"/>
        <v>80.698958459544158</v>
      </c>
      <c r="S31" s="24" t="s">
        <v>17</v>
      </c>
      <c r="T31" s="15"/>
      <c r="U31" s="3">
        <v>0</v>
      </c>
      <c r="V31" s="3">
        <v>1</v>
      </c>
      <c r="W31" s="15" t="s">
        <v>18</v>
      </c>
      <c r="X31" s="25"/>
      <c r="Y31" s="1">
        <f t="shared" si="8"/>
        <v>8.4106689963665353</v>
      </c>
      <c r="Z31" s="1">
        <f t="shared" si="9"/>
        <v>8.9832599015916355</v>
      </c>
    </row>
    <row r="32" spans="1:26" x14ac:dyDescent="0.25">
      <c r="A32" s="3">
        <v>5</v>
      </c>
      <c r="B32" s="6">
        <v>0.94</v>
      </c>
      <c r="C32" s="12">
        <v>0.1234</v>
      </c>
      <c r="D32" s="12">
        <v>1.542</v>
      </c>
      <c r="E32" s="7">
        <f t="shared" si="10"/>
        <v>10.580076742435899</v>
      </c>
      <c r="F32" s="5">
        <f t="shared" si="0"/>
        <v>1</v>
      </c>
      <c r="G32" s="5">
        <f t="shared" si="1"/>
        <v>2</v>
      </c>
      <c r="H32" s="10">
        <f t="shared" si="2"/>
        <v>2.0664799999999999</v>
      </c>
      <c r="I32" s="10">
        <f t="shared" si="3"/>
        <v>1.5002336721917562</v>
      </c>
      <c r="K32">
        <f t="shared" si="4"/>
        <v>1</v>
      </c>
      <c r="L32">
        <f t="shared" si="5"/>
        <v>1</v>
      </c>
      <c r="P32">
        <f t="shared" si="6"/>
        <v>72.481329492815149</v>
      </c>
      <c r="Q32">
        <f t="shared" si="7"/>
        <v>82.443550180260587</v>
      </c>
      <c r="S32" s="24"/>
      <c r="T32" s="3">
        <v>0</v>
      </c>
      <c r="U32" s="4">
        <f>COUNTIFS(F4:F46,"0",L4:L46,"0")</f>
        <v>12</v>
      </c>
      <c r="V32" s="4">
        <f>COUNTIFS(F4:F46,"0",L4:L46,"1")</f>
        <v>3</v>
      </c>
      <c r="W32" s="16">
        <f>SUM(U32:V32)</f>
        <v>15</v>
      </c>
      <c r="X32" s="25"/>
      <c r="Y32" s="1">
        <f t="shared" si="8"/>
        <v>8.5135967424358991</v>
      </c>
      <c r="Z32" s="1">
        <f t="shared" si="9"/>
        <v>9.0798430702441433</v>
      </c>
    </row>
    <row r="33" spans="1:26" x14ac:dyDescent="0.25">
      <c r="A33" s="3">
        <v>7</v>
      </c>
      <c r="B33" s="6">
        <v>0.72</v>
      </c>
      <c r="C33" s="12">
        <v>0.1234</v>
      </c>
      <c r="D33" s="12">
        <v>1.542</v>
      </c>
      <c r="E33" s="7">
        <f t="shared" si="10"/>
        <v>12.533186224407391</v>
      </c>
      <c r="F33" s="5">
        <f t="shared" si="0"/>
        <v>1</v>
      </c>
      <c r="G33" s="5">
        <f t="shared" si="1"/>
        <v>2</v>
      </c>
      <c r="H33" s="10">
        <f t="shared" si="2"/>
        <v>1.97404</v>
      </c>
      <c r="I33" s="10">
        <f t="shared" si="3"/>
        <v>1.3819850788413381</v>
      </c>
      <c r="K33">
        <f t="shared" si="4"/>
        <v>0</v>
      </c>
      <c r="L33">
        <f t="shared" si="5"/>
        <v>1</v>
      </c>
      <c r="P33">
        <f t="shared" si="6"/>
        <v>111.49556898841685</v>
      </c>
      <c r="Q33">
        <f t="shared" si="7"/>
        <v>124.34928698887363</v>
      </c>
      <c r="S33" s="24"/>
      <c r="T33" s="3">
        <v>1</v>
      </c>
      <c r="U33" s="4">
        <f>COUNTIFS(F4:F46,"1",L4:L46,"0")</f>
        <v>2</v>
      </c>
      <c r="V33" s="4">
        <f>COUNTIFS(F4:F46,"1",L4:L46,"1")</f>
        <v>26</v>
      </c>
      <c r="W33" s="16">
        <f>SUM(U33:V33)</f>
        <v>28</v>
      </c>
      <c r="X33" s="25"/>
      <c r="Y33" s="1">
        <f t="shared" si="8"/>
        <v>10.559146224407391</v>
      </c>
      <c r="Z33" s="1">
        <f t="shared" si="9"/>
        <v>11.151201145566052</v>
      </c>
    </row>
    <row r="34" spans="1:26" x14ac:dyDescent="0.25">
      <c r="A34" s="3">
        <v>5</v>
      </c>
      <c r="B34" s="6">
        <v>0.6</v>
      </c>
      <c r="C34" s="12">
        <v>0.1234</v>
      </c>
      <c r="D34" s="12">
        <v>1.542</v>
      </c>
      <c r="E34" s="7">
        <f t="shared" si="10"/>
        <v>9.3411200080598675</v>
      </c>
      <c r="F34" s="5">
        <f t="shared" si="0"/>
        <v>1</v>
      </c>
      <c r="G34" s="5">
        <f t="shared" si="1"/>
        <v>1</v>
      </c>
      <c r="H34" s="10">
        <f t="shared" si="2"/>
        <v>1.5422</v>
      </c>
      <c r="I34" s="10">
        <f t="shared" si="3"/>
        <v>0.97685074919537374</v>
      </c>
      <c r="K34">
        <f t="shared" si="4"/>
        <v>0</v>
      </c>
      <c r="L34">
        <f t="shared" si="5"/>
        <v>1</v>
      </c>
      <c r="P34">
        <f t="shared" si="6"/>
        <v>60.823153292116523</v>
      </c>
      <c r="Q34">
        <f t="shared" si="7"/>
        <v>69.961000234785601</v>
      </c>
      <c r="S34" s="24"/>
      <c r="T34" s="15" t="s">
        <v>18</v>
      </c>
      <c r="U34" s="16">
        <f>SUM(U32:U33)</f>
        <v>14</v>
      </c>
      <c r="V34" s="16">
        <f>SUM(V32:V33)</f>
        <v>29</v>
      </c>
      <c r="W34" s="5">
        <f>SUM(U34:V34)</f>
        <v>43</v>
      </c>
      <c r="X34" s="25"/>
      <c r="Y34" s="1">
        <f t="shared" si="8"/>
        <v>7.7989200080598673</v>
      </c>
      <c r="Z34" s="1">
        <f t="shared" si="9"/>
        <v>8.3642692588644945</v>
      </c>
    </row>
    <row r="35" spans="1:26" x14ac:dyDescent="0.25">
      <c r="A35" s="3">
        <v>8</v>
      </c>
      <c r="B35" s="6">
        <v>0.53</v>
      </c>
      <c r="C35" s="12">
        <v>0.1234</v>
      </c>
      <c r="D35" s="12">
        <v>1.542</v>
      </c>
      <c r="E35" s="7">
        <f t="shared" si="10"/>
        <v>12.409516191418012</v>
      </c>
      <c r="F35" s="5">
        <f t="shared" si="0"/>
        <v>1</v>
      </c>
      <c r="G35" s="5">
        <f t="shared" si="1"/>
        <v>2</v>
      </c>
      <c r="H35" s="10">
        <f t="shared" si="2"/>
        <v>1.8044600000000002</v>
      </c>
      <c r="I35" s="10">
        <f t="shared" si="3"/>
        <v>1.2679835429138349</v>
      </c>
      <c r="K35">
        <f t="shared" si="4"/>
        <v>0</v>
      </c>
      <c r="L35">
        <f t="shared" si="5"/>
        <v>1</v>
      </c>
      <c r="P35">
        <f t="shared" si="6"/>
        <v>112.4672168231335</v>
      </c>
      <c r="Q35">
        <f t="shared" si="7"/>
        <v>124.13374975768453</v>
      </c>
      <c r="S35" s="26"/>
      <c r="T35" s="15"/>
      <c r="U35" s="15"/>
      <c r="V35" s="15"/>
      <c r="W35" s="15"/>
      <c r="X35" s="25"/>
      <c r="Y35" s="1">
        <f t="shared" si="8"/>
        <v>10.605056191418011</v>
      </c>
      <c r="Z35" s="1">
        <f t="shared" si="9"/>
        <v>11.141532648504178</v>
      </c>
    </row>
    <row r="36" spans="1:26" x14ac:dyDescent="0.25">
      <c r="A36" s="3">
        <v>4</v>
      </c>
      <c r="B36" s="6">
        <v>0.21</v>
      </c>
      <c r="C36" s="12">
        <v>0.1234</v>
      </c>
      <c r="D36" s="12">
        <v>1.542</v>
      </c>
      <c r="E36" s="7">
        <f t="shared" si="10"/>
        <v>6.0046431199708596</v>
      </c>
      <c r="F36" s="5">
        <f t="shared" si="0"/>
        <v>0</v>
      </c>
      <c r="G36" s="5">
        <f t="shared" si="1"/>
        <v>1</v>
      </c>
      <c r="H36" s="10">
        <f t="shared" si="2"/>
        <v>0.81742000000000004</v>
      </c>
      <c r="I36" s="10">
        <f t="shared" si="3"/>
        <v>0.53768171677643328</v>
      </c>
      <c r="K36">
        <f t="shared" si="4"/>
        <v>0</v>
      </c>
      <c r="L36">
        <f t="shared" si="5"/>
        <v>0</v>
      </c>
      <c r="P36">
        <f t="shared" si="6"/>
        <v>26.907283696360217</v>
      </c>
      <c r="Q36">
        <f t="shared" si="7"/>
        <v>29.887666984017574</v>
      </c>
      <c r="S36" s="26"/>
      <c r="T36" s="15"/>
      <c r="U36" s="15"/>
      <c r="V36" s="15"/>
      <c r="W36" s="15"/>
      <c r="X36" s="25"/>
      <c r="Y36" s="1">
        <f t="shared" si="8"/>
        <v>5.1872231199708594</v>
      </c>
      <c r="Z36" s="1">
        <f t="shared" si="9"/>
        <v>5.4669614031944267</v>
      </c>
    </row>
    <row r="37" spans="1:26" x14ac:dyDescent="0.25">
      <c r="A37" s="3">
        <v>6</v>
      </c>
      <c r="B37" s="6">
        <v>0.5</v>
      </c>
      <c r="C37" s="12">
        <v>0.1234</v>
      </c>
      <c r="D37" s="12">
        <v>1.542</v>
      </c>
      <c r="E37" s="7">
        <f t="shared" si="10"/>
        <v>10.141120008059868</v>
      </c>
      <c r="F37" s="5">
        <f t="shared" si="0"/>
        <v>1</v>
      </c>
      <c r="G37" s="5">
        <f t="shared" si="1"/>
        <v>2</v>
      </c>
      <c r="H37" s="10">
        <f t="shared" si="2"/>
        <v>1.5114000000000001</v>
      </c>
      <c r="I37" s="10">
        <f t="shared" si="3"/>
        <v>0.99029635360789836</v>
      </c>
      <c r="K37">
        <f t="shared" si="4"/>
        <v>0</v>
      </c>
      <c r="L37">
        <f t="shared" si="5"/>
        <v>1</v>
      </c>
      <c r="P37">
        <f t="shared" si="6"/>
        <v>74.472067417508811</v>
      </c>
      <c r="Q37">
        <f t="shared" si="7"/>
        <v>83.737573554877685</v>
      </c>
      <c r="S37" s="26"/>
      <c r="T37" s="17" t="s">
        <v>19</v>
      </c>
      <c r="U37" s="17"/>
      <c r="V37" s="15"/>
      <c r="W37" s="18" t="s">
        <v>20</v>
      </c>
      <c r="X37" s="27"/>
      <c r="Y37" s="1">
        <f t="shared" si="8"/>
        <v>8.6297200080598682</v>
      </c>
      <c r="Z37" s="1">
        <f t="shared" si="9"/>
        <v>9.150823654451969</v>
      </c>
    </row>
    <row r="38" spans="1:26" x14ac:dyDescent="0.25">
      <c r="A38" s="3">
        <v>3</v>
      </c>
      <c r="B38" s="6">
        <v>0.74</v>
      </c>
      <c r="C38" s="12">
        <v>0.1234</v>
      </c>
      <c r="D38" s="12">
        <v>1.542</v>
      </c>
      <c r="E38" s="7">
        <f t="shared" si="10"/>
        <v>7.496565472236087</v>
      </c>
      <c r="F38" s="5">
        <f t="shared" si="0"/>
        <v>0</v>
      </c>
      <c r="G38" s="5">
        <f t="shared" si="1"/>
        <v>1</v>
      </c>
      <c r="H38" s="10">
        <f t="shared" si="2"/>
        <v>1.5112800000000002</v>
      </c>
      <c r="I38" s="10">
        <f t="shared" si="3"/>
        <v>0.91757297294274076</v>
      </c>
      <c r="K38">
        <f t="shared" si="4"/>
        <v>0</v>
      </c>
      <c r="L38">
        <f t="shared" si="5"/>
        <v>1</v>
      </c>
      <c r="P38">
        <f t="shared" si="6"/>
        <v>35.823642184160356</v>
      </c>
      <c r="Q38">
        <f t="shared" si="7"/>
        <v>43.283142305758112</v>
      </c>
      <c r="S38" s="26"/>
      <c r="T38" s="19" t="s">
        <v>21</v>
      </c>
      <c r="U38" s="19">
        <f>SUM(V33,U32)</f>
        <v>38</v>
      </c>
      <c r="V38" s="15"/>
      <c r="W38" s="20" t="s">
        <v>22</v>
      </c>
      <c r="X38" s="28">
        <f>W34</f>
        <v>43</v>
      </c>
      <c r="Y38" s="1">
        <f t="shared" si="8"/>
        <v>5.9852854722360869</v>
      </c>
      <c r="Z38" s="1">
        <f t="shared" si="9"/>
        <v>6.5789924992933466</v>
      </c>
    </row>
    <row r="39" spans="1:26" x14ac:dyDescent="0.25">
      <c r="A39" s="3">
        <v>1</v>
      </c>
      <c r="B39" s="6">
        <v>0.19</v>
      </c>
      <c r="C39" s="12">
        <v>0.1234</v>
      </c>
      <c r="D39" s="12">
        <v>1.542</v>
      </c>
      <c r="E39" s="7">
        <f t="shared" si="10"/>
        <v>1.7588588949765005</v>
      </c>
      <c r="F39" s="5">
        <f t="shared" si="0"/>
        <v>0</v>
      </c>
      <c r="G39" s="5">
        <f t="shared" si="1"/>
        <v>0</v>
      </c>
      <c r="H39" s="10">
        <f t="shared" si="2"/>
        <v>0.41638000000000003</v>
      </c>
      <c r="I39" s="10">
        <f t="shared" si="3"/>
        <v>0.15948503346098053</v>
      </c>
      <c r="K39">
        <f t="shared" si="4"/>
        <v>0</v>
      </c>
      <c r="L39">
        <f t="shared" si="5"/>
        <v>0</v>
      </c>
      <c r="P39">
        <f t="shared" si="6"/>
        <v>1.802249583457326</v>
      </c>
      <c r="Q39">
        <f t="shared" si="7"/>
        <v>2.5579967488990656</v>
      </c>
      <c r="S39" s="26"/>
      <c r="T39" s="19" t="s">
        <v>23</v>
      </c>
      <c r="U39" s="19">
        <f>W34</f>
        <v>43</v>
      </c>
      <c r="V39" s="15"/>
      <c r="W39" s="20" t="s">
        <v>24</v>
      </c>
      <c r="X39" s="28">
        <f>V33+U32</f>
        <v>38</v>
      </c>
      <c r="Y39" s="1">
        <f t="shared" si="8"/>
        <v>1.3424788949765005</v>
      </c>
      <c r="Z39" s="1">
        <f t="shared" si="9"/>
        <v>1.59937386151552</v>
      </c>
    </row>
    <row r="40" spans="1:26" x14ac:dyDescent="0.25">
      <c r="A40" s="3">
        <v>4</v>
      </c>
      <c r="B40" s="6">
        <v>1</v>
      </c>
      <c r="C40" s="12">
        <v>0.1234</v>
      </c>
      <c r="D40" s="12">
        <v>1.542</v>
      </c>
      <c r="E40" s="7">
        <f t="shared" si="10"/>
        <v>9.2431975046920716</v>
      </c>
      <c r="F40" s="5">
        <f t="shared" si="0"/>
        <v>1</v>
      </c>
      <c r="G40" s="5">
        <f t="shared" si="1"/>
        <v>1</v>
      </c>
      <c r="H40" s="10">
        <f t="shared" si="2"/>
        <v>2.0356000000000001</v>
      </c>
      <c r="I40" s="10">
        <f t="shared" si="3"/>
        <v>1.4931854144315939</v>
      </c>
      <c r="K40">
        <f t="shared" si="4"/>
        <v>1</v>
      </c>
      <c r="L40">
        <f t="shared" si="5"/>
        <v>1</v>
      </c>
      <c r="P40">
        <f t="shared" si="6"/>
        <v>51.949461789643372</v>
      </c>
      <c r="Q40">
        <f t="shared" si="7"/>
        <v>60.062687399183588</v>
      </c>
      <c r="S40" s="26"/>
      <c r="T40" s="19" t="s">
        <v>25</v>
      </c>
      <c r="U40" s="19">
        <f>(U34*W32+V34*W33)/W34</f>
        <v>23.767441860465116</v>
      </c>
      <c r="V40" s="15"/>
      <c r="W40" s="20" t="s">
        <v>26</v>
      </c>
      <c r="X40" s="28">
        <f>U34*W32+V34*W33</f>
        <v>1022</v>
      </c>
      <c r="Y40" s="1">
        <f t="shared" si="8"/>
        <v>7.2075975046920711</v>
      </c>
      <c r="Z40" s="1">
        <f t="shared" si="9"/>
        <v>7.7500120902604781</v>
      </c>
    </row>
    <row r="41" spans="1:26" x14ac:dyDescent="0.25">
      <c r="A41" s="3">
        <v>5</v>
      </c>
      <c r="B41" s="6">
        <v>0.18</v>
      </c>
      <c r="C41" s="12">
        <v>0.1234</v>
      </c>
      <c r="D41" s="12">
        <v>1.542</v>
      </c>
      <c r="E41" s="7">
        <f t="shared" si="10"/>
        <v>7.043326909627484</v>
      </c>
      <c r="F41" s="5">
        <f t="shared" si="0"/>
        <v>0</v>
      </c>
      <c r="G41" s="5">
        <f t="shared" si="1"/>
        <v>1</v>
      </c>
      <c r="H41" s="10">
        <f t="shared" si="2"/>
        <v>0.89456000000000002</v>
      </c>
      <c r="I41" s="10">
        <f t="shared" si="3"/>
        <v>0.64938656742758361</v>
      </c>
      <c r="K41">
        <f t="shared" si="4"/>
        <v>0</v>
      </c>
      <c r="L41">
        <f t="shared" si="5"/>
        <v>0</v>
      </c>
      <c r="P41">
        <f t="shared" si="6"/>
        <v>37.80733450892992</v>
      </c>
      <c r="Q41">
        <f t="shared" si="7"/>
        <v>40.882473099611374</v>
      </c>
      <c r="S41" s="26"/>
      <c r="T41" s="19" t="s">
        <v>27</v>
      </c>
      <c r="U41" s="15">
        <f>(W32*W32+W33*W33)/U39</f>
        <v>23.465116279069768</v>
      </c>
      <c r="V41" s="15"/>
      <c r="W41" s="20" t="s">
        <v>27</v>
      </c>
      <c r="X41" s="25">
        <f>(W32*W32+W33*W33)</f>
        <v>1009</v>
      </c>
      <c r="Y41" s="1">
        <f t="shared" si="8"/>
        <v>6.1487669096274837</v>
      </c>
      <c r="Z41" s="1">
        <f t="shared" si="9"/>
        <v>6.3939403421999002</v>
      </c>
    </row>
    <row r="42" spans="1:26" x14ac:dyDescent="0.25">
      <c r="A42" s="3">
        <v>1</v>
      </c>
      <c r="B42" s="6">
        <v>0.04</v>
      </c>
      <c r="C42" s="12">
        <v>0.1234</v>
      </c>
      <c r="D42" s="12">
        <v>1.542</v>
      </c>
      <c r="E42" s="7">
        <f t="shared" si="10"/>
        <v>1.1599893341866343</v>
      </c>
      <c r="F42" s="5">
        <f t="shared" si="0"/>
        <v>0</v>
      </c>
      <c r="G42" s="5">
        <f t="shared" si="1"/>
        <v>0</v>
      </c>
      <c r="H42" s="10">
        <f t="shared" si="2"/>
        <v>0.18507999999999999</v>
      </c>
      <c r="I42" s="10">
        <f t="shared" si="3"/>
        <v>0.12499933666309054</v>
      </c>
      <c r="K42">
        <f t="shared" si="4"/>
        <v>0</v>
      </c>
      <c r="L42">
        <f t="shared" si="5"/>
        <v>0</v>
      </c>
      <c r="P42">
        <f t="shared" si="6"/>
        <v>0.95044820988422651</v>
      </c>
      <c r="Q42">
        <f t="shared" si="7"/>
        <v>1.071204294973785</v>
      </c>
      <c r="S42" s="26"/>
      <c r="T42" s="15"/>
      <c r="U42" s="15"/>
      <c r="V42" s="15"/>
      <c r="W42" s="15"/>
      <c r="X42" s="25"/>
      <c r="Y42" s="1">
        <f t="shared" si="8"/>
        <v>0.97490933418663428</v>
      </c>
      <c r="Z42" s="1">
        <f t="shared" si="9"/>
        <v>1.0349899975235437</v>
      </c>
    </row>
    <row r="43" spans="1:26" x14ac:dyDescent="0.25">
      <c r="A43" s="3">
        <v>7</v>
      </c>
      <c r="B43" s="6">
        <v>0.47</v>
      </c>
      <c r="C43" s="12">
        <v>0.1234</v>
      </c>
      <c r="D43" s="12">
        <v>1.542</v>
      </c>
      <c r="E43" s="7">
        <f t="shared" si="10"/>
        <v>11.082136826195681</v>
      </c>
      <c r="F43" s="5">
        <f t="shared" si="0"/>
        <v>1</v>
      </c>
      <c r="G43" s="5">
        <f t="shared" si="1"/>
        <v>2</v>
      </c>
      <c r="H43" s="10">
        <f t="shared" si="2"/>
        <v>1.5885400000000001</v>
      </c>
      <c r="I43" s="10">
        <f t="shared" si="3"/>
        <v>1.0846084180479392</v>
      </c>
      <c r="K43">
        <f t="shared" si="4"/>
        <v>0</v>
      </c>
      <c r="L43">
        <f t="shared" si="5"/>
        <v>1</v>
      </c>
      <c r="P43">
        <f t="shared" si="6"/>
        <v>90.1283806983527</v>
      </c>
      <c r="Q43">
        <f t="shared" si="7"/>
        <v>99.950574271721123</v>
      </c>
      <c r="S43" s="26"/>
      <c r="T43" s="19" t="s">
        <v>28</v>
      </c>
      <c r="U43" s="19">
        <f>(U38-U40)/(U39-U41)</f>
        <v>0.72857142857142865</v>
      </c>
      <c r="V43" s="15"/>
      <c r="W43" s="20" t="s">
        <v>28</v>
      </c>
      <c r="X43" s="28">
        <f>(X39/X38-X40/(X38*X38))/(1-(X41/(X38*X38)))</f>
        <v>0.72857142857142865</v>
      </c>
      <c r="Y43" s="1">
        <f t="shared" si="8"/>
        <v>9.4935968261956809</v>
      </c>
      <c r="Z43" s="1">
        <f t="shared" si="9"/>
        <v>9.9975284081477422</v>
      </c>
    </row>
    <row r="44" spans="1:26" ht="15.75" thickBot="1" x14ac:dyDescent="0.3">
      <c r="A44" s="3">
        <v>2</v>
      </c>
      <c r="B44" s="6">
        <v>0.26</v>
      </c>
      <c r="C44" s="12">
        <v>0.1234</v>
      </c>
      <c r="D44" s="12">
        <v>1.542</v>
      </c>
      <c r="E44" s="7">
        <f t="shared" si="10"/>
        <v>3.5368801378437369</v>
      </c>
      <c r="F44" s="5">
        <f t="shared" si="0"/>
        <v>0</v>
      </c>
      <c r="G44" s="5">
        <f t="shared" si="1"/>
        <v>0</v>
      </c>
      <c r="H44" s="10">
        <f t="shared" si="2"/>
        <v>0.64771999999999996</v>
      </c>
      <c r="I44" s="10">
        <f t="shared" si="3"/>
        <v>0.31437197401557576</v>
      </c>
      <c r="K44">
        <f t="shared" si="4"/>
        <v>0</v>
      </c>
      <c r="L44">
        <f t="shared" si="5"/>
        <v>0</v>
      </c>
      <c r="P44">
        <f t="shared" si="6"/>
        <v>8.3472463021052405</v>
      </c>
      <c r="Q44">
        <f t="shared" si="7"/>
        <v>10.384558865939146</v>
      </c>
      <c r="S44" s="29"/>
      <c r="T44" s="30" t="s">
        <v>28</v>
      </c>
      <c r="U44" s="30">
        <f>(V33*U32-V32*U33)/((V33+U33)*(V32+U32))</f>
        <v>0.72857142857142854</v>
      </c>
      <c r="V44" s="31"/>
      <c r="W44" s="31"/>
      <c r="X44" s="32"/>
      <c r="Y44" s="1">
        <f t="shared" si="8"/>
        <v>2.8891601378437368</v>
      </c>
      <c r="Z44" s="1">
        <f t="shared" si="9"/>
        <v>3.2225081638281612</v>
      </c>
    </row>
    <row r="45" spans="1:26" x14ac:dyDescent="0.25">
      <c r="A45" s="3">
        <v>8</v>
      </c>
      <c r="B45" s="6">
        <v>0.84</v>
      </c>
      <c r="C45" s="12">
        <v>0.1234</v>
      </c>
      <c r="D45" s="12">
        <v>1.542</v>
      </c>
      <c r="E45" s="7">
        <f t="shared" si="10"/>
        <v>16.823055397142998</v>
      </c>
      <c r="F45" s="5">
        <f t="shared" si="0"/>
        <v>1</v>
      </c>
      <c r="G45" s="5">
        <f t="shared" si="1"/>
        <v>2</v>
      </c>
      <c r="H45" s="10">
        <f t="shared" si="2"/>
        <v>2.2824800000000001</v>
      </c>
      <c r="I45" s="10">
        <f t="shared" si="3"/>
        <v>1.6925074684229324</v>
      </c>
      <c r="K45">
        <f t="shared" si="4"/>
        <v>1</v>
      </c>
      <c r="L45">
        <f t="shared" si="5"/>
        <v>1</v>
      </c>
      <c r="P45">
        <f t="shared" si="6"/>
        <v>211.42833288000026</v>
      </c>
      <c r="Q45">
        <f t="shared" si="7"/>
        <v>228.93348062329508</v>
      </c>
      <c r="S45" t="s">
        <v>31</v>
      </c>
      <c r="T45">
        <f>(V33+U32)/43</f>
        <v>0.88372093023255816</v>
      </c>
      <c r="U45" t="s">
        <v>29</v>
      </c>
      <c r="V45" s="34">
        <f>(U38-U40)/(U39-U40)</f>
        <v>0.74002418379685608</v>
      </c>
      <c r="Y45" s="1">
        <f t="shared" si="8"/>
        <v>14.540575397142998</v>
      </c>
      <c r="Z45" s="1">
        <f t="shared" si="9"/>
        <v>15.130547928720066</v>
      </c>
    </row>
    <row r="46" spans="1:26" x14ac:dyDescent="0.25">
      <c r="A46" s="3">
        <v>10</v>
      </c>
      <c r="B46" s="6">
        <v>0.85</v>
      </c>
      <c r="C46" s="12">
        <v>0.1234</v>
      </c>
      <c r="D46" s="12">
        <v>1.542</v>
      </c>
      <c r="E46" s="7">
        <f t="shared" si="10"/>
        <v>20.99848711262349</v>
      </c>
      <c r="F46" s="5">
        <f t="shared" si="0"/>
        <v>1</v>
      </c>
      <c r="G46" s="5">
        <f t="shared" si="1"/>
        <v>2</v>
      </c>
      <c r="H46" s="10">
        <f t="shared" si="2"/>
        <v>2.5446999999999997</v>
      </c>
      <c r="I46" s="10">
        <f t="shared" si="3"/>
        <v>1.9562004619268265</v>
      </c>
      <c r="K46">
        <f t="shared" si="4"/>
        <v>1</v>
      </c>
      <c r="L46">
        <f t="shared" si="5"/>
        <v>1</v>
      </c>
      <c r="P46">
        <f t="shared" si="6"/>
        <v>340.54225879802885</v>
      </c>
      <c r="Q46">
        <f t="shared" si="7"/>
        <v>362.60868088730035</v>
      </c>
      <c r="Y46" s="1">
        <f t="shared" si="8"/>
        <v>18.453787112623491</v>
      </c>
      <c r="Z46" s="1">
        <f t="shared" si="9"/>
        <v>19.042286650696663</v>
      </c>
    </row>
  </sheetData>
  <mergeCells count="10">
    <mergeCell ref="S29:X29"/>
    <mergeCell ref="S11:X11"/>
    <mergeCell ref="AE1:AF1"/>
    <mergeCell ref="K2:M2"/>
    <mergeCell ref="H2:J2"/>
    <mergeCell ref="P1:Q1"/>
    <mergeCell ref="S1:T1"/>
    <mergeCell ref="S5:T5"/>
    <mergeCell ref="Y1:Z1"/>
    <mergeCell ref="AB1:A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fitness 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Bahrudin Hrnjica</dc:creator>
  <cp:lastModifiedBy>Bahrudin Hrnjica</cp:lastModifiedBy>
  <dcterms:created xsi:type="dcterms:W3CDTF">2017-06-04T05:52:43Z</dcterms:created>
  <dcterms:modified xsi:type="dcterms:W3CDTF">2017-06-04T10:46:06Z</dcterms:modified>
</cp:coreProperties>
</file>