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92ae1c9e13486ad/软工实验/"/>
    </mc:Choice>
  </mc:AlternateContent>
  <xr:revisionPtr revIDLastSave="398" documentId="8_{CBD2E173-942F-4ABC-8D3E-0ADAEB0A914B}" xr6:coauthVersionLast="45" xr6:coauthVersionMax="45" xr10:uidLastSave="{8EB05601-D741-4EB4-A684-667D66C2B171}"/>
  <bookViews>
    <workbookView xWindow="-108" yWindow="-108" windowWidth="23256" windowHeight="13176" tabRatio="793" activeTab="8" xr2:uid="{00000000-000D-0000-FFFF-FFFF00000000}"/>
  </bookViews>
  <sheets>
    <sheet name="组员贡献度" sheetId="1" r:id="rId1"/>
    <sheet name="软件需求分析" sheetId="2" r:id="rId2"/>
    <sheet name="软件需求评审" sheetId="3" r:id="rId3"/>
    <sheet name="软件设计与实现" sheetId="5" r:id="rId4"/>
    <sheet name="软件测试" sheetId="6" r:id="rId5"/>
    <sheet name="软件测试评审" sheetId="7" r:id="rId6"/>
    <sheet name="软件进度计划与控制" sheetId="8" r:id="rId7"/>
    <sheet name="配置管理" sheetId="9" r:id="rId8"/>
    <sheet name="工作量估计与统计分析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9" l="1"/>
  <c r="D10" i="9"/>
  <c r="C10" i="9"/>
  <c r="B10" i="9"/>
  <c r="F8" i="8"/>
  <c r="F9" i="8"/>
  <c r="F6" i="8"/>
  <c r="F5" i="8"/>
  <c r="F7" i="8"/>
  <c r="F4" i="8"/>
  <c r="H4" i="2" l="1"/>
  <c r="H5" i="2"/>
  <c r="H6" i="2"/>
  <c r="H7" i="2"/>
  <c r="H8" i="2"/>
  <c r="H9" i="2"/>
  <c r="B10" i="2"/>
  <c r="C10" i="2"/>
  <c r="D10" i="2"/>
  <c r="E10" i="2"/>
  <c r="F10" i="2"/>
  <c r="G10" i="2"/>
  <c r="H10" i="2" l="1"/>
  <c r="B8" i="6"/>
  <c r="I9" i="2" l="1"/>
  <c r="J9" i="2" s="1"/>
  <c r="I5" i="2"/>
  <c r="J5" i="2" s="1"/>
  <c r="I8" i="2"/>
  <c r="J8" i="2" s="1"/>
  <c r="I6" i="2"/>
  <c r="J6" i="2" s="1"/>
  <c r="I4" i="2"/>
  <c r="J4" i="2" s="1"/>
  <c r="I7" i="2"/>
  <c r="J7" i="2" s="1"/>
  <c r="B10" i="8"/>
  <c r="F9" i="9"/>
  <c r="F8" i="9"/>
  <c r="F7" i="9"/>
  <c r="F6" i="9"/>
  <c r="F4" i="9"/>
  <c r="F5" i="9"/>
  <c r="G9" i="5" l="1"/>
  <c r="G8" i="5"/>
  <c r="G7" i="5"/>
  <c r="G6" i="5"/>
  <c r="G5" i="5"/>
  <c r="G4" i="5"/>
  <c r="H4" i="7"/>
  <c r="H5" i="6" l="1"/>
  <c r="H6" i="6"/>
  <c r="H7" i="6"/>
  <c r="H9" i="6"/>
  <c r="H4" i="6"/>
  <c r="F4" i="3"/>
  <c r="F5" i="3"/>
  <c r="F6" i="3"/>
  <c r="F7" i="3"/>
  <c r="F8" i="3"/>
  <c r="F9" i="3"/>
  <c r="C10" i="8"/>
  <c r="D10" i="8"/>
  <c r="E10" i="8"/>
  <c r="F10" i="8" l="1"/>
  <c r="F5" i="10"/>
  <c r="F6" i="10"/>
  <c r="F7" i="10"/>
  <c r="F8" i="10"/>
  <c r="F9" i="10"/>
  <c r="F4" i="10"/>
  <c r="C10" i="10"/>
  <c r="D10" i="10"/>
  <c r="E10" i="10"/>
  <c r="B10" i="10"/>
  <c r="F10" i="10" l="1"/>
  <c r="G4" i="8"/>
  <c r="H4" i="8" s="1"/>
  <c r="G9" i="8"/>
  <c r="H9" i="8" s="1"/>
  <c r="G8" i="8"/>
  <c r="H8" i="8" s="1"/>
  <c r="G7" i="8"/>
  <c r="H7" i="8" s="1"/>
  <c r="G5" i="8"/>
  <c r="H5" i="8" s="1"/>
  <c r="G6" i="8"/>
  <c r="H6" i="8" s="1"/>
  <c r="F10" i="9"/>
  <c r="G9" i="9" s="1"/>
  <c r="H9" i="9" s="1"/>
  <c r="H5" i="7"/>
  <c r="H6" i="7"/>
  <c r="H7" i="7"/>
  <c r="H8" i="7"/>
  <c r="H9" i="7"/>
  <c r="F10" i="7"/>
  <c r="G10" i="7"/>
  <c r="C10" i="7"/>
  <c r="D10" i="7"/>
  <c r="G8" i="9" l="1"/>
  <c r="H8" i="9" s="1"/>
  <c r="G7" i="9"/>
  <c r="H7" i="9" s="1"/>
  <c r="G5" i="9"/>
  <c r="H5" i="9" s="1"/>
  <c r="G6" i="9"/>
  <c r="H6" i="9" s="1"/>
  <c r="G4" i="9"/>
  <c r="H4" i="9" s="1"/>
  <c r="G7" i="10" l="1"/>
  <c r="H7" i="10" s="1"/>
  <c r="G5" i="10"/>
  <c r="H5" i="10" s="1"/>
  <c r="G4" i="10"/>
  <c r="H4" i="10" s="1"/>
  <c r="G9" i="10"/>
  <c r="H9" i="10" s="1"/>
  <c r="G8" i="10"/>
  <c r="H8" i="10" s="1"/>
  <c r="G6" i="10"/>
  <c r="H6" i="10" s="1"/>
  <c r="J9" i="1"/>
  <c r="J8" i="1"/>
  <c r="J7" i="1"/>
  <c r="J5" i="1"/>
  <c r="J4" i="1"/>
  <c r="J6" i="1"/>
  <c r="E10" i="7"/>
  <c r="B10" i="7"/>
  <c r="B10" i="6" l="1"/>
  <c r="H8" i="6"/>
  <c r="H10" i="7"/>
  <c r="I5" i="7" l="1"/>
  <c r="J5" i="7" s="1"/>
  <c r="I4" i="7"/>
  <c r="J4" i="7" s="1"/>
  <c r="I6" i="7"/>
  <c r="J6" i="7" s="1"/>
  <c r="I9" i="7"/>
  <c r="J9" i="7" s="1"/>
  <c r="I8" i="7"/>
  <c r="J8" i="7" s="1"/>
  <c r="I7" i="7"/>
  <c r="J7" i="7" s="1"/>
  <c r="G10" i="5"/>
  <c r="F10" i="3"/>
  <c r="H10" i="6"/>
  <c r="I5" i="6" s="1"/>
  <c r="J5" i="6" s="1"/>
  <c r="H4" i="5" l="1"/>
  <c r="I4" i="5" s="1"/>
  <c r="H6" i="5"/>
  <c r="I6" i="5" s="1"/>
  <c r="H5" i="5"/>
  <c r="I5" i="5" s="1"/>
  <c r="H7" i="5"/>
  <c r="I7" i="5" s="1"/>
  <c r="I4" i="6"/>
  <c r="J4" i="6" s="1"/>
  <c r="H8" i="5"/>
  <c r="I8" i="5" s="1"/>
  <c r="H9" i="5"/>
  <c r="I9" i="5" s="1"/>
  <c r="G6" i="3"/>
  <c r="H6" i="3" s="1"/>
  <c r="G5" i="3"/>
  <c r="H5" i="3" s="1"/>
  <c r="G9" i="3"/>
  <c r="H9" i="3" s="1"/>
  <c r="G8" i="3"/>
  <c r="H8" i="3" s="1"/>
  <c r="G7" i="3"/>
  <c r="H7" i="3" s="1"/>
  <c r="G4" i="3"/>
  <c r="H4" i="3" s="1"/>
  <c r="I7" i="6" l="1"/>
  <c r="J7" i="6" s="1"/>
  <c r="I9" i="6"/>
  <c r="J9" i="6" s="1"/>
  <c r="I6" i="6"/>
  <c r="J6" i="6" s="1"/>
  <c r="I8" i="6"/>
  <c r="J8" i="6" s="1"/>
  <c r="G10" i="6"/>
  <c r="F10" i="6"/>
  <c r="E10" i="6"/>
  <c r="C10" i="6"/>
  <c r="D10" i="6"/>
  <c r="B10" i="5"/>
  <c r="F10" i="5"/>
  <c r="E10" i="5"/>
  <c r="E10" i="3"/>
  <c r="D10" i="3"/>
  <c r="C10" i="3"/>
  <c r="B10" i="3"/>
</calcChain>
</file>

<file path=xl/sharedStrings.xml><?xml version="1.0" encoding="utf-8"?>
<sst xmlns="http://schemas.openxmlformats.org/spreadsheetml/2006/main" count="184" uniqueCount="91">
  <si>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</si>
  <si>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</si>
  <si>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</si>
  <si>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</si>
  <si>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王伟民</t>
    <phoneticPr fontId="1" type="noConversion"/>
  </si>
  <si>
    <t>王子璇</t>
    <phoneticPr fontId="1" type="noConversion"/>
  </si>
  <si>
    <t>软件需求分析  15%</t>
    <phoneticPr fontId="1" type="noConversion"/>
  </si>
  <si>
    <t>软件需求规格说明书初稿  70%</t>
    <phoneticPr fontId="1" type="noConversion"/>
  </si>
  <si>
    <t>软件需求规格说明书完善  30%</t>
    <phoneticPr fontId="1" type="noConversion"/>
  </si>
  <si>
    <t>任务进度权重</t>
    <phoneticPr fontId="1" type="noConversion"/>
  </si>
  <si>
    <t>评分项/权重</t>
    <phoneticPr fontId="1" type="noConversion"/>
  </si>
  <si>
    <t>字数/0.1</t>
    <phoneticPr fontId="1" type="noConversion"/>
  </si>
  <si>
    <t>需求个数/10</t>
    <phoneticPr fontId="1" type="noConversion"/>
  </si>
  <si>
    <t>修改字数/0.1</t>
    <phoneticPr fontId="1" type="noConversion"/>
  </si>
  <si>
    <t>修改需求个数/5</t>
    <phoneticPr fontId="1" type="noConversion"/>
  </si>
  <si>
    <t>图表个数/10</t>
    <phoneticPr fontId="1" type="noConversion"/>
  </si>
  <si>
    <t>修改图表个数/5</t>
    <phoneticPr fontId="1" type="noConversion"/>
  </si>
  <si>
    <t>任务进度权重</t>
    <phoneticPr fontId="1" type="noConversion"/>
  </si>
  <si>
    <t>软件需求初评审 50%</t>
    <phoneticPr fontId="1" type="noConversion"/>
  </si>
  <si>
    <t>软件需求复评审 50%</t>
    <phoneticPr fontId="1" type="noConversion"/>
  </si>
  <si>
    <t>评分项/权重</t>
  </si>
  <si>
    <t>麦梓健</t>
  </si>
  <si>
    <t>孙维华</t>
  </si>
  <si>
    <t>王伟民</t>
  </si>
  <si>
    <t>洪治凑</t>
  </si>
  <si>
    <t>郑锋</t>
  </si>
  <si>
    <t>王子璇</t>
  </si>
  <si>
    <t>小组工作量</t>
    <phoneticPr fontId="1" type="noConversion"/>
  </si>
  <si>
    <t>小组工作量</t>
    <phoneticPr fontId="1" type="noConversion"/>
  </si>
  <si>
    <t>代码开发 90%</t>
    <phoneticPr fontId="1" type="noConversion"/>
  </si>
  <si>
    <t>代码量（行数）/5</t>
    <phoneticPr fontId="1" type="noConversion"/>
  </si>
  <si>
    <t>字数/0.1</t>
    <phoneticPr fontId="1" type="noConversion"/>
  </si>
  <si>
    <t>图表个数/10</t>
    <phoneticPr fontId="1" type="noConversion"/>
  </si>
  <si>
    <t>软件设计说明书与进度汇报报告 10%</t>
    <phoneticPr fontId="1" type="noConversion"/>
  </si>
  <si>
    <t>代码质量系数</t>
    <phoneticPr fontId="1" type="noConversion"/>
  </si>
  <si>
    <t>开发难度系数</t>
    <phoneticPr fontId="1" type="noConversion"/>
  </si>
  <si>
    <t>软件测试 10%</t>
    <phoneticPr fontId="1" type="noConversion"/>
  </si>
  <si>
    <t>测试用例个数/10</t>
    <phoneticPr fontId="1" type="noConversion"/>
  </si>
  <si>
    <t>图表个数/5</t>
    <phoneticPr fontId="1" type="noConversion"/>
  </si>
  <si>
    <t>软件测试复评审 50%</t>
    <phoneticPr fontId="1" type="noConversion"/>
  </si>
  <si>
    <t>工作量追踪与统计分析报告 80%</t>
    <phoneticPr fontId="1" type="noConversion"/>
  </si>
  <si>
    <t>换算：1图表 = 2行代码 = 100字</t>
    <phoneticPr fontId="1" type="noConversion"/>
  </si>
  <si>
    <t>换算：1测试用例 = 2图表个数 = 100字</t>
    <phoneticPr fontId="1" type="noConversion"/>
  </si>
  <si>
    <t>最终换算工作量</t>
    <phoneticPr fontId="1" type="noConversion"/>
  </si>
  <si>
    <t>客观评分</t>
    <phoneticPr fontId="1" type="noConversion"/>
  </si>
  <si>
    <t>客观工作量占比
(=个人工作量/总工作量)</t>
    <phoneticPr fontId="1" type="noConversion"/>
  </si>
  <si>
    <t>软件测试规格说明书完善+测试报告完善  40%</t>
    <phoneticPr fontId="1" type="noConversion"/>
  </si>
  <si>
    <t>软件测试规格说明书初稿+测试报告初稿 60%</t>
    <phoneticPr fontId="1" type="noConversion"/>
  </si>
  <si>
    <t>工作量占比
(=个人工作量/总工作量)</t>
    <phoneticPr fontId="1" type="noConversion"/>
  </si>
  <si>
    <t>评分</t>
    <phoneticPr fontId="1" type="noConversion"/>
  </si>
  <si>
    <t>总分</t>
    <phoneticPr fontId="1" type="noConversion"/>
  </si>
  <si>
    <t>权重</t>
    <phoneticPr fontId="1" type="noConversion"/>
  </si>
  <si>
    <t xml:space="preserve">工作量估计与统计分析  </t>
    <phoneticPr fontId="1" type="noConversion"/>
  </si>
  <si>
    <t xml:space="preserve">配置管理 </t>
    <phoneticPr fontId="1" type="noConversion"/>
  </si>
  <si>
    <t xml:space="preserve">软件进度计划与控制 </t>
    <phoneticPr fontId="1" type="noConversion"/>
  </si>
  <si>
    <t xml:space="preserve">软件测试评审 </t>
    <phoneticPr fontId="1" type="noConversion"/>
  </si>
  <si>
    <t xml:space="preserve">软件测试 </t>
    <phoneticPr fontId="1" type="noConversion"/>
  </si>
  <si>
    <t xml:space="preserve">软件设计与实现  </t>
    <phoneticPr fontId="1" type="noConversion"/>
  </si>
  <si>
    <t xml:space="preserve">软件需求评审  </t>
    <phoneticPr fontId="1" type="noConversion"/>
  </si>
  <si>
    <t xml:space="preserve">软件需求分析  </t>
    <phoneticPr fontId="1" type="noConversion"/>
  </si>
  <si>
    <t>工作量统计 20%</t>
    <phoneticPr fontId="1" type="noConversion"/>
  </si>
  <si>
    <t>软件需求评审 12%</t>
    <phoneticPr fontId="1" type="noConversion"/>
  </si>
  <si>
    <t>软件设计实现 30%</t>
    <phoneticPr fontId="1" type="noConversion"/>
  </si>
  <si>
    <t>软件测试评审 12%</t>
    <phoneticPr fontId="1" type="noConversion"/>
  </si>
  <si>
    <t>文档类意见修改个数/10</t>
    <phoneticPr fontId="1" type="noConversion"/>
  </si>
  <si>
    <t>换算：4提出意见=2文档类修改意见=1代码类修改意见=100字</t>
    <phoneticPr fontId="1" type="noConversion"/>
  </si>
  <si>
    <t>换算：2提出意见个数 = 1作出修改个数 = 200字</t>
    <phoneticPr fontId="1" type="noConversion"/>
  </si>
  <si>
    <t>20F_工作评分</t>
    <phoneticPr fontId="1" type="noConversion"/>
  </si>
  <si>
    <t>工作量估计与统计分析 7%</t>
    <phoneticPr fontId="1" type="noConversion"/>
  </si>
  <si>
    <t>任务进度权重 7%</t>
    <phoneticPr fontId="1" type="noConversion"/>
  </si>
  <si>
    <t>对他组提出意见个数/2.5</t>
    <phoneticPr fontId="1" type="noConversion"/>
  </si>
  <si>
    <t>代码类意见修改个数/10</t>
    <phoneticPr fontId="1" type="noConversion"/>
  </si>
  <si>
    <t>对他组提出意见个数 /2.5</t>
    <phoneticPr fontId="1" type="noConversion"/>
  </si>
  <si>
    <t>文档类意见修改个数/5</t>
    <phoneticPr fontId="1" type="noConversion"/>
  </si>
  <si>
    <t xml:space="preserve">换算：100字 = 1图表 = 1 需求 = 100修改字数 =2修改图表 = 2 修改需求 </t>
    <phoneticPr fontId="1" type="noConversion"/>
  </si>
  <si>
    <t>提出意见个数/1</t>
    <phoneticPr fontId="1" type="noConversion"/>
  </si>
  <si>
    <t>作出修改个数/2</t>
    <phoneticPr fontId="1" type="noConversion"/>
  </si>
  <si>
    <t xml:space="preserve">提出意见个数/1 </t>
    <phoneticPr fontId="1" type="noConversion"/>
  </si>
  <si>
    <t>配置管理报告 80%</t>
    <phoneticPr fontId="1" type="noConversion"/>
  </si>
  <si>
    <t>Commit总表 20%</t>
    <phoneticPr fontId="1" type="noConversion"/>
  </si>
  <si>
    <t>评分项/权重</t>
    <phoneticPr fontId="1" type="noConversion"/>
  </si>
  <si>
    <t>图表个数/20</t>
    <phoneticPr fontId="1" type="noConversion"/>
  </si>
  <si>
    <t>计划任务个数/2</t>
    <phoneticPr fontId="1" type="noConversion"/>
  </si>
  <si>
    <t>更新次数/4</t>
    <phoneticPr fontId="1" type="noConversion"/>
  </si>
  <si>
    <t>进度计划与控制分析报告 60%</t>
    <phoneticPr fontId="1" type="noConversion"/>
  </si>
  <si>
    <t>MS Project 40%</t>
    <phoneticPr fontId="1" type="noConversion"/>
  </si>
  <si>
    <t>换算：1图表 = 10计划任务个数 = 5更新次数 = 200字</t>
    <phoneticPr fontId="1" type="noConversion"/>
  </si>
  <si>
    <t>小组工作量</t>
    <phoneticPr fontId="1" type="noConversion"/>
  </si>
  <si>
    <t xml:space="preserve">图表个数/10 </t>
    <phoneticPr fontId="1" type="noConversion"/>
  </si>
  <si>
    <t>换算：1图表 =  100字数</t>
    <phoneticPr fontId="1" type="noConversion"/>
  </si>
  <si>
    <t>换算：1图表 = 100字数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</si>
</sst>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%"/>
    <numFmt numFmtId="178" formatCode="0.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0" fillId="0" borderId="0" xfId="0" applyAlignment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9" borderId="1" xfId="1" applyNumberFormat="1" applyFont="1" applyFill="1" applyBorder="1" applyAlignment="1"/>
    <xf numFmtId="10" fontId="0" fillId="9" borderId="1" xfId="0" applyNumberFormat="1" applyFill="1" applyBorder="1"/>
    <xf numFmtId="176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2" fontId="0" fillId="9" borderId="1" xfId="0" applyNumberFormat="1" applyFill="1" applyBorder="1"/>
    <xf numFmtId="0" fontId="0" fillId="0" borderId="0" xfId="0" applyAlignment="1">
      <alignment horizontal="center"/>
    </xf>
    <xf numFmtId="1" fontId="0" fillId="9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1" xfId="0" applyBorder="1" applyAlignment="1"/>
    <xf numFmtId="0" fontId="0" fillId="8" borderId="1" xfId="0" applyFill="1" applyBorder="1" applyAlignment="1"/>
    <xf numFmtId="0" fontId="0" fillId="8" borderId="1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0" borderId="0" xfId="0" applyAlignment="1">
      <alignment horizontal="center"/>
    </xf>
    <xf numFmtId="0" fontId="6" fillId="0" borderId="1" xfId="0" applyFont="1" applyBorder="1"/>
    <xf numFmtId="9" fontId="6" fillId="0" borderId="1" xfId="0" applyNumberFormat="1" applyFont="1" applyBorder="1"/>
    <xf numFmtId="0" fontId="6" fillId="0" borderId="1" xfId="0" applyFont="1" applyBorder="1" applyAlignment="1"/>
    <xf numFmtId="2" fontId="6" fillId="0" borderId="1" xfId="0" applyNumberFormat="1" applyFont="1" applyBorder="1"/>
    <xf numFmtId="2" fontId="8" fillId="0" borderId="1" xfId="0" applyNumberFormat="1" applyFont="1" applyFill="1" applyBorder="1"/>
    <xf numFmtId="2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178" fontId="0" fillId="9" borderId="1" xfId="0" applyNumberFormat="1" applyFill="1" applyBorder="1"/>
    <xf numFmtId="0" fontId="6" fillId="10" borderId="1" xfId="0" applyFont="1" applyFill="1" applyBorder="1"/>
    <xf numFmtId="0" fontId="0" fillId="0" borderId="0" xfId="0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2" fontId="0" fillId="9" borderId="1" xfId="0" applyNumberFormat="1" applyFill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77" fontId="4" fillId="9" borderId="1" xfId="1" applyNumberFormat="1" applyFont="1" applyFill="1" applyBorder="1" applyAlignment="1">
      <alignment horizontal="right"/>
    </xf>
    <xf numFmtId="2" fontId="4" fillId="9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77" fontId="0" fillId="9" borderId="1" xfId="1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9" borderId="4" xfId="0" applyFill="1" applyBorder="1" applyAlignment="1">
      <alignment horizontal="right" vertical="center"/>
    </xf>
    <xf numFmtId="0" fontId="0" fillId="9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9" borderId="4" xfId="0" applyFont="1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8" borderId="1" xfId="0" applyFill="1" applyBorder="1" applyAlignment="1">
      <alignment horizontal="righ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"/>
  <sheetViews>
    <sheetView workbookViewId="0">
      <selection activeCell="G48" sqref="G48"/>
    </sheetView>
  </sheetViews>
  <sheetFormatPr defaultColWidth="8.77734375" defaultRowHeight="13.8" x14ac:dyDescent="0.25"/>
  <cols>
    <col min="2" max="2" width="16.77734375" customWidth="1"/>
    <col min="3" max="3" width="16.44140625" customWidth="1"/>
    <col min="4" max="4" width="20.44140625" customWidth="1"/>
    <col min="5" max="5" width="12.77734375" customWidth="1"/>
    <col min="6" max="6" width="16.77734375" customWidth="1"/>
    <col min="7" max="7" width="23.44140625" customWidth="1"/>
    <col min="8" max="8" width="13.44140625" customWidth="1"/>
    <col min="9" max="9" width="26.6640625" customWidth="1"/>
  </cols>
  <sheetData>
    <row r="1" spans="1:10" ht="20.399999999999999" x14ac:dyDescent="0.35">
      <c r="A1" s="39" t="s">
        <v>67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7.399999999999999" x14ac:dyDescent="0.3">
      <c r="A2" s="37"/>
      <c r="B2" s="37" t="s">
        <v>59</v>
      </c>
      <c r="C2" s="37" t="s">
        <v>58</v>
      </c>
      <c r="D2" s="37" t="s">
        <v>57</v>
      </c>
      <c r="E2" s="37" t="s">
        <v>56</v>
      </c>
      <c r="F2" s="37" t="s">
        <v>55</v>
      </c>
      <c r="G2" s="37" t="s">
        <v>54</v>
      </c>
      <c r="H2" s="37" t="s">
        <v>53</v>
      </c>
      <c r="I2" s="37" t="s">
        <v>52</v>
      </c>
      <c r="J2" s="37" t="s">
        <v>50</v>
      </c>
    </row>
    <row r="3" spans="1:10" ht="17.399999999999999" x14ac:dyDescent="0.3">
      <c r="A3" s="29" t="s">
        <v>51</v>
      </c>
      <c r="B3" s="30">
        <v>0.15</v>
      </c>
      <c r="C3" s="30">
        <v>0.12</v>
      </c>
      <c r="D3" s="30">
        <v>0.3</v>
      </c>
      <c r="E3" s="30">
        <v>0.1</v>
      </c>
      <c r="F3" s="30">
        <v>0.12</v>
      </c>
      <c r="G3" s="30">
        <v>7.0000000000000007E-2</v>
      </c>
      <c r="H3" s="30">
        <v>7.0000000000000007E-2</v>
      </c>
      <c r="I3" s="30">
        <v>7.0000000000000007E-2</v>
      </c>
      <c r="J3" s="29"/>
    </row>
    <row r="4" spans="1:10" ht="17.399999999999999" x14ac:dyDescent="0.3">
      <c r="A4" s="31" t="s">
        <v>0</v>
      </c>
      <c r="B4" s="32">
        <v>21.491011050635002</v>
      </c>
      <c r="C4" s="32">
        <v>15.044247787610621</v>
      </c>
      <c r="D4" s="32">
        <v>0</v>
      </c>
      <c r="E4" s="33">
        <v>14.653020887422322</v>
      </c>
      <c r="F4" s="32">
        <v>8.9068825910931171</v>
      </c>
      <c r="G4" s="32">
        <v>32.692307692307693</v>
      </c>
      <c r="H4" s="32">
        <v>89.500640204865562</v>
      </c>
      <c r="I4" s="32">
        <v>24.242424242424242</v>
      </c>
      <c r="J4" s="32">
        <f>B4*B3+C4*C3+D4*D3+E4*E3+F4*F3+G4*G3+H4*H3+I4*I3</f>
        <v>17.813565441553756</v>
      </c>
    </row>
    <row r="5" spans="1:10" ht="17.399999999999999" x14ac:dyDescent="0.3">
      <c r="A5" s="31" t="s">
        <v>1</v>
      </c>
      <c r="B5" s="32">
        <v>19.70971466270823</v>
      </c>
      <c r="C5" s="32">
        <v>10.619469026548673</v>
      </c>
      <c r="D5" s="32">
        <v>36.431412530815628</v>
      </c>
      <c r="E5" s="33">
        <v>7.8725649486608278</v>
      </c>
      <c r="F5" s="32">
        <v>12.955465587044534</v>
      </c>
      <c r="G5" s="32">
        <v>0</v>
      </c>
      <c r="H5" s="32">
        <v>0</v>
      </c>
      <c r="I5" s="32">
        <v>0</v>
      </c>
      <c r="J5" s="32">
        <f>B5*B3+C5*C3+D5*D3+E5*E3+F5*F3+G5*G3+H5*H3+I5*I3</f>
        <v>17.502129607148191</v>
      </c>
    </row>
    <row r="6" spans="1:10" ht="17.399999999999999" x14ac:dyDescent="0.3">
      <c r="A6" s="31" t="s">
        <v>4</v>
      </c>
      <c r="B6" s="32">
        <v>12.914398812469074</v>
      </c>
      <c r="C6" s="32">
        <v>13.274336283185843</v>
      </c>
      <c r="D6" s="32">
        <v>32.170652806540247</v>
      </c>
      <c r="E6" s="33">
        <v>8.8373729083264934</v>
      </c>
      <c r="F6" s="32">
        <v>19.4331983805668</v>
      </c>
      <c r="G6" s="32">
        <v>0</v>
      </c>
      <c r="H6" s="32">
        <v>0</v>
      </c>
      <c r="I6" s="32">
        <v>0</v>
      </c>
      <c r="J6" s="32">
        <f>B6*0.15+C6*0.12+D6*0.3+E6*0.1+F6*0.12+G6*0.07+H6*0.07+I6*0.07</f>
        <v>16.396997114315401</v>
      </c>
    </row>
    <row r="7" spans="1:10" ht="17.399999999999999" x14ac:dyDescent="0.3">
      <c r="A7" s="31" t="s">
        <v>3</v>
      </c>
      <c r="B7" s="32">
        <v>12.815437902028698</v>
      </c>
      <c r="C7" s="32">
        <v>9.2920353982300892</v>
      </c>
      <c r="D7" s="32">
        <v>0</v>
      </c>
      <c r="E7" s="33">
        <v>9.8825815312976335</v>
      </c>
      <c r="F7" s="32">
        <v>10.526315789473683</v>
      </c>
      <c r="G7" s="32">
        <v>67.307692307692307</v>
      </c>
      <c r="H7" s="32">
        <v>10.499359795134442</v>
      </c>
      <c r="I7" s="32">
        <v>75.757575757575751</v>
      </c>
      <c r="J7" s="32">
        <f>B7*B3+C7*C3+D7*D3+E7*E3+F7*F3+G7*G3+H7*H3+I7*I3</f>
        <v>16.038299931186696</v>
      </c>
    </row>
    <row r="8" spans="1:10" ht="17.399999999999999" x14ac:dyDescent="0.3">
      <c r="A8" s="31" t="s">
        <v>2</v>
      </c>
      <c r="B8" s="32">
        <v>17.004783110671283</v>
      </c>
      <c r="C8" s="32">
        <v>31.415929203539822</v>
      </c>
      <c r="D8" s="32">
        <v>13.830641458854394</v>
      </c>
      <c r="E8" s="33">
        <v>19.659637192006834</v>
      </c>
      <c r="F8" s="32">
        <v>30.364372469635626</v>
      </c>
      <c r="G8" s="32">
        <v>0</v>
      </c>
      <c r="H8" s="32">
        <v>0</v>
      </c>
      <c r="I8" s="32">
        <v>0</v>
      </c>
      <c r="J8" s="32">
        <f>B8*B3+C8*C3+D8*D3+E8*E3+F8*F3+G8*G3+H8*H3+I8*I3</f>
        <v>16.079509824238748</v>
      </c>
    </row>
    <row r="9" spans="1:10" ht="17.399999999999999" x14ac:dyDescent="0.3">
      <c r="A9" s="31" t="s">
        <v>5</v>
      </c>
      <c r="B9" s="32">
        <v>16.064654461487713</v>
      </c>
      <c r="C9" s="32">
        <v>20.353982300884958</v>
      </c>
      <c r="D9" s="32">
        <v>17.567293203789731</v>
      </c>
      <c r="E9" s="33">
        <v>39.094822532285896</v>
      </c>
      <c r="F9" s="32">
        <v>17.813765182186234</v>
      </c>
      <c r="G9" s="32">
        <v>0</v>
      </c>
      <c r="H9" s="32">
        <v>0</v>
      </c>
      <c r="I9" s="32">
        <v>0</v>
      </c>
      <c r="J9" s="32">
        <f>B9*B3+C9*C3+D9*D3+E9*E3+F9*F3+G9*G3+H9*H3+I9*I3</f>
        <v>16.169498081557208</v>
      </c>
    </row>
    <row r="16" spans="1:10" x14ac:dyDescent="0.25">
      <c r="B16" s="1"/>
      <c r="C16" s="1"/>
      <c r="D16" s="1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704B-AB05-4F70-B553-2D2E88F9D513}">
  <sheetPr codeName="Sheet2"/>
  <dimension ref="A1:J13"/>
  <sheetViews>
    <sheetView workbookViewId="0">
      <selection activeCell="H29" sqref="H29"/>
    </sheetView>
  </sheetViews>
  <sheetFormatPr defaultColWidth="8.77734375" defaultRowHeight="13.8" x14ac:dyDescent="0.25"/>
  <cols>
    <col min="1" max="1" width="12" customWidth="1"/>
    <col min="2" max="2" width="11.33203125" customWidth="1"/>
    <col min="3" max="3" width="10.77734375" customWidth="1"/>
    <col min="4" max="4" width="13.44140625" customWidth="1"/>
    <col min="5" max="5" width="15.33203125" customWidth="1"/>
    <col min="6" max="6" width="15.44140625" customWidth="1"/>
    <col min="7" max="7" width="14.44140625" customWidth="1"/>
    <col min="8" max="8" width="16.77734375" customWidth="1"/>
    <col min="9" max="9" width="26" customWidth="1"/>
    <col min="10" max="10" width="11.109375" customWidth="1"/>
  </cols>
  <sheetData>
    <row r="1" spans="1:10" x14ac:dyDescent="0.25">
      <c r="A1" s="38" t="s">
        <v>9</v>
      </c>
      <c r="B1" s="42" t="s">
        <v>6</v>
      </c>
      <c r="C1" s="42"/>
      <c r="D1" s="42"/>
      <c r="E1" s="42"/>
      <c r="F1" s="42"/>
      <c r="G1" s="42"/>
    </row>
    <row r="2" spans="1:10" x14ac:dyDescent="0.25">
      <c r="A2" s="38"/>
      <c r="B2" s="40" t="s">
        <v>7</v>
      </c>
      <c r="C2" s="40"/>
      <c r="D2" s="40"/>
      <c r="E2" s="41" t="s">
        <v>8</v>
      </c>
      <c r="F2" s="41"/>
      <c r="G2" s="41"/>
    </row>
    <row r="3" spans="1:10" ht="27.6" x14ac:dyDescent="0.25">
      <c r="A3" s="18" t="s">
        <v>10</v>
      </c>
      <c r="B3" s="18" t="s">
        <v>11</v>
      </c>
      <c r="C3" s="18" t="s">
        <v>15</v>
      </c>
      <c r="D3" s="18" t="s">
        <v>12</v>
      </c>
      <c r="E3" s="18" t="s">
        <v>13</v>
      </c>
      <c r="F3" s="18" t="s">
        <v>16</v>
      </c>
      <c r="G3" s="18" t="s">
        <v>14</v>
      </c>
      <c r="H3" s="7" t="s">
        <v>43</v>
      </c>
      <c r="I3" s="8" t="s">
        <v>48</v>
      </c>
      <c r="J3" s="7" t="s">
        <v>49</v>
      </c>
    </row>
    <row r="4" spans="1:10" x14ac:dyDescent="0.25">
      <c r="A4" s="23" t="s">
        <v>0</v>
      </c>
      <c r="B4" s="19">
        <v>2660</v>
      </c>
      <c r="C4" s="19">
        <v>3</v>
      </c>
      <c r="D4" s="19">
        <v>3</v>
      </c>
      <c r="E4" s="19">
        <v>780</v>
      </c>
      <c r="F4" s="19">
        <v>4</v>
      </c>
      <c r="G4" s="19">
        <v>2</v>
      </c>
      <c r="H4" s="9">
        <f>(B4+C4*100+D4*100)*70%+(E4+F4*50+G4*50)*30%</f>
        <v>2606</v>
      </c>
      <c r="I4" s="10">
        <f>H4/H10</f>
        <v>0.21491011050635001</v>
      </c>
      <c r="J4" s="11">
        <f>I4*100</f>
        <v>21.491011050635002</v>
      </c>
    </row>
    <row r="5" spans="1:10" x14ac:dyDescent="0.25">
      <c r="A5" s="23" t="s">
        <v>1</v>
      </c>
      <c r="B5" s="19">
        <v>2250</v>
      </c>
      <c r="C5" s="19">
        <v>5</v>
      </c>
      <c r="D5" s="19">
        <v>3</v>
      </c>
      <c r="E5" s="19">
        <v>500</v>
      </c>
      <c r="F5" s="19">
        <v>6</v>
      </c>
      <c r="G5" s="19">
        <v>1</v>
      </c>
      <c r="H5" s="9">
        <f t="shared" ref="H5:H9" si="0">(B5+C5*100+D5*100)*70%+(E5+F5*50+G5*50)*30%</f>
        <v>2390</v>
      </c>
      <c r="I5" s="10">
        <f>H5/H10</f>
        <v>0.1970971466270823</v>
      </c>
      <c r="J5" s="11">
        <f t="shared" ref="J5:J9" si="1">I5*100</f>
        <v>19.70971466270823</v>
      </c>
    </row>
    <row r="6" spans="1:10" x14ac:dyDescent="0.25">
      <c r="A6" s="23" t="s">
        <v>4</v>
      </c>
      <c r="B6" s="19">
        <v>1630</v>
      </c>
      <c r="C6" s="19">
        <v>3</v>
      </c>
      <c r="D6" s="19">
        <v>2</v>
      </c>
      <c r="E6" s="19">
        <v>250</v>
      </c>
      <c r="F6" s="19">
        <v>0</v>
      </c>
      <c r="G6" s="19">
        <v>0</v>
      </c>
      <c r="H6" s="9">
        <f t="shared" si="0"/>
        <v>1566</v>
      </c>
      <c r="I6" s="10">
        <f>H6/H10</f>
        <v>0.12914398812469075</v>
      </c>
      <c r="J6" s="11">
        <f t="shared" si="1"/>
        <v>12.914398812469074</v>
      </c>
    </row>
    <row r="7" spans="1:10" x14ac:dyDescent="0.25">
      <c r="A7" s="23" t="s">
        <v>3</v>
      </c>
      <c r="B7" s="19">
        <v>1780</v>
      </c>
      <c r="C7" s="19">
        <v>1</v>
      </c>
      <c r="D7" s="19">
        <v>1</v>
      </c>
      <c r="E7" s="19">
        <v>560</v>
      </c>
      <c r="F7" s="19">
        <v>0</v>
      </c>
      <c r="G7" s="19">
        <v>0</v>
      </c>
      <c r="H7" s="9">
        <f t="shared" si="0"/>
        <v>1554</v>
      </c>
      <c r="I7" s="10">
        <f>H7/H10</f>
        <v>0.12815437902028698</v>
      </c>
      <c r="J7" s="11">
        <f t="shared" si="1"/>
        <v>12.815437902028698</v>
      </c>
    </row>
    <row r="8" spans="1:10" x14ac:dyDescent="0.25">
      <c r="A8" s="23" t="s">
        <v>2</v>
      </c>
      <c r="B8" s="19">
        <v>1460</v>
      </c>
      <c r="C8" s="19">
        <v>9</v>
      </c>
      <c r="D8" s="19">
        <v>2</v>
      </c>
      <c r="E8" s="19">
        <v>900</v>
      </c>
      <c r="F8" s="19">
        <v>0</v>
      </c>
      <c r="G8" s="19">
        <v>0</v>
      </c>
      <c r="H8" s="9">
        <f t="shared" si="0"/>
        <v>2062</v>
      </c>
      <c r="I8" s="10">
        <f>H8/H10</f>
        <v>0.17004783110671284</v>
      </c>
      <c r="J8" s="11">
        <f t="shared" si="1"/>
        <v>17.004783110671283</v>
      </c>
    </row>
    <row r="9" spans="1:10" x14ac:dyDescent="0.25">
      <c r="A9" s="23" t="s">
        <v>5</v>
      </c>
      <c r="B9" s="19">
        <v>1590</v>
      </c>
      <c r="C9" s="19">
        <v>7</v>
      </c>
      <c r="D9" s="19">
        <v>0</v>
      </c>
      <c r="E9" s="19">
        <v>1150</v>
      </c>
      <c r="F9" s="19">
        <v>0</v>
      </c>
      <c r="G9" s="19">
        <v>0</v>
      </c>
      <c r="H9" s="9">
        <f t="shared" si="0"/>
        <v>1948</v>
      </c>
      <c r="I9" s="10">
        <f>H9/H10</f>
        <v>0.16064654461487712</v>
      </c>
      <c r="J9" s="11">
        <f t="shared" si="1"/>
        <v>16.064654461487713</v>
      </c>
    </row>
    <row r="10" spans="1:10" x14ac:dyDescent="0.25">
      <c r="A10" s="24" t="s">
        <v>27</v>
      </c>
      <c r="B10" s="25">
        <f t="shared" ref="B10:G10" si="2">SUM(B4:B9)</f>
        <v>11370</v>
      </c>
      <c r="C10" s="25">
        <f t="shared" si="2"/>
        <v>28</v>
      </c>
      <c r="D10" s="25">
        <f t="shared" si="2"/>
        <v>11</v>
      </c>
      <c r="E10" s="25">
        <f t="shared" si="2"/>
        <v>4140</v>
      </c>
      <c r="F10" s="25">
        <f t="shared" si="2"/>
        <v>10</v>
      </c>
      <c r="G10" s="25">
        <f t="shared" si="2"/>
        <v>3</v>
      </c>
      <c r="H10" s="9">
        <f>SUM(H4:H9)</f>
        <v>12126</v>
      </c>
      <c r="I10" s="9"/>
      <c r="J10" s="9"/>
    </row>
    <row r="13" spans="1:10" x14ac:dyDescent="0.25">
      <c r="B13" s="43" t="s">
        <v>74</v>
      </c>
      <c r="C13" s="43"/>
      <c r="D13" s="43"/>
      <c r="E13" s="43"/>
      <c r="F13" s="43"/>
      <c r="G13" s="43"/>
    </row>
  </sheetData>
  <mergeCells count="4">
    <mergeCell ref="B2:D2"/>
    <mergeCell ref="E2:G2"/>
    <mergeCell ref="B1:G1"/>
    <mergeCell ref="B13:G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8E6A-B912-4668-BEC5-ECDC98EEEDD7}">
  <sheetPr codeName="Sheet3"/>
  <dimension ref="A1:H13"/>
  <sheetViews>
    <sheetView workbookViewId="0">
      <selection activeCell="F19" sqref="F19"/>
    </sheetView>
  </sheetViews>
  <sheetFormatPr defaultColWidth="8.77734375" defaultRowHeight="13.8" x14ac:dyDescent="0.25"/>
  <cols>
    <col min="1" max="1" width="12.77734375" customWidth="1"/>
    <col min="2" max="2" width="15.109375" customWidth="1"/>
    <col min="3" max="3" width="15.77734375" customWidth="1"/>
    <col min="4" max="5" width="15.109375" customWidth="1"/>
    <col min="6" max="6" width="16.109375" customWidth="1"/>
    <col min="7" max="7" width="27.109375" customWidth="1"/>
  </cols>
  <sheetData>
    <row r="1" spans="1:8" x14ac:dyDescent="0.25">
      <c r="A1" t="s">
        <v>17</v>
      </c>
      <c r="B1" s="42" t="s">
        <v>61</v>
      </c>
      <c r="C1" s="42"/>
      <c r="D1" s="42"/>
      <c r="E1" s="42"/>
    </row>
    <row r="2" spans="1:8" x14ac:dyDescent="0.25">
      <c r="B2" s="44" t="s">
        <v>18</v>
      </c>
      <c r="C2" s="44"/>
      <c r="D2" s="45" t="s">
        <v>19</v>
      </c>
      <c r="E2" s="45"/>
    </row>
    <row r="3" spans="1:8" s="4" customFormat="1" ht="27.45" customHeight="1" x14ac:dyDescent="0.25">
      <c r="A3" s="4" t="s">
        <v>10</v>
      </c>
      <c r="B3" s="4" t="s">
        <v>75</v>
      </c>
      <c r="C3" s="4" t="s">
        <v>76</v>
      </c>
      <c r="D3" s="4" t="s">
        <v>77</v>
      </c>
      <c r="E3" s="4" t="s">
        <v>76</v>
      </c>
      <c r="F3" s="13" t="s">
        <v>43</v>
      </c>
      <c r="G3" s="14" t="s">
        <v>48</v>
      </c>
      <c r="H3" s="13" t="s">
        <v>49</v>
      </c>
    </row>
    <row r="4" spans="1:8" x14ac:dyDescent="0.25">
      <c r="A4" s="1" t="s">
        <v>0</v>
      </c>
      <c r="B4">
        <v>7</v>
      </c>
      <c r="C4">
        <v>2</v>
      </c>
      <c r="D4">
        <v>7</v>
      </c>
      <c r="E4">
        <v>8</v>
      </c>
      <c r="F4" s="12">
        <f>(B4*100+C4*200)*50%+(D4*100+E4*200)*50%</f>
        <v>1700</v>
      </c>
      <c r="G4" s="10">
        <f>F4/F10</f>
        <v>0.15044247787610621</v>
      </c>
      <c r="H4" s="15">
        <f t="shared" ref="H4:H9" si="0">G4*100</f>
        <v>15.044247787610621</v>
      </c>
    </row>
    <row r="5" spans="1:8" x14ac:dyDescent="0.25">
      <c r="A5" s="1" t="s">
        <v>1</v>
      </c>
      <c r="B5">
        <v>2</v>
      </c>
      <c r="C5">
        <v>4</v>
      </c>
      <c r="D5">
        <v>8</v>
      </c>
      <c r="E5">
        <v>3</v>
      </c>
      <c r="F5" s="12">
        <f t="shared" ref="F5:F9" si="1">(B5*100+C5*200)*50%+(D5*100+E5*200)*50%</f>
        <v>1200</v>
      </c>
      <c r="G5" s="10">
        <f>F5/F10</f>
        <v>0.10619469026548672</v>
      </c>
      <c r="H5" s="15">
        <f t="shared" si="0"/>
        <v>10.619469026548673</v>
      </c>
    </row>
    <row r="6" spans="1:8" x14ac:dyDescent="0.25">
      <c r="A6" s="1" t="s">
        <v>4</v>
      </c>
      <c r="B6">
        <v>5</v>
      </c>
      <c r="C6">
        <v>4</v>
      </c>
      <c r="D6">
        <v>9</v>
      </c>
      <c r="E6">
        <v>4</v>
      </c>
      <c r="F6" s="12">
        <f t="shared" si="1"/>
        <v>1500</v>
      </c>
      <c r="G6" s="10">
        <f>F6/F10</f>
        <v>0.13274336283185842</v>
      </c>
      <c r="H6" s="15">
        <f t="shared" si="0"/>
        <v>13.274336283185843</v>
      </c>
    </row>
    <row r="7" spans="1:8" x14ac:dyDescent="0.25">
      <c r="A7" s="1" t="s">
        <v>3</v>
      </c>
      <c r="B7">
        <v>5</v>
      </c>
      <c r="C7">
        <v>2</v>
      </c>
      <c r="D7">
        <v>12</v>
      </c>
      <c r="E7">
        <v>0</v>
      </c>
      <c r="F7" s="12">
        <f t="shared" si="1"/>
        <v>1050</v>
      </c>
      <c r="G7" s="10">
        <f>F7/F10</f>
        <v>9.2920353982300891E-2</v>
      </c>
      <c r="H7" s="15">
        <f t="shared" si="0"/>
        <v>9.2920353982300892</v>
      </c>
    </row>
    <row r="8" spans="1:8" x14ac:dyDescent="0.25">
      <c r="A8" s="1" t="s">
        <v>2</v>
      </c>
      <c r="B8">
        <v>3</v>
      </c>
      <c r="C8">
        <v>15</v>
      </c>
      <c r="D8">
        <v>6</v>
      </c>
      <c r="E8">
        <v>16</v>
      </c>
      <c r="F8" s="12">
        <f t="shared" si="1"/>
        <v>3550</v>
      </c>
      <c r="G8" s="10">
        <f>F8/F10</f>
        <v>0.31415929203539822</v>
      </c>
      <c r="H8" s="15">
        <f t="shared" si="0"/>
        <v>31.415929203539822</v>
      </c>
    </row>
    <row r="9" spans="1:8" x14ac:dyDescent="0.25">
      <c r="A9" s="1" t="s">
        <v>5</v>
      </c>
      <c r="B9">
        <v>3</v>
      </c>
      <c r="C9">
        <v>10</v>
      </c>
      <c r="D9">
        <v>5</v>
      </c>
      <c r="E9">
        <v>9</v>
      </c>
      <c r="F9" s="12">
        <f t="shared" si="1"/>
        <v>2300</v>
      </c>
      <c r="G9" s="10">
        <f>F9/F10</f>
        <v>0.20353982300884957</v>
      </c>
      <c r="H9" s="15">
        <f t="shared" si="0"/>
        <v>20.353982300884958</v>
      </c>
    </row>
    <row r="10" spans="1:8" x14ac:dyDescent="0.25">
      <c r="A10" s="2" t="s">
        <v>28</v>
      </c>
      <c r="B10" s="3">
        <f>SUM(B4:B9)</f>
        <v>25</v>
      </c>
      <c r="C10" s="3">
        <f>SUM(C4:C9)</f>
        <v>37</v>
      </c>
      <c r="D10" s="3">
        <f>SUM(D4:D9)</f>
        <v>47</v>
      </c>
      <c r="E10" s="3">
        <f>SUM(E4:E9)</f>
        <v>40</v>
      </c>
      <c r="F10" s="12">
        <f>SUM(F4:F9)</f>
        <v>11300</v>
      </c>
      <c r="G10" s="12"/>
      <c r="H10" s="12"/>
    </row>
    <row r="13" spans="1:8" x14ac:dyDescent="0.25">
      <c r="B13" s="1" t="s">
        <v>66</v>
      </c>
      <c r="C13" s="1"/>
      <c r="D13" s="1"/>
    </row>
  </sheetData>
  <mergeCells count="3">
    <mergeCell ref="B2:C2"/>
    <mergeCell ref="D2:E2"/>
    <mergeCell ref="B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13D1-B0ED-4CEB-97C4-6378B89EC161}">
  <sheetPr codeName="Sheet4"/>
  <dimension ref="A1:I13"/>
  <sheetViews>
    <sheetView workbookViewId="0">
      <selection activeCell="E21" sqref="E21"/>
    </sheetView>
  </sheetViews>
  <sheetFormatPr defaultColWidth="8.77734375" defaultRowHeight="13.8" x14ac:dyDescent="0.25"/>
  <cols>
    <col min="1" max="1" width="12.44140625" customWidth="1"/>
    <col min="2" max="2" width="17.44140625" customWidth="1"/>
    <col min="3" max="3" width="17.77734375" customWidth="1"/>
    <col min="4" max="4" width="18.109375" customWidth="1"/>
    <col min="5" max="5" width="20" customWidth="1"/>
    <col min="6" max="6" width="12.109375" customWidth="1"/>
    <col min="7" max="7" width="15.33203125" customWidth="1"/>
    <col min="8" max="8" width="23.44140625" customWidth="1"/>
  </cols>
  <sheetData>
    <row r="1" spans="1:9" x14ac:dyDescent="0.25">
      <c r="A1" t="s">
        <v>17</v>
      </c>
      <c r="B1" s="42" t="s">
        <v>62</v>
      </c>
      <c r="C1" s="42"/>
      <c r="D1" s="42"/>
      <c r="E1" s="42"/>
      <c r="F1" s="42"/>
    </row>
    <row r="2" spans="1:9" x14ac:dyDescent="0.25">
      <c r="A2" s="4"/>
      <c r="B2" s="46" t="s">
        <v>29</v>
      </c>
      <c r="C2" s="46"/>
      <c r="D2" s="46"/>
      <c r="E2" s="47" t="s">
        <v>33</v>
      </c>
      <c r="F2" s="47"/>
    </row>
    <row r="3" spans="1:9" ht="28.8" customHeight="1" x14ac:dyDescent="0.25">
      <c r="A3" s="4" t="s">
        <v>10</v>
      </c>
      <c r="B3" s="4" t="s">
        <v>30</v>
      </c>
      <c r="C3" s="4" t="s">
        <v>34</v>
      </c>
      <c r="D3" s="4" t="s">
        <v>35</v>
      </c>
      <c r="E3" s="4" t="s">
        <v>31</v>
      </c>
      <c r="F3" s="4" t="s">
        <v>32</v>
      </c>
      <c r="G3" s="13" t="s">
        <v>43</v>
      </c>
      <c r="H3" s="14" t="s">
        <v>45</v>
      </c>
      <c r="I3" s="13" t="s">
        <v>44</v>
      </c>
    </row>
    <row r="4" spans="1:9" x14ac:dyDescent="0.25">
      <c r="A4" s="1" t="s">
        <v>0</v>
      </c>
      <c r="B4">
        <v>0</v>
      </c>
      <c r="C4">
        <v>0</v>
      </c>
      <c r="D4">
        <v>0</v>
      </c>
      <c r="E4">
        <v>0</v>
      </c>
      <c r="F4">
        <v>0</v>
      </c>
      <c r="G4" s="36">
        <f t="shared" ref="G4:G9" si="0">(B4*50*C4*D4)*90%+(E4+F4*100)*10%</f>
        <v>0</v>
      </c>
      <c r="H4" s="10">
        <f>G4/G10</f>
        <v>0</v>
      </c>
      <c r="I4" s="15">
        <f t="shared" ref="I4:I9" si="1">H4*100</f>
        <v>0</v>
      </c>
    </row>
    <row r="5" spans="1:9" x14ac:dyDescent="0.25">
      <c r="A5" s="1" t="s">
        <v>1</v>
      </c>
      <c r="B5">
        <v>716</v>
      </c>
      <c r="C5">
        <v>0.8</v>
      </c>
      <c r="D5">
        <v>0.95</v>
      </c>
      <c r="E5">
        <v>3500</v>
      </c>
      <c r="F5">
        <v>6</v>
      </c>
      <c r="G5" s="36">
        <f t="shared" si="0"/>
        <v>24897.200000000001</v>
      </c>
      <c r="H5" s="10">
        <f>G5/G10</f>
        <v>0.36431412530815627</v>
      </c>
      <c r="I5" s="15">
        <f t="shared" si="1"/>
        <v>36.431412530815628</v>
      </c>
    </row>
    <row r="6" spans="1:9" x14ac:dyDescent="0.25">
      <c r="A6" s="1" t="s">
        <v>4</v>
      </c>
      <c r="B6">
        <v>637</v>
      </c>
      <c r="C6">
        <v>0.8</v>
      </c>
      <c r="D6">
        <v>0.95</v>
      </c>
      <c r="E6">
        <v>2000</v>
      </c>
      <c r="F6">
        <v>0</v>
      </c>
      <c r="G6" s="36">
        <f t="shared" si="0"/>
        <v>21985.4</v>
      </c>
      <c r="H6" s="10">
        <f>G6/G10</f>
        <v>0.32170652806540245</v>
      </c>
      <c r="I6" s="15">
        <f t="shared" si="1"/>
        <v>32.170652806540247</v>
      </c>
    </row>
    <row r="7" spans="1:9" x14ac:dyDescent="0.25">
      <c r="A7" s="1" t="s">
        <v>3</v>
      </c>
      <c r="B7">
        <v>0</v>
      </c>
      <c r="C7">
        <v>0</v>
      </c>
      <c r="D7">
        <v>0</v>
      </c>
      <c r="E7">
        <v>0</v>
      </c>
      <c r="F7">
        <v>0</v>
      </c>
      <c r="G7" s="36">
        <f t="shared" si="0"/>
        <v>0</v>
      </c>
      <c r="H7" s="10">
        <f>G7/G10</f>
        <v>0</v>
      </c>
      <c r="I7" s="15">
        <f t="shared" si="1"/>
        <v>0</v>
      </c>
    </row>
    <row r="8" spans="1:9" x14ac:dyDescent="0.25">
      <c r="A8" s="1" t="s">
        <v>2</v>
      </c>
      <c r="B8">
        <v>253</v>
      </c>
      <c r="C8">
        <v>0.9</v>
      </c>
      <c r="D8">
        <v>0.9</v>
      </c>
      <c r="E8">
        <v>1900</v>
      </c>
      <c r="F8">
        <v>4</v>
      </c>
      <c r="G8" s="36">
        <f t="shared" si="0"/>
        <v>9451.85</v>
      </c>
      <c r="H8" s="10">
        <f>G8/G10</f>
        <v>0.13830641458854395</v>
      </c>
      <c r="I8" s="15">
        <f t="shared" si="1"/>
        <v>13.830641458854394</v>
      </c>
    </row>
    <row r="9" spans="1:9" x14ac:dyDescent="0.25">
      <c r="A9" s="1" t="s">
        <v>5</v>
      </c>
      <c r="B9">
        <v>347</v>
      </c>
      <c r="C9">
        <v>0.85</v>
      </c>
      <c r="D9">
        <v>0.9</v>
      </c>
      <c r="E9">
        <v>600</v>
      </c>
      <c r="F9">
        <v>0</v>
      </c>
      <c r="G9" s="36">
        <f t="shared" si="0"/>
        <v>12005.475</v>
      </c>
      <c r="H9" s="10">
        <f>G9/G10</f>
        <v>0.17567293203789733</v>
      </c>
      <c r="I9" s="15">
        <f t="shared" si="1"/>
        <v>17.567293203789731</v>
      </c>
    </row>
    <row r="10" spans="1:9" x14ac:dyDescent="0.25">
      <c r="A10" s="2" t="s">
        <v>27</v>
      </c>
      <c r="B10" s="3">
        <f>SUM(B4:B9)</f>
        <v>1953</v>
      </c>
      <c r="C10" s="3"/>
      <c r="D10" s="3"/>
      <c r="E10" s="3">
        <f>SUM(E4:E9)</f>
        <v>8000</v>
      </c>
      <c r="F10" s="3">
        <f>SUM(F4:F9)</f>
        <v>10</v>
      </c>
      <c r="G10" s="17">
        <f>SUM(G4:G9)</f>
        <v>68339.925000000003</v>
      </c>
      <c r="H10" s="10"/>
      <c r="I10" s="12"/>
    </row>
    <row r="13" spans="1:9" x14ac:dyDescent="0.25">
      <c r="B13" s="43" t="s">
        <v>41</v>
      </c>
      <c r="C13" s="43"/>
    </row>
  </sheetData>
  <mergeCells count="4">
    <mergeCell ref="B2:D2"/>
    <mergeCell ref="E2:F2"/>
    <mergeCell ref="B1:F1"/>
    <mergeCell ref="B13:C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22F3-2542-458D-AFBC-AD830229F0E4}">
  <sheetPr codeName="Sheet5"/>
  <dimension ref="A1:J13"/>
  <sheetViews>
    <sheetView workbookViewId="0">
      <selection activeCell="H18" sqref="H18"/>
    </sheetView>
  </sheetViews>
  <sheetFormatPr defaultColWidth="8.77734375" defaultRowHeight="13.8" x14ac:dyDescent="0.25"/>
  <cols>
    <col min="1" max="1" width="12.6640625" customWidth="1"/>
    <col min="2" max="2" width="14.109375" customWidth="1"/>
    <col min="3" max="3" width="14" customWidth="1"/>
    <col min="4" max="4" width="17" customWidth="1"/>
    <col min="5" max="5" width="12.109375" customWidth="1"/>
    <col min="6" max="6" width="11.109375" customWidth="1"/>
    <col min="7" max="7" width="16.6640625" customWidth="1"/>
    <col min="8" max="8" width="15.44140625" customWidth="1"/>
    <col min="9" max="9" width="22.33203125" customWidth="1"/>
  </cols>
  <sheetData>
    <row r="1" spans="1:10" x14ac:dyDescent="0.25">
      <c r="A1" t="s">
        <v>17</v>
      </c>
      <c r="B1" s="42" t="s">
        <v>36</v>
      </c>
      <c r="C1" s="42"/>
      <c r="D1" s="42"/>
      <c r="E1" s="42"/>
      <c r="F1" s="42"/>
      <c r="G1" s="42"/>
    </row>
    <row r="2" spans="1:10" x14ac:dyDescent="0.25">
      <c r="B2" s="48" t="s">
        <v>47</v>
      </c>
      <c r="C2" s="48"/>
      <c r="D2" s="48"/>
      <c r="E2" s="49" t="s">
        <v>46</v>
      </c>
      <c r="F2" s="49"/>
      <c r="G2" s="49"/>
    </row>
    <row r="3" spans="1:10" ht="34.799999999999997" customHeight="1" x14ac:dyDescent="0.25">
      <c r="A3" s="5" t="s">
        <v>20</v>
      </c>
      <c r="B3" s="5" t="s">
        <v>31</v>
      </c>
      <c r="C3" s="5" t="s">
        <v>38</v>
      </c>
      <c r="D3" s="5" t="s">
        <v>37</v>
      </c>
      <c r="E3" s="5" t="s">
        <v>31</v>
      </c>
      <c r="F3" s="5" t="s">
        <v>38</v>
      </c>
      <c r="G3" s="5" t="s">
        <v>37</v>
      </c>
      <c r="H3" s="13" t="s">
        <v>43</v>
      </c>
      <c r="I3" s="14" t="s">
        <v>45</v>
      </c>
      <c r="J3" s="13" t="s">
        <v>49</v>
      </c>
    </row>
    <row r="4" spans="1:10" x14ac:dyDescent="0.25">
      <c r="A4" t="s">
        <v>21</v>
      </c>
      <c r="B4">
        <v>2156</v>
      </c>
      <c r="C4">
        <v>4</v>
      </c>
      <c r="D4">
        <v>0</v>
      </c>
      <c r="E4" s="6">
        <v>800</v>
      </c>
      <c r="F4" s="6">
        <v>2</v>
      </c>
      <c r="G4" s="6">
        <v>0</v>
      </c>
      <c r="H4" s="36">
        <f>(B4+C4*50+D4*100)*60%+(E4+F4*20+G4*100)*40%</f>
        <v>1749.6</v>
      </c>
      <c r="I4" s="10">
        <f>H4/H10</f>
        <v>0.14653020887422322</v>
      </c>
      <c r="J4" s="15">
        <f>I4*100</f>
        <v>14.653020887422322</v>
      </c>
    </row>
    <row r="5" spans="1:10" x14ac:dyDescent="0.25">
      <c r="A5" t="s">
        <v>22</v>
      </c>
      <c r="B5">
        <v>1400</v>
      </c>
      <c r="C5">
        <v>0</v>
      </c>
      <c r="D5">
        <v>0</v>
      </c>
      <c r="E5" s="6">
        <v>250</v>
      </c>
      <c r="F5" s="6">
        <v>0</v>
      </c>
      <c r="G5" s="6">
        <v>0</v>
      </c>
      <c r="H5" s="36">
        <f t="shared" ref="H5:H9" si="0">(B5+C5*50+D5*100)*60%+(E5+F5*20+G5*100)*40%</f>
        <v>940</v>
      </c>
      <c r="I5" s="10">
        <f>H5/H10</f>
        <v>7.8725649486608276E-2</v>
      </c>
      <c r="J5" s="15">
        <f t="shared" ref="J5:J9" si="1">I5*100</f>
        <v>7.8725649486608278</v>
      </c>
    </row>
    <row r="6" spans="1:10" x14ac:dyDescent="0.25">
      <c r="A6" t="s">
        <v>23</v>
      </c>
      <c r="B6">
        <v>1492</v>
      </c>
      <c r="C6">
        <v>0</v>
      </c>
      <c r="D6">
        <v>0</v>
      </c>
      <c r="E6" s="6">
        <v>400</v>
      </c>
      <c r="F6" s="6">
        <v>0</v>
      </c>
      <c r="G6" s="6">
        <v>0</v>
      </c>
      <c r="H6" s="36">
        <f t="shared" si="0"/>
        <v>1055.1999999999998</v>
      </c>
      <c r="I6" s="10">
        <f>H6/H10</f>
        <v>8.8373729083264935E-2</v>
      </c>
      <c r="J6" s="15">
        <f t="shared" si="1"/>
        <v>8.8373729083264934</v>
      </c>
    </row>
    <row r="7" spans="1:10" x14ac:dyDescent="0.25">
      <c r="A7" t="s">
        <v>24</v>
      </c>
      <c r="B7">
        <v>1040</v>
      </c>
      <c r="C7">
        <v>2</v>
      </c>
      <c r="D7">
        <v>0</v>
      </c>
      <c r="E7" s="6">
        <v>1200</v>
      </c>
      <c r="F7" s="6">
        <v>2</v>
      </c>
      <c r="G7" s="6">
        <v>0</v>
      </c>
      <c r="H7" s="36">
        <f t="shared" si="0"/>
        <v>1180</v>
      </c>
      <c r="I7" s="10">
        <f>H7/H10</f>
        <v>9.8825815312976337E-2</v>
      </c>
      <c r="J7" s="15">
        <f t="shared" si="1"/>
        <v>9.8825815312976335</v>
      </c>
    </row>
    <row r="8" spans="1:10" x14ac:dyDescent="0.25">
      <c r="A8" t="s">
        <v>25</v>
      </c>
      <c r="B8">
        <f>1579+1200</f>
        <v>2779</v>
      </c>
      <c r="C8">
        <v>0</v>
      </c>
      <c r="D8">
        <v>0</v>
      </c>
      <c r="E8" s="6">
        <v>1700</v>
      </c>
      <c r="F8" s="6">
        <v>0</v>
      </c>
      <c r="G8" s="6">
        <v>0</v>
      </c>
      <c r="H8" s="36">
        <f t="shared" si="0"/>
        <v>2347.3999999999996</v>
      </c>
      <c r="I8" s="10">
        <f>H8/H10</f>
        <v>0.19659637192006832</v>
      </c>
      <c r="J8" s="15">
        <f t="shared" si="1"/>
        <v>19.659637192006834</v>
      </c>
    </row>
    <row r="9" spans="1:10" x14ac:dyDescent="0.25">
      <c r="A9" t="s">
        <v>26</v>
      </c>
      <c r="B9">
        <v>2250</v>
      </c>
      <c r="C9">
        <v>13</v>
      </c>
      <c r="D9">
        <v>16</v>
      </c>
      <c r="E9" s="6">
        <v>4200</v>
      </c>
      <c r="F9" s="6">
        <v>6</v>
      </c>
      <c r="G9">
        <v>6</v>
      </c>
      <c r="H9" s="36">
        <f t="shared" si="0"/>
        <v>4668</v>
      </c>
      <c r="I9" s="10">
        <f>H9/H10</f>
        <v>0.39094822532285894</v>
      </c>
      <c r="J9" s="15">
        <f t="shared" si="1"/>
        <v>39.094822532285896</v>
      </c>
    </row>
    <row r="10" spans="1:10" x14ac:dyDescent="0.25">
      <c r="A10" s="3" t="s">
        <v>27</v>
      </c>
      <c r="B10" s="3">
        <f>SUM(B4:B9)</f>
        <v>11117</v>
      </c>
      <c r="C10" s="3">
        <f t="shared" ref="C10:G10" si="2">SUM(C4:C9)</f>
        <v>19</v>
      </c>
      <c r="D10" s="3">
        <f t="shared" si="2"/>
        <v>16</v>
      </c>
      <c r="E10" s="3">
        <f t="shared" si="2"/>
        <v>8550</v>
      </c>
      <c r="F10" s="3">
        <f t="shared" si="2"/>
        <v>10</v>
      </c>
      <c r="G10" s="3">
        <f t="shared" si="2"/>
        <v>6</v>
      </c>
      <c r="H10" s="12">
        <f>SUM(H4:H9)</f>
        <v>11940.199999999999</v>
      </c>
      <c r="I10" s="12"/>
      <c r="J10" s="12"/>
    </row>
    <row r="13" spans="1:10" x14ac:dyDescent="0.25">
      <c r="B13" s="43" t="s">
        <v>42</v>
      </c>
      <c r="C13" s="43"/>
      <c r="D13" s="43"/>
    </row>
  </sheetData>
  <mergeCells count="4">
    <mergeCell ref="B1:G1"/>
    <mergeCell ref="B13:D13"/>
    <mergeCell ref="B2:D2"/>
    <mergeCell ref="E2:G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76CB8-626B-4CA2-9480-189BEA6993E5}">
  <sheetPr codeName="Sheet6"/>
  <dimension ref="A1:J13"/>
  <sheetViews>
    <sheetView workbookViewId="0">
      <selection activeCell="E2" sqref="E2:G2"/>
    </sheetView>
  </sheetViews>
  <sheetFormatPr defaultColWidth="8.77734375" defaultRowHeight="13.8" x14ac:dyDescent="0.25"/>
  <cols>
    <col min="1" max="1" width="18.77734375" customWidth="1"/>
    <col min="2" max="2" width="22.33203125" customWidth="1"/>
    <col min="3" max="3" width="23.33203125" customWidth="1"/>
    <col min="4" max="4" width="22.44140625" customWidth="1"/>
    <col min="5" max="5" width="25.109375" customWidth="1"/>
    <col min="6" max="6" width="23.77734375" customWidth="1"/>
    <col min="7" max="7" width="22.109375" customWidth="1"/>
    <col min="8" max="8" width="14.44140625" customWidth="1"/>
    <col min="9" max="9" width="22.109375" customWidth="1"/>
  </cols>
  <sheetData>
    <row r="1" spans="1:10" x14ac:dyDescent="0.25">
      <c r="A1" s="19" t="s">
        <v>17</v>
      </c>
      <c r="B1" s="50" t="s">
        <v>63</v>
      </c>
      <c r="C1" s="51"/>
      <c r="D1" s="51"/>
      <c r="E1" s="51"/>
      <c r="F1" s="51"/>
      <c r="G1" s="52"/>
    </row>
    <row r="2" spans="1:10" x14ac:dyDescent="0.25">
      <c r="A2" s="19"/>
      <c r="B2" s="67" t="s">
        <v>18</v>
      </c>
      <c r="C2" s="68"/>
      <c r="D2" s="69"/>
      <c r="E2" s="70" t="s">
        <v>39</v>
      </c>
      <c r="F2" s="71"/>
      <c r="G2" s="72"/>
    </row>
    <row r="3" spans="1:10" ht="33.450000000000003" customHeight="1" x14ac:dyDescent="0.25">
      <c r="A3" s="18" t="s">
        <v>10</v>
      </c>
      <c r="B3" s="19" t="s">
        <v>70</v>
      </c>
      <c r="C3" s="19" t="s">
        <v>73</v>
      </c>
      <c r="D3" s="19" t="s">
        <v>71</v>
      </c>
      <c r="E3" s="19" t="s">
        <v>72</v>
      </c>
      <c r="F3" s="19" t="s">
        <v>64</v>
      </c>
      <c r="G3" s="19" t="s">
        <v>71</v>
      </c>
      <c r="H3" s="26" t="s">
        <v>43</v>
      </c>
      <c r="I3" s="14" t="s">
        <v>45</v>
      </c>
      <c r="J3" s="13" t="s">
        <v>49</v>
      </c>
    </row>
    <row r="4" spans="1:10" x14ac:dyDescent="0.25">
      <c r="A4" s="23" t="s">
        <v>0</v>
      </c>
      <c r="B4" s="19">
        <v>3</v>
      </c>
      <c r="C4" s="19">
        <v>5</v>
      </c>
      <c r="D4" s="19">
        <v>0</v>
      </c>
      <c r="E4" s="19">
        <v>7</v>
      </c>
      <c r="F4" s="19">
        <v>1</v>
      </c>
      <c r="G4" s="19">
        <v>0</v>
      </c>
      <c r="H4" s="27">
        <f>B4*25+C4*50+D4*100+E4*25+F4*50+G4*100</f>
        <v>550</v>
      </c>
      <c r="I4" s="10">
        <f>H4/H10</f>
        <v>8.9068825910931168E-2</v>
      </c>
      <c r="J4" s="15">
        <f t="shared" ref="J4:J9" si="0">I4*100</f>
        <v>8.9068825910931171</v>
      </c>
    </row>
    <row r="5" spans="1:10" x14ac:dyDescent="0.25">
      <c r="A5" s="23" t="s">
        <v>1</v>
      </c>
      <c r="B5" s="19">
        <v>7</v>
      </c>
      <c r="C5" s="19">
        <v>1</v>
      </c>
      <c r="D5" s="19">
        <v>2</v>
      </c>
      <c r="E5" s="19">
        <v>7</v>
      </c>
      <c r="F5" s="19">
        <v>0</v>
      </c>
      <c r="G5" s="19">
        <v>2</v>
      </c>
      <c r="H5" s="27">
        <f t="shared" ref="H5:H9" si="1">B5*25+C5*50+D5*100+E5*25+F5*50+G5*100</f>
        <v>800</v>
      </c>
      <c r="I5" s="10">
        <f>H5/H10</f>
        <v>0.12955465587044535</v>
      </c>
      <c r="J5" s="15">
        <f t="shared" si="0"/>
        <v>12.955465587044534</v>
      </c>
    </row>
    <row r="6" spans="1:10" x14ac:dyDescent="0.25">
      <c r="A6" s="23" t="s">
        <v>4</v>
      </c>
      <c r="B6" s="19">
        <v>4</v>
      </c>
      <c r="C6" s="19">
        <v>12</v>
      </c>
      <c r="D6" s="19">
        <v>0</v>
      </c>
      <c r="E6" s="19">
        <v>4</v>
      </c>
      <c r="F6" s="19">
        <v>8</v>
      </c>
      <c r="G6" s="19">
        <v>0</v>
      </c>
      <c r="H6" s="27">
        <f t="shared" si="1"/>
        <v>1200</v>
      </c>
      <c r="I6" s="10">
        <f>H6/H10</f>
        <v>0.19433198380566802</v>
      </c>
      <c r="J6" s="15">
        <f t="shared" si="0"/>
        <v>19.4331983805668</v>
      </c>
    </row>
    <row r="7" spans="1:10" x14ac:dyDescent="0.25">
      <c r="A7" s="23" t="s">
        <v>3</v>
      </c>
      <c r="B7" s="19">
        <v>6</v>
      </c>
      <c r="C7" s="19">
        <v>0</v>
      </c>
      <c r="D7" s="19">
        <v>0</v>
      </c>
      <c r="E7" s="19">
        <v>12</v>
      </c>
      <c r="F7" s="19">
        <v>4</v>
      </c>
      <c r="G7" s="19">
        <v>0</v>
      </c>
      <c r="H7" s="27">
        <f t="shared" si="1"/>
        <v>650</v>
      </c>
      <c r="I7" s="10">
        <f>H7/H10</f>
        <v>0.10526315789473684</v>
      </c>
      <c r="J7" s="15">
        <f t="shared" si="0"/>
        <v>10.526315789473683</v>
      </c>
    </row>
    <row r="8" spans="1:10" x14ac:dyDescent="0.25">
      <c r="A8" s="23" t="s">
        <v>2</v>
      </c>
      <c r="B8" s="19">
        <v>9</v>
      </c>
      <c r="C8" s="19">
        <v>21</v>
      </c>
      <c r="D8" s="19">
        <v>0</v>
      </c>
      <c r="E8" s="19">
        <v>10</v>
      </c>
      <c r="F8" s="19">
        <v>7</v>
      </c>
      <c r="G8" s="19">
        <v>0</v>
      </c>
      <c r="H8" s="27">
        <f t="shared" si="1"/>
        <v>1875</v>
      </c>
      <c r="I8" s="10">
        <f>H8/H10</f>
        <v>0.30364372469635625</v>
      </c>
      <c r="J8" s="15">
        <f t="shared" si="0"/>
        <v>30.364372469635626</v>
      </c>
    </row>
    <row r="9" spans="1:10" x14ac:dyDescent="0.25">
      <c r="A9" s="23" t="s">
        <v>5</v>
      </c>
      <c r="B9" s="19">
        <v>0</v>
      </c>
      <c r="C9" s="19">
        <v>14</v>
      </c>
      <c r="D9" s="19">
        <v>0</v>
      </c>
      <c r="E9" s="19">
        <v>4</v>
      </c>
      <c r="F9" s="19">
        <v>6</v>
      </c>
      <c r="G9" s="19">
        <v>0</v>
      </c>
      <c r="H9" s="27">
        <f t="shared" si="1"/>
        <v>1100</v>
      </c>
      <c r="I9" s="10">
        <f>H9/H10</f>
        <v>0.17813765182186234</v>
      </c>
      <c r="J9" s="15">
        <f t="shared" si="0"/>
        <v>17.813765182186234</v>
      </c>
    </row>
    <row r="10" spans="1:10" x14ac:dyDescent="0.25">
      <c r="A10" s="24" t="s">
        <v>28</v>
      </c>
      <c r="B10" s="25">
        <f t="shared" ref="B10:H10" si="2">SUM(B4:B9)</f>
        <v>29</v>
      </c>
      <c r="C10" s="25">
        <f t="shared" si="2"/>
        <v>53</v>
      </c>
      <c r="D10" s="25">
        <f t="shared" si="2"/>
        <v>2</v>
      </c>
      <c r="E10" s="25">
        <f t="shared" si="2"/>
        <v>44</v>
      </c>
      <c r="F10" s="25">
        <f t="shared" si="2"/>
        <v>26</v>
      </c>
      <c r="G10" s="25">
        <f t="shared" si="2"/>
        <v>2</v>
      </c>
      <c r="H10" s="27">
        <f t="shared" si="2"/>
        <v>6175</v>
      </c>
      <c r="I10" s="10"/>
      <c r="J10" s="12"/>
    </row>
    <row r="13" spans="1:10" x14ac:dyDescent="0.25">
      <c r="B13" s="43" t="s">
        <v>65</v>
      </c>
      <c r="C13" s="43"/>
      <c r="D13" s="43"/>
    </row>
  </sheetData>
  <mergeCells count="4">
    <mergeCell ref="B13:D13"/>
    <mergeCell ref="B2:D2"/>
    <mergeCell ref="B1:G1"/>
    <mergeCell ref="E2:G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0FDE-FFB0-43C6-84A8-F19E7D6F37B7}">
  <sheetPr codeName="Sheet7"/>
  <dimension ref="A1:H13"/>
  <sheetViews>
    <sheetView topLeftCell="A4" workbookViewId="0">
      <selection activeCell="B13" sqref="B13:D13"/>
    </sheetView>
  </sheetViews>
  <sheetFormatPr defaultColWidth="8.77734375" defaultRowHeight="13.8" x14ac:dyDescent="0.25"/>
  <cols>
    <col min="1" max="1" width="16.109375" customWidth="1"/>
    <col min="2" max="2" width="15.6640625" customWidth="1"/>
    <col min="3" max="3" width="13.109375" customWidth="1"/>
    <col min="4" max="4" width="18.109375" customWidth="1"/>
    <col min="5" max="5" width="12" customWidth="1"/>
    <col min="6" max="6" width="15.6640625" customWidth="1"/>
    <col min="7" max="7" width="23.44140625" customWidth="1"/>
  </cols>
  <sheetData>
    <row r="1" spans="1:8" x14ac:dyDescent="0.25">
      <c r="A1" s="18" t="s">
        <v>17</v>
      </c>
      <c r="B1" s="53" t="s">
        <v>69</v>
      </c>
      <c r="C1" s="53"/>
      <c r="D1" s="53"/>
      <c r="E1" s="53"/>
      <c r="F1" s="16"/>
      <c r="G1" s="16"/>
      <c r="H1" s="16"/>
    </row>
    <row r="2" spans="1:8" x14ac:dyDescent="0.25">
      <c r="A2" s="18"/>
      <c r="B2" s="78" t="s">
        <v>84</v>
      </c>
      <c r="C2" s="78"/>
      <c r="D2" s="73" t="s">
        <v>85</v>
      </c>
      <c r="E2" s="73"/>
      <c r="F2" s="16"/>
      <c r="G2" s="16"/>
      <c r="H2" s="16"/>
    </row>
    <row r="3" spans="1:8" ht="35.4" customHeight="1" x14ac:dyDescent="0.25">
      <c r="A3" s="18" t="s">
        <v>80</v>
      </c>
      <c r="B3" s="18" t="s">
        <v>11</v>
      </c>
      <c r="C3" s="18" t="s">
        <v>81</v>
      </c>
      <c r="D3" s="18" t="s">
        <v>82</v>
      </c>
      <c r="E3" s="18" t="s">
        <v>83</v>
      </c>
      <c r="F3" s="26" t="s">
        <v>43</v>
      </c>
      <c r="G3" s="14" t="s">
        <v>48</v>
      </c>
      <c r="H3" s="13" t="s">
        <v>49</v>
      </c>
    </row>
    <row r="4" spans="1:8" x14ac:dyDescent="0.25">
      <c r="A4" s="23" t="s">
        <v>0</v>
      </c>
      <c r="B4" s="56">
        <v>1072</v>
      </c>
      <c r="C4" s="56">
        <v>1</v>
      </c>
      <c r="D4" s="56">
        <v>0</v>
      </c>
      <c r="E4" s="56">
        <v>1</v>
      </c>
      <c r="F4" s="76">
        <f>(B4+C4*200)*60%+(D4*20+E4*40)*40%</f>
        <v>779.19999999999993</v>
      </c>
      <c r="G4" s="57">
        <f>F4/F10</f>
        <v>0.32687305982045473</v>
      </c>
      <c r="H4" s="58">
        <f>G4*100</f>
        <v>32.687305982045473</v>
      </c>
    </row>
    <row r="5" spans="1:8" x14ac:dyDescent="0.25">
      <c r="A5" s="23" t="s">
        <v>1</v>
      </c>
      <c r="B5" s="56">
        <v>0</v>
      </c>
      <c r="C5" s="56">
        <v>0</v>
      </c>
      <c r="D5" s="56">
        <v>0</v>
      </c>
      <c r="E5" s="56">
        <v>0</v>
      </c>
      <c r="F5" s="76">
        <f>(B5+C5*100)*60%+(D5*20+E5*40)*40%</f>
        <v>0</v>
      </c>
      <c r="G5" s="57">
        <f>F5/F10</f>
        <v>0</v>
      </c>
      <c r="H5" s="58">
        <f t="shared" ref="H5:H9" si="0">G5*100</f>
        <v>0</v>
      </c>
    </row>
    <row r="6" spans="1:8" x14ac:dyDescent="0.25">
      <c r="A6" s="23" t="s">
        <v>4</v>
      </c>
      <c r="B6" s="56">
        <v>0</v>
      </c>
      <c r="C6" s="56">
        <v>0</v>
      </c>
      <c r="D6" s="56">
        <v>0</v>
      </c>
      <c r="E6" s="56">
        <v>0</v>
      </c>
      <c r="F6" s="76">
        <f>(B6+C6*100)*60%+(D6*20+E6*40)*40%</f>
        <v>0</v>
      </c>
      <c r="G6" s="57">
        <f>F6/F10</f>
        <v>0</v>
      </c>
      <c r="H6" s="58">
        <f t="shared" si="0"/>
        <v>0</v>
      </c>
    </row>
    <row r="7" spans="1:8" x14ac:dyDescent="0.25">
      <c r="A7" s="23" t="s">
        <v>3</v>
      </c>
      <c r="B7" s="56">
        <v>701</v>
      </c>
      <c r="C7" s="56">
        <v>0</v>
      </c>
      <c r="D7" s="56">
        <v>124</v>
      </c>
      <c r="E7" s="56">
        <v>12</v>
      </c>
      <c r="F7" s="76">
        <f>(B7+C7*200)*60%+(D7*20+E7*40)*40%</f>
        <v>1604.6</v>
      </c>
      <c r="G7" s="57">
        <f>F7/F10</f>
        <v>0.67312694017954533</v>
      </c>
      <c r="H7" s="58">
        <f t="shared" si="0"/>
        <v>67.312694017954527</v>
      </c>
    </row>
    <row r="8" spans="1:8" x14ac:dyDescent="0.25">
      <c r="A8" s="23" t="s">
        <v>2</v>
      </c>
      <c r="B8" s="56">
        <v>0</v>
      </c>
      <c r="C8" s="56">
        <v>0</v>
      </c>
      <c r="D8" s="56">
        <v>0</v>
      </c>
      <c r="E8" s="56">
        <v>0</v>
      </c>
      <c r="F8" s="76">
        <f>(B8+C8*200)*60%+(D8*20+E8*40)*40%</f>
        <v>0</v>
      </c>
      <c r="G8" s="57">
        <f>F8/F10</f>
        <v>0</v>
      </c>
      <c r="H8" s="58">
        <f t="shared" si="0"/>
        <v>0</v>
      </c>
    </row>
    <row r="9" spans="1:8" x14ac:dyDescent="0.25">
      <c r="A9" s="23" t="s">
        <v>5</v>
      </c>
      <c r="B9" s="56">
        <v>0</v>
      </c>
      <c r="C9" s="56">
        <v>0</v>
      </c>
      <c r="D9" s="56">
        <v>0</v>
      </c>
      <c r="E9" s="56">
        <v>0</v>
      </c>
      <c r="F9" s="76">
        <f>(B9+C9*200)*60%+(D9*20+E9*40)*40%</f>
        <v>0</v>
      </c>
      <c r="G9" s="57">
        <f>F9/F10</f>
        <v>0</v>
      </c>
      <c r="H9" s="58">
        <f t="shared" si="0"/>
        <v>0</v>
      </c>
    </row>
    <row r="10" spans="1:8" x14ac:dyDescent="0.25">
      <c r="A10" s="24" t="s">
        <v>27</v>
      </c>
      <c r="B10" s="66">
        <f>SUM(B4:B9)</f>
        <v>1773</v>
      </c>
      <c r="C10" s="66">
        <f t="shared" ref="C10:F10" si="1">SUM(C4:C9)</f>
        <v>1</v>
      </c>
      <c r="D10" s="66">
        <f t="shared" si="1"/>
        <v>124</v>
      </c>
      <c r="E10" s="66">
        <f t="shared" si="1"/>
        <v>13</v>
      </c>
      <c r="F10" s="77">
        <f t="shared" si="1"/>
        <v>2383.7999999999997</v>
      </c>
      <c r="G10" s="12"/>
      <c r="H10" s="12"/>
    </row>
    <row r="13" spans="1:8" x14ac:dyDescent="0.25">
      <c r="B13" s="43" t="s">
        <v>86</v>
      </c>
      <c r="C13" s="43"/>
      <c r="D13" s="43"/>
    </row>
  </sheetData>
  <mergeCells count="4">
    <mergeCell ref="B1:E1"/>
    <mergeCell ref="D2:E2"/>
    <mergeCell ref="B2:C2"/>
    <mergeCell ref="B13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9311-9A92-4BA3-9963-471E2566CD69}">
  <sheetPr codeName="Sheet8"/>
  <dimension ref="A1:H13"/>
  <sheetViews>
    <sheetView workbookViewId="0">
      <selection activeCell="B13" sqref="B13:C13"/>
    </sheetView>
  </sheetViews>
  <sheetFormatPr defaultColWidth="8.77734375" defaultRowHeight="13.8" x14ac:dyDescent="0.25"/>
  <cols>
    <col min="1" max="1" width="14.33203125" customWidth="1"/>
    <col min="2" max="2" width="13.6640625" customWidth="1"/>
    <col min="3" max="3" width="15.33203125" customWidth="1"/>
    <col min="4" max="4" width="11.33203125" customWidth="1"/>
    <col min="5" max="5" width="18.109375" customWidth="1"/>
    <col min="6" max="6" width="18" customWidth="1"/>
    <col min="7" max="7" width="25.21875" customWidth="1"/>
  </cols>
  <sheetData>
    <row r="1" spans="1:8" ht="15.6" x14ac:dyDescent="0.3">
      <c r="A1" s="20" t="s">
        <v>17</v>
      </c>
      <c r="B1" s="54" t="s">
        <v>69</v>
      </c>
      <c r="C1" s="54"/>
      <c r="D1" s="54"/>
      <c r="E1" s="54"/>
      <c r="F1" s="21"/>
      <c r="G1" s="22"/>
      <c r="H1" s="22"/>
    </row>
    <row r="2" spans="1:8" ht="15.6" x14ac:dyDescent="0.3">
      <c r="A2" s="20"/>
      <c r="B2" s="75" t="s">
        <v>78</v>
      </c>
      <c r="C2" s="75"/>
      <c r="D2" s="74" t="s">
        <v>79</v>
      </c>
      <c r="E2" s="74"/>
      <c r="F2" s="21"/>
      <c r="G2" s="22"/>
      <c r="H2" s="22"/>
    </row>
    <row r="3" spans="1:8" ht="40.799999999999997" customHeight="1" x14ac:dyDescent="0.3">
      <c r="A3" s="20" t="s">
        <v>80</v>
      </c>
      <c r="B3" s="20" t="s">
        <v>11</v>
      </c>
      <c r="C3" s="20" t="s">
        <v>88</v>
      </c>
      <c r="D3" s="20" t="s">
        <v>11</v>
      </c>
      <c r="E3" s="20" t="s">
        <v>15</v>
      </c>
      <c r="F3" s="26" t="s">
        <v>43</v>
      </c>
      <c r="G3" s="14" t="s">
        <v>48</v>
      </c>
      <c r="H3" s="13" t="s">
        <v>49</v>
      </c>
    </row>
    <row r="4" spans="1:8" ht="15.6" x14ac:dyDescent="0.3">
      <c r="A4" s="18" t="s">
        <v>0</v>
      </c>
      <c r="B4" s="59">
        <v>3292</v>
      </c>
      <c r="C4" s="59">
        <v>8</v>
      </c>
      <c r="D4" s="59">
        <v>0</v>
      </c>
      <c r="E4" s="59">
        <v>21</v>
      </c>
      <c r="F4" s="79">
        <f>(B4+E4*100)*80%+(C4*100)*20%</f>
        <v>4473.6000000000004</v>
      </c>
      <c r="G4" s="60">
        <f>F4/F10</f>
        <v>0.89500640204865556</v>
      </c>
      <c r="H4" s="61">
        <f>G4*100</f>
        <v>89.500640204865562</v>
      </c>
    </row>
    <row r="5" spans="1:8" ht="15.6" x14ac:dyDescent="0.3">
      <c r="A5" s="18" t="s">
        <v>1</v>
      </c>
      <c r="B5" s="62">
        <v>0</v>
      </c>
      <c r="C5" s="62">
        <v>0</v>
      </c>
      <c r="D5" s="62">
        <v>0</v>
      </c>
      <c r="E5" s="62">
        <v>0</v>
      </c>
      <c r="F5" s="79">
        <f>(B5+E5*100)*80%+(C5*100+D5)*20%</f>
        <v>0</v>
      </c>
      <c r="G5" s="60">
        <f>F5/F10</f>
        <v>0</v>
      </c>
      <c r="H5" s="61">
        <f t="shared" ref="H5:H9" si="0">G5*100</f>
        <v>0</v>
      </c>
    </row>
    <row r="6" spans="1:8" ht="15.6" x14ac:dyDescent="0.3">
      <c r="A6" s="18" t="s">
        <v>4</v>
      </c>
      <c r="B6" s="62">
        <v>0</v>
      </c>
      <c r="C6" s="62">
        <v>0</v>
      </c>
      <c r="D6" s="62">
        <v>0</v>
      </c>
      <c r="E6" s="62">
        <v>0</v>
      </c>
      <c r="F6" s="79">
        <f>(B6+E6*100)*80%+(C6*100+D6)*20%</f>
        <v>0</v>
      </c>
      <c r="G6" s="63">
        <f>F6/F10</f>
        <v>0</v>
      </c>
      <c r="H6" s="61">
        <f t="shared" si="0"/>
        <v>0</v>
      </c>
    </row>
    <row r="7" spans="1:8" ht="15.6" x14ac:dyDescent="0.3">
      <c r="A7" s="18" t="s">
        <v>3</v>
      </c>
      <c r="B7" s="64">
        <v>356</v>
      </c>
      <c r="C7" s="64">
        <v>0</v>
      </c>
      <c r="D7" s="64">
        <v>0</v>
      </c>
      <c r="E7" s="64">
        <v>3</v>
      </c>
      <c r="F7" s="79">
        <f>(B7+E7*100)*80%+(C7*100+D7)*20%</f>
        <v>524.80000000000007</v>
      </c>
      <c r="G7" s="60">
        <f>F7/F10</f>
        <v>0.10499359795134443</v>
      </c>
      <c r="H7" s="61">
        <f t="shared" si="0"/>
        <v>10.499359795134442</v>
      </c>
    </row>
    <row r="8" spans="1:8" ht="15.6" x14ac:dyDescent="0.3">
      <c r="A8" s="18" t="s">
        <v>2</v>
      </c>
      <c r="B8" s="62">
        <v>0</v>
      </c>
      <c r="C8" s="62">
        <v>0</v>
      </c>
      <c r="D8" s="62">
        <v>0</v>
      </c>
      <c r="E8" s="62">
        <v>0</v>
      </c>
      <c r="F8" s="79">
        <f>(B8+E8*100)*80%+(C8*100+D8)*20%</f>
        <v>0</v>
      </c>
      <c r="G8" s="63">
        <f>F8/F10</f>
        <v>0</v>
      </c>
      <c r="H8" s="61">
        <f t="shared" si="0"/>
        <v>0</v>
      </c>
    </row>
    <row r="9" spans="1:8" ht="15.6" x14ac:dyDescent="0.3">
      <c r="A9" s="18" t="s">
        <v>5</v>
      </c>
      <c r="B9" s="62">
        <v>0</v>
      </c>
      <c r="C9" s="62">
        <v>0</v>
      </c>
      <c r="D9" s="62">
        <v>0</v>
      </c>
      <c r="E9" s="62">
        <v>0</v>
      </c>
      <c r="F9" s="79">
        <f>(B9+E9*100)*80%+(C9*100+D9)*20%</f>
        <v>0</v>
      </c>
      <c r="G9" s="63">
        <f>F9/F10</f>
        <v>0</v>
      </c>
      <c r="H9" s="61">
        <f t="shared" si="0"/>
        <v>0</v>
      </c>
    </row>
    <row r="10" spans="1:8" x14ac:dyDescent="0.25">
      <c r="A10" s="66" t="s">
        <v>87</v>
      </c>
      <c r="B10" s="81">
        <f>SUM(B4:B9)</f>
        <v>3648</v>
      </c>
      <c r="C10" s="81">
        <f>SUM(C4:C9)</f>
        <v>8</v>
      </c>
      <c r="D10" s="81">
        <f>SUM(D4:D9)</f>
        <v>0</v>
      </c>
      <c r="E10" s="81">
        <f>SUM(E4:E9)</f>
        <v>24</v>
      </c>
      <c r="F10" s="80">
        <f>SUM(F4:F9)</f>
        <v>4998.4000000000005</v>
      </c>
      <c r="G10" s="65"/>
      <c r="H10" s="65"/>
    </row>
    <row r="13" spans="1:8" x14ac:dyDescent="0.25">
      <c r="B13" s="43" t="s">
        <v>89</v>
      </c>
      <c r="C13" s="43"/>
    </row>
  </sheetData>
  <mergeCells count="4">
    <mergeCell ref="B1:E1"/>
    <mergeCell ref="B2:C2"/>
    <mergeCell ref="D2:E2"/>
    <mergeCell ref="B13:C1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21DE-486F-43FE-8A90-2D6F17819332}">
  <sheetPr codeName="Sheet9"/>
  <dimension ref="A1:H13"/>
  <sheetViews>
    <sheetView tabSelected="1" topLeftCell="A7" workbookViewId="0">
      <selection activeCell="B13" sqref="B13:C13"/>
    </sheetView>
  </sheetViews>
  <sheetFormatPr defaultColWidth="8.77734375" defaultRowHeight="13.8" x14ac:dyDescent="0.25"/>
  <cols>
    <col min="1" max="1" width="16.33203125" customWidth="1"/>
    <col min="2" max="2" width="16.109375" customWidth="1"/>
    <col min="3" max="3" width="15" customWidth="1"/>
    <col min="4" max="4" width="10.33203125" customWidth="1"/>
    <col min="5" max="5" width="12" customWidth="1"/>
    <col min="6" max="6" width="16.33203125" customWidth="1"/>
    <col min="7" max="7" width="23.5546875" customWidth="1"/>
    <col min="8" max="8" width="9.33203125" bestFit="1" customWidth="1"/>
  </cols>
  <sheetData>
    <row r="1" spans="1:8" x14ac:dyDescent="0.25">
      <c r="A1" s="18" t="s">
        <v>17</v>
      </c>
      <c r="B1" s="55" t="s">
        <v>68</v>
      </c>
      <c r="C1" s="55"/>
      <c r="D1" s="55"/>
      <c r="E1" s="55"/>
      <c r="F1" s="28"/>
      <c r="G1" s="28"/>
      <c r="H1" s="28"/>
    </row>
    <row r="2" spans="1:8" x14ac:dyDescent="0.25">
      <c r="A2" s="18"/>
      <c r="B2" s="67" t="s">
        <v>40</v>
      </c>
      <c r="C2" s="69"/>
      <c r="D2" s="70" t="s">
        <v>60</v>
      </c>
      <c r="E2" s="72"/>
      <c r="F2" s="28"/>
      <c r="G2" s="28"/>
      <c r="H2" s="28"/>
    </row>
    <row r="3" spans="1:8" ht="39" customHeight="1" x14ac:dyDescent="0.25">
      <c r="A3" s="18" t="s">
        <v>80</v>
      </c>
      <c r="B3" s="18" t="s">
        <v>11</v>
      </c>
      <c r="C3" s="18" t="s">
        <v>15</v>
      </c>
      <c r="D3" s="18" t="s">
        <v>11</v>
      </c>
      <c r="E3" s="18" t="s">
        <v>15</v>
      </c>
      <c r="F3" s="13" t="s">
        <v>43</v>
      </c>
      <c r="G3" s="14" t="s">
        <v>48</v>
      </c>
      <c r="H3" s="13" t="s">
        <v>49</v>
      </c>
    </row>
    <row r="4" spans="1:8" x14ac:dyDescent="0.25">
      <c r="A4" s="18" t="s">
        <v>0</v>
      </c>
      <c r="B4" s="18">
        <v>1360</v>
      </c>
      <c r="C4" s="18">
        <v>1</v>
      </c>
      <c r="D4" s="18">
        <v>1200</v>
      </c>
      <c r="E4" s="18">
        <v>0</v>
      </c>
      <c r="F4" s="7">
        <f>(B4+C4*100)*80%+(D4+E4*100)*20%</f>
        <v>1408</v>
      </c>
      <c r="G4" s="35">
        <f>F4/F10</f>
        <v>0.24242424242424243</v>
      </c>
      <c r="H4" s="34">
        <f t="shared" ref="H4:H9" si="0">G4*100</f>
        <v>24.242424242424242</v>
      </c>
    </row>
    <row r="5" spans="1:8" x14ac:dyDescent="0.25">
      <c r="A5" s="18" t="s">
        <v>1</v>
      </c>
      <c r="B5" s="18">
        <v>0</v>
      </c>
      <c r="C5" s="18">
        <v>0</v>
      </c>
      <c r="D5" s="18">
        <v>0</v>
      </c>
      <c r="E5" s="18">
        <v>0</v>
      </c>
      <c r="F5" s="7">
        <f t="shared" ref="F5:F9" si="1">(B5+C5*100)*80%+(D5+E5*100)*20%</f>
        <v>0</v>
      </c>
      <c r="G5" s="35">
        <f>F5/F10</f>
        <v>0</v>
      </c>
      <c r="H5" s="34">
        <f t="shared" si="0"/>
        <v>0</v>
      </c>
    </row>
    <row r="6" spans="1:8" x14ac:dyDescent="0.25">
      <c r="A6" s="18" t="s">
        <v>4</v>
      </c>
      <c r="B6" s="18">
        <v>0</v>
      </c>
      <c r="C6" s="18">
        <v>0</v>
      </c>
      <c r="D6" s="18">
        <v>0</v>
      </c>
      <c r="E6" s="18">
        <v>0</v>
      </c>
      <c r="F6" s="7">
        <f t="shared" si="1"/>
        <v>0</v>
      </c>
      <c r="G6" s="35">
        <f>F6/F10</f>
        <v>0</v>
      </c>
      <c r="H6" s="34">
        <f t="shared" si="0"/>
        <v>0</v>
      </c>
    </row>
    <row r="7" spans="1:8" x14ac:dyDescent="0.25">
      <c r="A7" s="18" t="s">
        <v>3</v>
      </c>
      <c r="B7" s="18">
        <v>3700</v>
      </c>
      <c r="C7" s="18">
        <v>18</v>
      </c>
      <c r="D7" s="18">
        <v>0</v>
      </c>
      <c r="E7" s="18">
        <v>0</v>
      </c>
      <c r="F7" s="7">
        <f t="shared" si="1"/>
        <v>4400</v>
      </c>
      <c r="G7" s="35">
        <f>F7/F10</f>
        <v>0.75757575757575757</v>
      </c>
      <c r="H7" s="34">
        <f>G7*100</f>
        <v>75.757575757575751</v>
      </c>
    </row>
    <row r="8" spans="1:8" x14ac:dyDescent="0.25">
      <c r="A8" s="18" t="s">
        <v>2</v>
      </c>
      <c r="B8" s="18">
        <v>0</v>
      </c>
      <c r="C8" s="18">
        <v>0</v>
      </c>
      <c r="D8" s="18">
        <v>0</v>
      </c>
      <c r="E8" s="18">
        <v>0</v>
      </c>
      <c r="F8" s="7">
        <f t="shared" si="1"/>
        <v>0</v>
      </c>
      <c r="G8" s="35">
        <f>F8/F10</f>
        <v>0</v>
      </c>
      <c r="H8" s="34">
        <f t="shared" si="0"/>
        <v>0</v>
      </c>
    </row>
    <row r="9" spans="1:8" x14ac:dyDescent="0.25">
      <c r="A9" s="18" t="s">
        <v>5</v>
      </c>
      <c r="B9" s="18">
        <v>0</v>
      </c>
      <c r="C9" s="18">
        <v>0</v>
      </c>
      <c r="D9" s="18">
        <v>0</v>
      </c>
      <c r="E9" s="18">
        <v>0</v>
      </c>
      <c r="F9" s="7">
        <f t="shared" si="1"/>
        <v>0</v>
      </c>
      <c r="G9" s="35">
        <f>F9/F10</f>
        <v>0</v>
      </c>
      <c r="H9" s="34">
        <f t="shared" si="0"/>
        <v>0</v>
      </c>
    </row>
    <row r="10" spans="1:8" x14ac:dyDescent="0.25">
      <c r="A10" s="66" t="s">
        <v>27</v>
      </c>
      <c r="B10" s="66">
        <f>SUM(B4:B9)</f>
        <v>5060</v>
      </c>
      <c r="C10" s="66">
        <f t="shared" ref="C10:E10" si="2">SUM(C4:C9)</f>
        <v>19</v>
      </c>
      <c r="D10" s="66">
        <f t="shared" si="2"/>
        <v>1200</v>
      </c>
      <c r="E10" s="66">
        <f t="shared" si="2"/>
        <v>0</v>
      </c>
      <c r="F10" s="7">
        <f>SUM(F4:F9)</f>
        <v>5808</v>
      </c>
      <c r="G10" s="12"/>
      <c r="H10" s="12"/>
    </row>
    <row r="13" spans="1:8" x14ac:dyDescent="0.25">
      <c r="B13" s="43" t="s">
        <v>90</v>
      </c>
      <c r="C13" s="43"/>
    </row>
  </sheetData>
  <mergeCells count="4">
    <mergeCell ref="B1:E1"/>
    <mergeCell ref="B2:C2"/>
    <mergeCell ref="D2:E2"/>
    <mergeCell ref="B13:C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组员贡献度</vt:lpstr>
      <vt:lpstr>软件需求分析</vt:lpstr>
      <vt:lpstr>软件需求评审</vt:lpstr>
      <vt:lpstr>软件设计与实现</vt:lpstr>
      <vt:lpstr>软件测试</vt:lpstr>
      <vt:lpstr>软件测试评审</vt:lpstr>
      <vt:lpstr>软件进度计划与控制</vt:lpstr>
      <vt:lpstr>配置管理</vt:lpstr>
      <vt:lpstr>工作量估计与统计分析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 H</dc:creator>
  <cp:lastModifiedBy>H Yui</cp:lastModifiedBy>
  <dcterms:created xsi:type="dcterms:W3CDTF">2015-06-05T18:19:34Z</dcterms:created>
  <dcterms:modified xsi:type="dcterms:W3CDTF">2020-06-03T17:41:10Z</dcterms:modified>
</cp:coreProperties>
</file>