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uvaneshwarikrishnamoorthy/Documents/GitHub/excel-challenge/"/>
    </mc:Choice>
  </mc:AlternateContent>
  <xr:revisionPtr revIDLastSave="0" documentId="13_ncr:1_{50A7E645-866D-6F4F-9E6F-CFA040684D51}" xr6:coauthVersionLast="47" xr6:coauthVersionMax="47" xr10:uidLastSave="{00000000-0000-0000-0000-000000000000}"/>
  <bookViews>
    <workbookView xWindow="-38400" yWindow="500" windowWidth="38400" windowHeight="19500" activeTab="5" xr2:uid="{00000000-000D-0000-FFFF-FFFF00000000}"/>
  </bookViews>
  <sheets>
    <sheet name="Crowdfunding" sheetId="1" r:id="rId1"/>
    <sheet name="Category" sheetId="3" r:id="rId2"/>
    <sheet name="Sub-category" sheetId="4" r:id="rId3"/>
    <sheet name="OutComes" sheetId="5" r:id="rId4"/>
    <sheet name="Goal_Analysis" sheetId="6" r:id="rId5"/>
    <sheet name="Statistical_Analysis" sheetId="8" r:id="rId6"/>
    <sheet name="20_x000a_38_x000a_126_x000a_5_x000a_0_x000a_0_x000a_3_x000a_0_x000a_3_x000a_3_x000a_3_x000a_163" sheetId="7" r:id="rId7"/>
  </sheets>
  <definedNames>
    <definedName name="_xlnm._FilterDatabase" localSheetId="0" hidden="1">Crowdfunding!$A$1:$T$1001</definedName>
  </definedNames>
  <calcPr calcId="191029" concurrentCalc="0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" i="3" l="1"/>
  <c r="S31" i="3"/>
  <c r="S32" i="3"/>
  <c r="S33" i="3"/>
  <c r="S34" i="3"/>
  <c r="S35" i="3"/>
  <c r="S36" i="3"/>
  <c r="S37" i="3"/>
  <c r="S29" i="3"/>
  <c r="R30" i="3"/>
  <c r="R31" i="3"/>
  <c r="R32" i="3"/>
  <c r="R33" i="3"/>
  <c r="R34" i="3"/>
  <c r="R35" i="3"/>
  <c r="R36" i="3"/>
  <c r="R37" i="3"/>
  <c r="R29" i="3"/>
  <c r="Q30" i="3"/>
  <c r="Q31" i="3"/>
  <c r="Q32" i="3"/>
  <c r="Q33" i="3"/>
  <c r="Q34" i="3"/>
  <c r="Q35" i="3"/>
  <c r="Q36" i="3"/>
  <c r="Q37" i="3"/>
  <c r="Q29" i="3"/>
  <c r="P30" i="3"/>
  <c r="P31" i="3"/>
  <c r="P32" i="3"/>
  <c r="P33" i="3"/>
  <c r="P34" i="3"/>
  <c r="P35" i="3"/>
  <c r="P36" i="3"/>
  <c r="P37" i="3"/>
  <c r="P29" i="3"/>
  <c r="J8" i="8"/>
  <c r="J7" i="8"/>
  <c r="I8" i="8"/>
  <c r="I7" i="8"/>
  <c r="J6" i="8"/>
  <c r="J5" i="8"/>
  <c r="J4" i="8"/>
  <c r="J3" i="8"/>
  <c r="I6" i="8"/>
  <c r="I5" i="8"/>
  <c r="I4" i="8"/>
  <c r="I3" i="8"/>
  <c r="D3" i="6"/>
  <c r="C3" i="6"/>
  <c r="E3" i="6"/>
  <c r="F3" i="6"/>
  <c r="H3" i="6"/>
  <c r="D4" i="6"/>
  <c r="C4" i="6"/>
  <c r="E4" i="6"/>
  <c r="F4" i="6"/>
  <c r="H4" i="6"/>
  <c r="D5" i="6"/>
  <c r="C5" i="6"/>
  <c r="E5" i="6"/>
  <c r="F5" i="6"/>
  <c r="H5" i="6"/>
  <c r="D6" i="6"/>
  <c r="C6" i="6"/>
  <c r="E6" i="6"/>
  <c r="F6" i="6"/>
  <c r="H6" i="6"/>
  <c r="D7" i="6"/>
  <c r="C7" i="6"/>
  <c r="E7" i="6"/>
  <c r="F7" i="6"/>
  <c r="H7" i="6"/>
  <c r="D8" i="6"/>
  <c r="C8" i="6"/>
  <c r="E8" i="6"/>
  <c r="F8" i="6"/>
  <c r="H8" i="6"/>
  <c r="D9" i="6"/>
  <c r="C9" i="6"/>
  <c r="E9" i="6"/>
  <c r="F9" i="6"/>
  <c r="H9" i="6"/>
  <c r="D10" i="6"/>
  <c r="C10" i="6"/>
  <c r="E10" i="6"/>
  <c r="F10" i="6"/>
  <c r="H10" i="6"/>
  <c r="D11" i="6"/>
  <c r="C11" i="6"/>
  <c r="E11" i="6"/>
  <c r="F11" i="6"/>
  <c r="H11" i="6"/>
  <c r="D12" i="6"/>
  <c r="C12" i="6"/>
  <c r="E12" i="6"/>
  <c r="F12" i="6"/>
  <c r="H12" i="6"/>
  <c r="D13" i="6"/>
  <c r="C13" i="6"/>
  <c r="E13" i="6"/>
  <c r="F13" i="6"/>
  <c r="H13" i="6"/>
  <c r="D2" i="6"/>
  <c r="C2" i="6"/>
  <c r="E2" i="6"/>
  <c r="F2" i="6"/>
  <c r="H2" i="6"/>
  <c r="D13" i="7"/>
  <c r="D12" i="7"/>
  <c r="D11" i="7"/>
  <c r="D10" i="7"/>
  <c r="D9" i="7"/>
  <c r="D8" i="7"/>
  <c r="D7" i="7"/>
  <c r="D6" i="7"/>
  <c r="D5" i="7"/>
  <c r="D4" i="7"/>
  <c r="D3" i="7"/>
  <c r="D2" i="7"/>
  <c r="B13" i="6"/>
  <c r="B12" i="6"/>
  <c r="B11" i="6"/>
  <c r="B10" i="6"/>
  <c r="B9" i="6"/>
  <c r="B8" i="6"/>
  <c r="B7" i="6"/>
  <c r="B6" i="6"/>
  <c r="B5" i="6"/>
  <c r="B4" i="6"/>
  <c r="B3" i="6"/>
  <c r="B2" i="6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I3" i="6"/>
  <c r="G3" i="6"/>
  <c r="I2" i="6"/>
  <c r="G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02" i="1"/>
  <c r="I923" i="1"/>
  <c r="I498" i="1"/>
  <c r="I102" i="1"/>
  <c r="I152" i="1"/>
  <c r="I752" i="1"/>
  <c r="I802" i="1"/>
  <c r="I852" i="1"/>
  <c r="I832" i="1"/>
  <c r="I273" i="1"/>
  <c r="I938" i="1"/>
  <c r="I905" i="1"/>
  <c r="I52" i="1"/>
  <c r="I202" i="1"/>
  <c r="I402" i="1"/>
  <c r="I652" i="1"/>
  <c r="I902" i="1"/>
  <c r="I740" i="1"/>
  <c r="I544" i="1"/>
  <c r="I172" i="1"/>
  <c r="I252" i="1"/>
  <c r="I702" i="1"/>
  <c r="I624" i="1"/>
  <c r="I131" i="1"/>
  <c r="I138" i="1"/>
  <c r="I206" i="1"/>
  <c r="I601" i="1"/>
  <c r="I217" i="1"/>
  <c r="I452" i="1"/>
  <c r="I552" i="1"/>
  <c r="I723" i="1"/>
  <c r="I961" i="1"/>
  <c r="I302" i="1"/>
  <c r="I352" i="1"/>
  <c r="I602" i="1"/>
  <c r="I952" i="1"/>
  <c r="I897" i="1"/>
  <c r="I520" i="1"/>
  <c r="I596" i="1"/>
  <c r="I393" i="1"/>
  <c r="I308" i="1"/>
  <c r="I659" i="1"/>
  <c r="I222" i="1"/>
  <c r="I200" i="1"/>
  <c r="I322" i="1"/>
  <c r="I294" i="1"/>
  <c r="I948" i="1"/>
  <c r="I379" i="1"/>
  <c r="I777" i="1"/>
  <c r="I173" i="1"/>
  <c r="I425" i="1"/>
  <c r="I238" i="1"/>
  <c r="I417" i="1"/>
  <c r="I531" i="1"/>
  <c r="I390" i="1"/>
  <c r="I640" i="1"/>
  <c r="I360" i="1"/>
  <c r="I65" i="1"/>
  <c r="I906" i="1"/>
  <c r="I564" i="1"/>
  <c r="I594" i="1"/>
  <c r="I745" i="1"/>
  <c r="I943" i="1"/>
  <c r="I376" i="1"/>
  <c r="I488" i="1"/>
  <c r="I613" i="1"/>
  <c r="I507" i="1"/>
  <c r="I380" i="1"/>
  <c r="I797" i="1"/>
  <c r="I347" i="1"/>
  <c r="I112" i="1"/>
  <c r="I536" i="1"/>
  <c r="I320" i="1"/>
  <c r="I545" i="1"/>
  <c r="I295" i="1"/>
  <c r="I484" i="1"/>
  <c r="I642" i="1"/>
  <c r="I436" i="1"/>
  <c r="I580" i="1"/>
  <c r="I148" i="1"/>
  <c r="I288" i="1"/>
  <c r="I730" i="1"/>
  <c r="I680" i="1"/>
  <c r="I928" i="1"/>
  <c r="I125" i="1"/>
  <c r="I285" i="1"/>
  <c r="I579" i="1"/>
  <c r="I369" i="1"/>
  <c r="I958" i="1"/>
  <c r="I319" i="1"/>
  <c r="I912" i="1"/>
  <c r="I10" i="1"/>
  <c r="I194" i="1"/>
  <c r="I909" i="1"/>
  <c r="I713" i="1"/>
  <c r="I312" i="1"/>
  <c r="I670" i="1"/>
  <c r="I141" i="1"/>
  <c r="I8" i="1"/>
  <c r="I211" i="1"/>
  <c r="I975" i="1"/>
  <c r="I516" i="1"/>
  <c r="I331" i="1"/>
  <c r="I258" i="1"/>
  <c r="I191" i="1"/>
  <c r="I871" i="1"/>
  <c r="I500" i="1"/>
  <c r="I494" i="1"/>
  <c r="I513" i="1"/>
  <c r="I71" i="1"/>
  <c r="I325" i="1"/>
  <c r="I543" i="1"/>
  <c r="I449" i="1"/>
  <c r="I717" i="1"/>
  <c r="I105" i="1"/>
  <c r="I443" i="1"/>
  <c r="I878" i="1"/>
  <c r="I793" i="1"/>
  <c r="I177" i="1"/>
  <c r="I459" i="1"/>
  <c r="I949" i="1"/>
  <c r="I272" i="1"/>
  <c r="I899" i="1"/>
  <c r="I973" i="1"/>
  <c r="I621" i="1"/>
  <c r="I889" i="1"/>
  <c r="I478" i="1"/>
  <c r="I742" i="1"/>
  <c r="I747" i="1"/>
  <c r="I810" i="1"/>
  <c r="I792" i="1"/>
  <c r="I464" i="1"/>
  <c r="I845" i="1"/>
  <c r="I487" i="1"/>
  <c r="I768" i="1"/>
  <c r="I263" i="1"/>
  <c r="I170" i="1"/>
  <c r="I304" i="1"/>
  <c r="I188" i="1"/>
  <c r="I190" i="1"/>
  <c r="I276" i="1"/>
  <c r="I947" i="1"/>
  <c r="I524" i="1"/>
  <c r="I738" i="1"/>
  <c r="I666" i="1"/>
  <c r="I676" i="1"/>
  <c r="I100" i="1"/>
  <c r="I317" i="1"/>
  <c r="I794" i="1"/>
  <c r="I54" i="1"/>
  <c r="I499" i="1"/>
  <c r="I762" i="1"/>
  <c r="I348" i="1"/>
  <c r="I445" i="1"/>
  <c r="I354" i="1"/>
  <c r="I750" i="1"/>
  <c r="I861" i="1"/>
  <c r="I297" i="1"/>
  <c r="I412" i="1"/>
  <c r="I918" i="1"/>
  <c r="I358" i="1"/>
  <c r="I722" i="1"/>
  <c r="I791" i="1"/>
  <c r="I880" i="1"/>
  <c r="I85" i="1"/>
  <c r="I540" i="1"/>
  <c r="I193" i="1"/>
  <c r="I329" i="1"/>
  <c r="I128" i="1"/>
  <c r="I321" i="1"/>
  <c r="I208" i="1"/>
  <c r="I883" i="1"/>
  <c r="I474" i="1"/>
  <c r="I389" i="1"/>
  <c r="I515" i="1"/>
  <c r="I509" i="1"/>
  <c r="I982" i="1"/>
  <c r="I988" i="1"/>
  <c r="I404" i="1"/>
  <c r="I381" i="1"/>
  <c r="I426" i="1"/>
  <c r="I470" i="1"/>
  <c r="I23" i="1"/>
  <c r="I649" i="1"/>
  <c r="I237" i="1"/>
  <c r="I346" i="1"/>
  <c r="I658" i="1"/>
  <c r="I518" i="1"/>
  <c r="I634" i="1"/>
  <c r="I868" i="1"/>
  <c r="I675" i="1"/>
  <c r="I418" i="1"/>
  <c r="I555" i="1"/>
  <c r="I456" i="1"/>
  <c r="I568" i="1"/>
  <c r="I219" i="1"/>
  <c r="I68" i="1"/>
  <c r="I195" i="1"/>
  <c r="I929" i="1"/>
  <c r="I328" i="1"/>
  <c r="I411" i="1"/>
  <c r="I430" i="1"/>
  <c r="I79" i="1"/>
  <c r="I661" i="1"/>
  <c r="I17" i="1"/>
  <c r="I47" i="1"/>
  <c r="I501" i="1"/>
  <c r="I13" i="1"/>
  <c r="I28" i="1"/>
  <c r="I646" i="1"/>
  <c r="I93" i="1"/>
  <c r="I651" i="1"/>
  <c r="I21" i="1"/>
  <c r="I620" i="1"/>
  <c r="I779" i="1"/>
  <c r="I941" i="1"/>
  <c r="I773" i="1"/>
  <c r="I939" i="1"/>
  <c r="I727" i="1"/>
  <c r="I450" i="1"/>
  <c r="I915" i="1"/>
  <c r="I821" i="1"/>
  <c r="I783" i="1"/>
  <c r="I41" i="1"/>
  <c r="I807" i="1"/>
  <c r="I854" i="1"/>
  <c r="I831" i="1"/>
  <c r="I301" i="1"/>
  <c r="I129" i="1"/>
  <c r="I11" i="1"/>
  <c r="I584" i="1"/>
  <c r="I990" i="1"/>
  <c r="I900" i="1"/>
  <c r="I996" i="1"/>
  <c r="I159" i="1"/>
  <c r="I485" i="1"/>
  <c r="I351" i="1"/>
  <c r="I201" i="1"/>
  <c r="I345" i="1"/>
  <c r="I253" i="1"/>
  <c r="I704" i="1"/>
  <c r="I435" i="1"/>
  <c r="I663" i="1"/>
  <c r="I479" i="1"/>
  <c r="I574" i="1"/>
  <c r="I292" i="1"/>
  <c r="I377" i="1"/>
  <c r="I798" i="1"/>
  <c r="I298" i="1"/>
  <c r="I419" i="1"/>
  <c r="I517" i="1"/>
  <c r="I674" i="1"/>
  <c r="I641" i="1"/>
  <c r="I455" i="1"/>
  <c r="I1001" i="1"/>
  <c r="I1000" i="1"/>
  <c r="I769" i="1"/>
  <c r="I420" i="1"/>
  <c r="I916" i="1"/>
  <c r="I919" i="1"/>
  <c r="I553" i="1"/>
  <c r="I921" i="1"/>
  <c r="I156" i="1"/>
  <c r="I357" i="1"/>
  <c r="I5" i="1"/>
  <c r="I698" i="1"/>
  <c r="I111" i="1"/>
  <c r="I955" i="1"/>
  <c r="I660" i="1"/>
  <c r="I130" i="1"/>
  <c r="I95" i="1"/>
  <c r="I999" i="1"/>
  <c r="I972" i="1"/>
  <c r="I741" i="1"/>
  <c r="I183" i="1"/>
  <c r="I89" i="1"/>
  <c r="I415" i="1"/>
  <c r="I942" i="1"/>
  <c r="I632" i="1"/>
  <c r="I811" i="1"/>
  <c r="I577" i="1"/>
  <c r="I950" i="1"/>
  <c r="I650" i="1"/>
  <c r="I198" i="1"/>
  <c r="I454" i="1"/>
  <c r="I384" i="1"/>
  <c r="I401" i="1"/>
  <c r="I695" i="1"/>
  <c r="I423" i="1"/>
  <c r="I583" i="1"/>
  <c r="I668" i="1"/>
  <c r="I886" i="1"/>
  <c r="I153" i="1"/>
  <c r="I124" i="1"/>
  <c r="I638" i="1"/>
  <c r="I631" i="1"/>
  <c r="I944" i="1"/>
  <c r="I591" i="1"/>
  <c r="I578" i="1"/>
  <c r="I157" i="1"/>
  <c r="I778" i="1"/>
  <c r="I394" i="1"/>
  <c r="I344" i="1"/>
  <c r="I318" i="1"/>
  <c r="I16" i="1"/>
  <c r="I20" i="1"/>
  <c r="I987" i="1"/>
  <c r="I212" i="1"/>
  <c r="I687" i="1"/>
  <c r="I432" i="1"/>
  <c r="I373" i="1"/>
  <c r="I761" i="1"/>
  <c r="I192" i="1"/>
  <c r="I830" i="1"/>
  <c r="I185" i="1"/>
  <c r="I877" i="1"/>
  <c r="I6" i="1"/>
  <c r="I860" i="1"/>
  <c r="I81" i="1"/>
  <c r="I954" i="1"/>
  <c r="I503" i="1"/>
  <c r="I511" i="1"/>
  <c r="I137" i="1"/>
  <c r="I350" i="1"/>
  <c r="I187" i="1"/>
  <c r="I933" i="1"/>
  <c r="I541" i="1"/>
  <c r="I589" i="1"/>
  <c r="I998" i="1"/>
  <c r="I158" i="1"/>
  <c r="I979" i="1"/>
  <c r="I310" i="1"/>
  <c r="I178" i="1"/>
  <c r="I838" i="1"/>
  <c r="I311" i="1"/>
  <c r="I388" i="1"/>
  <c r="I233" i="1"/>
  <c r="I268" i="1"/>
  <c r="I813" i="1"/>
  <c r="I665" i="1"/>
  <c r="I627" i="1"/>
  <c r="I879" i="1"/>
  <c r="I995" i="1"/>
  <c r="I78" i="1"/>
  <c r="I163" i="1"/>
  <c r="I636" i="1"/>
  <c r="I92" i="1"/>
  <c r="I204" i="1"/>
  <c r="I590" i="1"/>
  <c r="I639" i="1"/>
  <c r="I29" i="1"/>
  <c r="I341" i="1"/>
  <c r="I530" i="1"/>
  <c r="I781" i="1"/>
  <c r="I483" i="1"/>
  <c r="I946" i="1"/>
  <c r="I662" i="1"/>
  <c r="I592" i="1"/>
  <c r="I448" i="1"/>
  <c r="I305" i="1"/>
  <c r="I434" i="1"/>
  <c r="I174" i="1"/>
  <c r="I635" i="1"/>
  <c r="I286" i="1"/>
  <c r="I679" i="1"/>
  <c r="I566" i="1"/>
  <c r="I526" i="1"/>
  <c r="I696" i="1"/>
  <c r="I527" i="1"/>
  <c r="I701" i="1"/>
  <c r="I343" i="1"/>
  <c r="I965" i="1"/>
  <c r="I416" i="1"/>
  <c r="I888" i="1"/>
  <c r="I984" i="1"/>
  <c r="I962" i="1"/>
  <c r="I405" i="1"/>
  <c r="I683" i="1"/>
  <c r="I34" i="1"/>
  <c r="I771" i="1"/>
  <c r="I801" i="1"/>
  <c r="I117" i="1"/>
  <c r="I992" i="1"/>
  <c r="I118" i="1"/>
  <c r="I790" i="1"/>
  <c r="I653" i="1"/>
  <c r="I648" i="1"/>
  <c r="I547" i="1"/>
  <c r="I728" i="1"/>
  <c r="I255" i="1"/>
  <c r="I14" i="1"/>
  <c r="I407" i="1"/>
  <c r="I136" i="1"/>
  <c r="I837" i="1"/>
  <c r="I56" i="1"/>
  <c r="I872" i="1"/>
  <c r="I461" i="1"/>
  <c r="I733" i="1"/>
  <c r="I694" i="1"/>
  <c r="I431" i="1"/>
  <c r="I327" i="1"/>
  <c r="I283" i="1"/>
  <c r="I532" i="1"/>
  <c r="I53" i="1"/>
  <c r="I734" i="1"/>
  <c r="I816" i="1"/>
  <c r="I506" i="1"/>
  <c r="I754" i="1"/>
  <c r="I63" i="1"/>
  <c r="I647" i="1"/>
  <c r="I155" i="1"/>
  <c r="I225" i="1"/>
  <c r="I573" i="1"/>
  <c r="I323" i="1"/>
  <c r="I299" i="1"/>
  <c r="I342" i="1"/>
  <c r="I213" i="1"/>
  <c r="I533" i="1"/>
  <c r="I140" i="1"/>
  <c r="I180" i="1"/>
  <c r="I278" i="1"/>
  <c r="I338" i="1"/>
  <c r="I682" i="1"/>
  <c r="I66" i="1"/>
  <c r="I241" i="1"/>
  <c r="I290" i="1"/>
  <c r="I664" i="1"/>
  <c r="I554" i="1"/>
  <c r="I223" i="1"/>
  <c r="I707" i="1"/>
  <c r="I846" i="1"/>
  <c r="I529" i="1"/>
  <c r="I789" i="1"/>
  <c r="I598" i="1"/>
  <c r="I161" i="1"/>
  <c r="I166" i="1"/>
  <c r="I720" i="1"/>
  <c r="I842" i="1"/>
  <c r="I482" i="1"/>
  <c r="I691" i="1"/>
  <c r="I133" i="1"/>
  <c r="I561" i="1"/>
  <c r="I581" i="1"/>
  <c r="I210" i="1"/>
  <c r="I491" i="1"/>
  <c r="I143" i="1"/>
  <c r="I521" i="1"/>
  <c r="I243" i="1"/>
  <c r="I857" i="1"/>
  <c r="I458" i="1"/>
  <c r="I413" i="1"/>
  <c r="I30" i="1"/>
  <c r="I863" i="1"/>
  <c r="I782" i="1"/>
  <c r="I805" i="1"/>
  <c r="I284" i="1"/>
  <c r="I73" i="1"/>
  <c r="I465" i="1"/>
  <c r="I971" i="1"/>
  <c r="I833" i="1"/>
  <c r="I236" i="1"/>
  <c r="I799" i="1"/>
  <c r="I940" i="1"/>
  <c r="I575" i="1"/>
  <c r="I519" i="1"/>
  <c r="I510" i="1"/>
  <c r="I22" i="1"/>
  <c r="I932" i="1"/>
  <c r="I149" i="1"/>
  <c r="I26" i="1"/>
  <c r="I429" i="1"/>
  <c r="I97" i="1"/>
  <c r="I993" i="1"/>
  <c r="I765" i="1"/>
  <c r="I774" i="1"/>
  <c r="I856" i="1"/>
  <c r="I477" i="1"/>
  <c r="I637" i="1"/>
  <c r="I337" i="1"/>
  <c r="I48" i="1"/>
  <c r="I786" i="1"/>
  <c r="I892" i="1"/>
  <c r="I134" i="1"/>
  <c r="I437" i="1"/>
  <c r="I539" i="1"/>
  <c r="I930" i="1"/>
  <c r="I120" i="1"/>
  <c r="I887" i="1"/>
  <c r="I457" i="1"/>
  <c r="I512" i="1"/>
  <c r="I963" i="1"/>
  <c r="I586" i="1"/>
  <c r="I605" i="1"/>
  <c r="I230" i="1"/>
  <c r="I113" i="1"/>
  <c r="I643" i="1"/>
  <c r="I257" i="1"/>
  <c r="I611" i="1"/>
  <c r="I150" i="1"/>
  <c r="I167" i="1"/>
  <c r="I673" i="1"/>
  <c r="I391" i="1"/>
  <c r="I76" i="1"/>
  <c r="I196" i="1"/>
  <c r="I706" i="1"/>
  <c r="I339" i="1"/>
  <c r="I453" i="1"/>
  <c r="I677" i="1"/>
  <c r="I439" i="1"/>
  <c r="I267" i="1"/>
  <c r="I421" i="1"/>
  <c r="I356" i="1"/>
  <c r="I72" i="1"/>
  <c r="I335" i="1"/>
  <c r="I796" i="1"/>
  <c r="I826" i="1"/>
  <c r="I654" i="1"/>
  <c r="I959" i="1"/>
  <c r="I424" i="1"/>
  <c r="I353" i="1"/>
  <c r="I244" i="1"/>
  <c r="I708" i="1"/>
  <c r="I24" i="1"/>
  <c r="I895" i="1"/>
  <c r="I604" i="1"/>
  <c r="I422" i="1"/>
  <c r="I146" i="1"/>
  <c r="I397" i="1"/>
  <c r="I817" i="1"/>
  <c r="I87" i="1"/>
  <c r="I609" i="1"/>
  <c r="I4" i="1"/>
  <c r="I410" i="1"/>
  <c r="I309" i="1"/>
  <c r="I86" i="1"/>
  <c r="I851" i="1"/>
  <c r="I466" i="1"/>
  <c r="I330" i="1"/>
  <c r="I697" i="1"/>
  <c r="I726" i="1"/>
  <c r="I205" i="1"/>
  <c r="I776" i="1"/>
  <c r="I145" i="1"/>
  <c r="I739" i="1"/>
  <c r="I969" i="1"/>
  <c r="I168" i="1"/>
  <c r="I275" i="1"/>
  <c r="I560" i="1"/>
  <c r="I224" i="1"/>
  <c r="I565" i="1"/>
  <c r="I840" i="1"/>
  <c r="I514" i="1"/>
  <c r="I614" i="1"/>
  <c r="I859" i="1"/>
  <c r="I39" i="1"/>
  <c r="I55" i="1"/>
  <c r="I463" i="1"/>
  <c r="I785" i="1"/>
  <c r="I693" i="1"/>
  <c r="I711" i="1"/>
  <c r="I843" i="1"/>
  <c r="I106" i="1"/>
  <c r="I981" i="1"/>
  <c r="I58" i="1"/>
  <c r="I300" i="1"/>
  <c r="I62" i="1"/>
  <c r="I107" i="1"/>
  <c r="I644" i="1"/>
  <c r="I523" i="1"/>
  <c r="I985" i="1"/>
  <c r="I259" i="1"/>
  <c r="I387" i="1"/>
  <c r="I587" i="1"/>
  <c r="I712" i="1"/>
  <c r="I122" i="1"/>
  <c r="I164" i="1"/>
  <c r="I538" i="1"/>
  <c r="I684" i="1"/>
  <c r="I37" i="1"/>
  <c r="I77" i="1"/>
  <c r="I36" i="1"/>
  <c r="I556" i="1"/>
  <c r="I630" i="1"/>
  <c r="I214" i="1"/>
  <c r="I986" i="1"/>
  <c r="I699" i="1"/>
  <c r="I721" i="1"/>
  <c r="I836" i="1"/>
  <c r="I595" i="1"/>
  <c r="I977" i="1"/>
  <c r="I218" i="1"/>
  <c r="I132" i="1"/>
  <c r="I616" i="1"/>
  <c r="I917" i="1"/>
  <c r="I528" i="1"/>
  <c r="I903" i="1"/>
  <c r="I724" i="1"/>
  <c r="I38" i="1"/>
  <c r="I751" i="1"/>
  <c r="I997" i="1"/>
  <c r="I835" i="1"/>
  <c r="I262" i="1"/>
  <c r="I235" i="1"/>
  <c r="I709" i="1"/>
  <c r="I535" i="1"/>
  <c r="I372" i="1"/>
  <c r="I239" i="1"/>
  <c r="I19" i="1"/>
  <c r="I945" i="1"/>
  <c r="I127" i="1"/>
  <c r="I625" i="1"/>
  <c r="I365" i="1"/>
  <c r="I382" i="1"/>
  <c r="I32" i="1"/>
  <c r="I951" i="1"/>
  <c r="I442" i="1"/>
  <c r="I715" i="1"/>
  <c r="I600" i="1"/>
  <c r="I162" i="1"/>
  <c r="I69" i="1"/>
  <c r="I869" i="1"/>
  <c r="I908" i="1"/>
  <c r="I175" i="1"/>
  <c r="I548" i="1"/>
  <c r="I907" i="1"/>
  <c r="I326" i="1"/>
  <c r="I937" i="1"/>
  <c r="I729" i="1"/>
  <c r="I324" i="1"/>
  <c r="I757" i="1"/>
  <c r="I398" i="1"/>
  <c r="I88" i="1"/>
  <c r="I756" i="1"/>
  <c r="I229" i="1"/>
  <c r="I42" i="1"/>
  <c r="I891" i="1"/>
  <c r="I874" i="1"/>
  <c r="I617" i="1"/>
  <c r="I281" i="1"/>
  <c r="I606" i="1"/>
  <c r="I234" i="1"/>
  <c r="I462" i="1"/>
  <c r="I386" i="1"/>
  <c r="I363" i="1"/>
  <c r="I7" i="1"/>
  <c r="I399" i="1"/>
  <c r="I119" i="1"/>
  <c r="I615" i="1"/>
  <c r="I703" i="1"/>
  <c r="I924" i="1"/>
  <c r="I669" i="1"/>
  <c r="I446" i="1"/>
  <c r="I764" i="1"/>
  <c r="I57" i="1"/>
  <c r="I475" i="1"/>
  <c r="I983" i="1"/>
  <c r="I489" i="1"/>
  <c r="I440" i="1"/>
  <c r="I340" i="1"/>
  <c r="I505" i="1"/>
  <c r="I270" i="1"/>
  <c r="I936" i="1"/>
  <c r="I408" i="1"/>
  <c r="I922" i="1"/>
  <c r="I383" i="1"/>
  <c r="I471" i="1"/>
  <c r="I870" i="1"/>
  <c r="I256" i="1"/>
  <c r="I359" i="1"/>
  <c r="I332" i="1"/>
  <c r="I731" i="1"/>
  <c r="I867" i="1"/>
  <c r="I45" i="1"/>
  <c r="I570" i="1"/>
  <c r="I109" i="1"/>
  <c r="I392" i="1"/>
  <c r="I336" i="1"/>
  <c r="I607" i="1"/>
  <c r="I864" i="1"/>
  <c r="I467" i="1"/>
  <c r="I875" i="1"/>
  <c r="I608" i="1"/>
  <c r="I800" i="1"/>
  <c r="I896" i="1"/>
  <c r="I618" i="1"/>
  <c r="I51" i="1"/>
  <c r="I678" i="1"/>
  <c r="I841" i="1"/>
  <c r="I775" i="1"/>
  <c r="I657" i="1"/>
  <c r="I492" i="1"/>
  <c r="I688" i="1"/>
  <c r="I433" i="1"/>
  <c r="I787" i="1"/>
  <c r="I812" i="1"/>
  <c r="I231" i="1"/>
  <c r="I215" i="1"/>
  <c r="I101" i="1"/>
  <c r="I804" i="1"/>
  <c r="I847" i="1"/>
  <c r="I444" i="1"/>
  <c r="I913" i="1"/>
  <c r="I559" i="1"/>
  <c r="I334" i="1"/>
  <c r="I599" i="1"/>
  <c r="I803" i="1"/>
  <c r="I313" i="1"/>
  <c r="I567" i="1"/>
  <c r="I628" i="1"/>
  <c r="I603" i="1"/>
  <c r="I853" i="1"/>
  <c r="I767" i="1"/>
  <c r="I597" i="1"/>
  <c r="I289" i="1"/>
  <c r="I890" i="1"/>
  <c r="I250" i="1"/>
  <c r="I934" i="1"/>
  <c r="I748" i="1"/>
  <c r="I43" i="1"/>
  <c r="I121" i="1"/>
  <c r="I59" i="1"/>
  <c r="I784" i="1"/>
  <c r="I220" i="1"/>
  <c r="I27" i="1"/>
  <c r="I989" i="1"/>
  <c r="I931" i="1"/>
  <c r="I98" i="1"/>
  <c r="I569" i="1"/>
  <c r="I123" i="1"/>
  <c r="I151" i="1"/>
  <c r="I490" i="1"/>
  <c r="I160" i="1"/>
  <c r="I645" i="1"/>
  <c r="I142" i="1"/>
  <c r="I557" i="1"/>
  <c r="I927" i="1"/>
  <c r="I83" i="1"/>
  <c r="I385" i="1"/>
  <c r="I814" i="1"/>
  <c r="I362" i="1"/>
  <c r="I692" i="1"/>
  <c r="I60" i="1"/>
  <c r="I974" i="1"/>
  <c r="I882" i="1"/>
  <c r="I749" i="1"/>
  <c r="I395" i="1"/>
  <c r="I189" i="1"/>
  <c r="I144" i="1"/>
  <c r="I894" i="1"/>
  <c r="I770" i="1"/>
  <c r="I753" i="1"/>
  <c r="I269" i="1"/>
  <c r="I67" i="1"/>
  <c r="I480" i="1"/>
  <c r="I147" i="1"/>
  <c r="I571" i="1"/>
  <c r="I920" i="1"/>
  <c r="I849" i="1"/>
  <c r="I925" i="1"/>
  <c r="I885" i="1"/>
  <c r="I815" i="1"/>
  <c r="I667" i="1"/>
  <c r="I935" i="1"/>
  <c r="I558" i="1"/>
  <c r="I277" i="1"/>
  <c r="I15" i="1"/>
  <c r="I719" i="1"/>
  <c r="I619" i="1"/>
  <c r="I862" i="1"/>
  <c r="I904" i="1"/>
  <c r="I91" i="1"/>
  <c r="I271" i="1"/>
  <c r="I165" i="1"/>
  <c r="I70" i="1"/>
  <c r="I755" i="1"/>
  <c r="I893" i="1"/>
  <c r="I94" i="1"/>
  <c r="I227" i="1"/>
  <c r="I486" i="1"/>
  <c r="I90" i="1"/>
  <c r="I139" i="1"/>
  <c r="I809" i="1"/>
  <c r="I542" i="1"/>
  <c r="I12" i="1"/>
  <c r="I829" i="1"/>
  <c r="I622" i="1"/>
  <c r="I260" i="1"/>
  <c r="I806" i="1"/>
  <c r="I114" i="1"/>
  <c r="I725" i="1"/>
  <c r="I772" i="1"/>
  <c r="I550" i="1"/>
  <c r="I873" i="1"/>
  <c r="I371" i="1"/>
  <c r="I251" i="1"/>
  <c r="I61" i="1"/>
  <c r="I546" i="1"/>
  <c r="I370" i="1"/>
  <c r="I626" i="1"/>
  <c r="I104" i="1"/>
  <c r="I610" i="1"/>
  <c r="I551" i="1"/>
  <c r="I472" i="1"/>
  <c r="I307" i="1"/>
  <c r="I427" i="1"/>
  <c r="I823" i="1"/>
  <c r="I186" i="1"/>
  <c r="I316" i="1"/>
  <c r="I964" i="1"/>
  <c r="I199" i="1"/>
  <c r="I361" i="1"/>
  <c r="I80" i="1"/>
  <c r="I96" i="1"/>
  <c r="I274" i="1"/>
  <c r="I493" i="1"/>
  <c r="I572" i="1"/>
  <c r="I182" i="1"/>
  <c r="I33" i="1"/>
  <c r="I314" i="1"/>
  <c r="I633" i="1"/>
  <c r="I135" i="1"/>
  <c r="I705" i="1"/>
  <c r="I264" i="1"/>
  <c r="I834" i="1"/>
  <c r="I406" i="1"/>
  <c r="I473" i="1"/>
  <c r="I736" i="1"/>
  <c r="I910" i="1"/>
  <c r="I978" i="1"/>
  <c r="I585" i="1"/>
  <c r="I40" i="1"/>
  <c r="I248" i="1"/>
  <c r="I280" i="1"/>
  <c r="I9" i="1"/>
  <c r="I31" i="1"/>
  <c r="I468" i="1"/>
  <c r="I25" i="1"/>
  <c r="I221" i="1"/>
  <c r="I970" i="1"/>
  <c r="I850" i="1"/>
  <c r="I582" i="1"/>
  <c r="I876" i="1"/>
  <c r="I866" i="1"/>
  <c r="I824" i="1"/>
  <c r="I460" i="1"/>
  <c r="I737" i="1"/>
  <c r="I441" i="1"/>
  <c r="I966" i="1"/>
  <c r="I409" i="1"/>
  <c r="I858" i="1"/>
  <c r="I825" i="1"/>
  <c r="I181" i="1"/>
  <c r="I685" i="1"/>
  <c r="I671" i="1"/>
  <c r="I108" i="1"/>
  <c r="I378" i="1"/>
  <c r="I197" i="1"/>
  <c r="I266" i="1"/>
  <c r="I476" i="1"/>
  <c r="I228" i="1"/>
  <c r="I956" i="1"/>
  <c r="I126" i="1"/>
  <c r="I819" i="1"/>
  <c r="I576" i="1"/>
  <c r="I563" i="1"/>
  <c r="I884" i="1"/>
  <c r="I265" i="1"/>
  <c r="I364" i="1"/>
  <c r="I976" i="1"/>
  <c r="I115" i="1"/>
  <c r="I35" i="1"/>
  <c r="I967" i="1"/>
  <c r="I865" i="1"/>
  <c r="I50" i="1"/>
  <c r="I827" i="1"/>
  <c r="I315" i="1"/>
  <c r="I226" i="1"/>
  <c r="I759" i="1"/>
  <c r="I901" i="1"/>
  <c r="I355" i="1"/>
  <c r="I732" i="1"/>
  <c r="I497" i="1"/>
  <c r="I169" i="1"/>
  <c r="I179" i="1"/>
  <c r="I242" i="1"/>
  <c r="I612" i="1"/>
  <c r="I232" i="1"/>
  <c r="I240" i="1"/>
  <c r="I154" i="1"/>
  <c r="I171" i="1"/>
  <c r="I209" i="1"/>
  <c r="I522" i="1"/>
  <c r="I994" i="1"/>
  <c r="I690" i="1"/>
  <c r="I207" i="1"/>
  <c r="I333" i="1"/>
  <c r="I44" i="1"/>
  <c r="I245" i="1"/>
  <c r="I700" i="1"/>
  <c r="I293" i="1"/>
  <c r="I828" i="1"/>
  <c r="I672" i="1"/>
  <c r="I396" i="1"/>
  <c r="I716" i="1"/>
  <c r="I49" i="1"/>
  <c r="I911" i="1"/>
  <c r="I537" i="1"/>
  <c r="I926" i="1"/>
  <c r="I991" i="1"/>
  <c r="I534" i="1"/>
  <c r="I656" i="1"/>
  <c r="I848" i="1"/>
  <c r="I247" i="1"/>
  <c r="I447" i="1"/>
  <c r="I481" i="1"/>
  <c r="I718" i="1"/>
  <c r="I735" i="1"/>
  <c r="I504" i="1"/>
  <c r="I686" i="1"/>
  <c r="I881" i="1"/>
  <c r="I306" i="1"/>
  <c r="I496" i="1"/>
  <c r="I844" i="1"/>
  <c r="I760" i="1"/>
  <c r="I246" i="1"/>
  <c r="I428" i="1"/>
  <c r="I469" i="1"/>
  <c r="I282" i="1"/>
  <c r="I368" i="1"/>
  <c r="I110" i="1"/>
  <c r="I261" i="1"/>
  <c r="I818" i="1"/>
  <c r="I623" i="1"/>
  <c r="I254" i="1"/>
  <c r="I82" i="1"/>
  <c r="I18" i="1"/>
  <c r="I855" i="1"/>
  <c r="I763" i="1"/>
  <c r="I46" i="1"/>
  <c r="I75" i="1"/>
  <c r="I414" i="1"/>
  <c r="I74" i="1"/>
  <c r="I203" i="1"/>
  <c r="I629" i="1"/>
  <c r="I525" i="1"/>
  <c r="I287" i="1"/>
  <c r="I710" i="1"/>
  <c r="I746" i="1"/>
  <c r="I400" i="1"/>
  <c r="I184" i="1"/>
  <c r="I64" i="1"/>
  <c r="I495" i="1"/>
  <c r="I116" i="1"/>
  <c r="I766" i="1"/>
  <c r="I788" i="1"/>
  <c r="I375" i="1"/>
  <c r="I367" i="1"/>
  <c r="I960" i="1"/>
  <c r="I758" i="1"/>
  <c r="I898" i="1"/>
  <c r="I780" i="1"/>
  <c r="I968" i="1"/>
  <c r="I562" i="1"/>
  <c r="I914" i="1"/>
  <c r="I822" i="1"/>
  <c r="I839" i="1"/>
  <c r="I980" i="1"/>
  <c r="I176" i="1"/>
  <c r="I99" i="1"/>
  <c r="I508" i="1"/>
  <c r="I689" i="1"/>
  <c r="I249" i="1"/>
  <c r="I588" i="1"/>
  <c r="I451" i="1"/>
  <c r="I549" i="1"/>
  <c r="I103" i="1"/>
  <c r="I216" i="1"/>
  <c r="I681" i="1"/>
  <c r="I593" i="1"/>
  <c r="I3" i="1"/>
  <c r="I438" i="1"/>
  <c r="I279" i="1"/>
  <c r="I820" i="1"/>
  <c r="I953" i="1"/>
  <c r="I957" i="1"/>
  <c r="I744" i="1"/>
  <c r="I743" i="1"/>
  <c r="I808" i="1"/>
  <c r="I795" i="1"/>
  <c r="I296" i="1"/>
  <c r="I303" i="1"/>
  <c r="I349" i="1"/>
  <c r="I84" i="1"/>
  <c r="I403" i="1"/>
  <c r="I374" i="1"/>
  <c r="I366" i="1"/>
  <c r="I291" i="1"/>
  <c r="I714" i="1"/>
  <c r="I65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<sst xmlns="http://schemas.openxmlformats.org/spreadsheetml/2006/main" count="7076" uniqueCount="2115">
  <si>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</si>
  <si>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</si>
  <si>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</si>
  <si>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</si>
  <si>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</si>
  <si>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</si>
  <si>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</si>
  <si>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</si>
  <si>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</si>
  <si>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</si>
  <si>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</si>
  <si>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</si>
  <si>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</si>
  <si>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</si>
  <si>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</si>
  <si>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</si>
  <si>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</si>
  <si>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</si>
  <si>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</si>
  <si>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</si>
  <si>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</si>
  <si>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</si>
  <si>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</si>
  <si>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</si>
  <si>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</si>
  <si>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</si>
  <si>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</si>
  <si>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</si>
  <si>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</si>
  <si>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</si>
  <si>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</si>
  <si>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</si>
  <si>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</si>
  <si>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</si>
  <si>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</si>
  <si>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</si>
  <si>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</si>
  <si>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</si>
  <si>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</si>
  <si>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</si>
  <si>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</si>
  <si>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</si>
  <si>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</si>
  <si>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</si>
  <si>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</si>
  <si>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</si>
  <si>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</si>
  <si>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</si>
  <si>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</si>
  <si>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</si>
  <si>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</si>
  <si>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</si>
  <si>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</si>
  <si>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</si>
  <si>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</si>
  <si>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</si>
  <si>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</si>
  <si>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</si>
  <si>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</si>
  <si>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</si>
  <si>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</si>
  <si>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</si>
  <si>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</si>
  <si>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</si>
  <si>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</si>
  <si>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</si>
  <si>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</si>
  <si>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</si>
  <si>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</si>
  <si>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</si>
  <si>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</si>
  <si>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</si>
  <si>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</si>
  <si>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</si>
  <si>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</si>
  <si>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</si>
  <si>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</si>
  <si>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</si>
  <si>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</si>
  <si>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</si>
  <si>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</si>
  <si>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</si>
  <si>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</si>
  <si>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</si>
  <si>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</si>
  <si>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</si>
  <si>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</si>
  <si>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</si>
  <si>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</si>
  <si>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</si>
  <si>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</si>
  <si>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</si>
  <si>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</si>
  <si>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</si>
  <si>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</si>
  <si>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</si>
  <si>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</si>
  <si>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</si>
  <si>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</si>
  <si>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</si>
  <si>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</si>
  <si>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</si>
  <si>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</si>
  <si>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</si>
  <si>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</si>
  <si>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</si>
  <si>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</si>
  <si>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</si>
  <si>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</si>
  <si>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</si>
  <si>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</si>
  <si>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</si>
  <si>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</si>
  <si>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</si>
  <si>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</si>
  <si>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</si>
  <si>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</si>
  <si>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</si>
  <si>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</si>
  <si>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</si>
  <si>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</si>
  <si>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</si>
  <si>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</si>
  <si>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</si>
  <si>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</si>
  <si>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</si>
  <si>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</si>
  <si>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</si>
  <si>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</si>
  <si>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</si>
  <si>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</si>
  <si>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</si>
  <si>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</si>
  <si>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</si>
  <si>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</si>
  <si>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</si>
  <si>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</si>
  <si>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</si>
  <si>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</si>
  <si>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</si>
  <si>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</si>
  <si>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</si>
  <si>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</si>
  <si>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</si>
  <si>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</si>
  <si>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</si>
  <si>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</si>
  <si>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</si>
  <si>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</si>
  <si>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</si>
  <si>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</si>
  <si>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</si>
  <si>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</si>
  <si>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</si>
  <si>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</si>
  <si>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</si>
  <si>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</si>
  <si>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</si>
  <si>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</si>
  <si>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</si>
  <si>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</si>
  <si>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</si>
  <si>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</si>
  <si>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</si>
  <si>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</si>
  <si>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</si>
  <si>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</si>
  <si>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</si>
  <si>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</si>
  <si>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</si>
  <si>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</si>
  <si>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</si>
  <si>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</si>
  <si>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</si>
  <si>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</si>
  <si>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</si>
  <si>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</si>
  <si>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</si>
  <si>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</si>
  <si>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</si>
  <si>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</si>
  <si>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</si>
  <si>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</si>
  <si>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</si>
  <si>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</si>
  <si>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</si>
  <si>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</si>
  <si>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</si>
  <si>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</si>
  <si>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</si>
  <si>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</si>
  <si>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</si>
  <si>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</si>
  <si>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</si>
  <si>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</si>
  <si>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</si>
  <si>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</si>
  <si>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</si>
  <si>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</si>
  <si>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</si>
  <si>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</si>
  <si>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</si>
  <si>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</si>
  <si>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</si>
  <si>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</si>
  <si>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</si>
  <si>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</si>
  <si>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</si>
  <si>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</si>
  <si>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</si>
  <si>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</si>
  <si>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</si>
  <si>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</si>
  <si>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</si>
  <si>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</si>
  <si>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</si>
  <si>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</si>
  <si>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</si>
  <si>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</si>
  <si>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</si>
  <si>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</si>
  <si>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</si>
  <si>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</si>
  <si>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</si>
  <si>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</si>
  <si>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</si>
  <si>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</si>
  <si>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</si>
  <si>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</si>
  <si>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</si>
  <si>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</si>
  <si>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</si>
  <si>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</si>
  <si>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</si>
  <si>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</si>
  <si>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</si>
  <si>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</si>
  <si>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</si>
  <si>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</si>
  <si>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</si>
  <si>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</si>
  <si>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</si>
  <si>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</si>
  <si>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</si>
  <si>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</si>
  <si>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</si>
  <si>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</si>
  <si>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</si>
  <si>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</si>
  <si>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</si>
  <si>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</si>
  <si>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</si>
  <si>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</si>
  <si>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</si>
  <si>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</si>
  <si>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</si>
  <si>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</si>
  <si>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</si>
  <si>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</si>
  <si>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</si>
  <si>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</si>
  <si>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</si>
  <si>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</si>
  <si>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</si>
  <si>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</si>
  <si>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</si>
  <si>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</si>
  <si>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</si>
  <si>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</si>
  <si>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</si>
  <si>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</si>
  <si>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</si>
  <si>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</si>
  <si>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</si>
  <si>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</si>
  <si>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</si>
  <si>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</si>
  <si>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</si>
  <si>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</si>
  <si>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</si>
  <si>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</si>
  <si>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</si>
  <si>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</si>
  <si>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</si>
  <si>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</si>
  <si>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</si>
  <si>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</si>
  <si>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</si>
  <si>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</si>
  <si>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</si>
  <si>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</si>
  <si>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</si>
  <si>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</si>
  <si>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</si>
  <si>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</si>
  <si>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</si>
  <si>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</si>
  <si>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</si>
  <si>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</si>
  <si>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</si>
  <si>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</si>
  <si>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</si>
  <si>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</si>
  <si>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</si>
  <si>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</si>
  <si>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</si>
  <si>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</si>
  <si>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</si>
  <si>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</si>
  <si>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</si>
  <si>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</si>
  <si>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</si>
  <si>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</si>
  <si>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</si>
  <si>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</si>
  <si>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</si>
  <si>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</si>
  <si>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</si>
  <si>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</si>
  <si>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</si>
  <si>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</si>
  <si>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</si>
  <si>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</si>
  <si>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</si>
  <si>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</si>
  <si>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</si>
  <si>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</si>
  <si>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</si>
  <si>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</si>
  <si>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</si>
  <si>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</si>
  <si>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</si>
  <si>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</si>
  <si>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</si>
  <si>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</si>
  <si>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</si>
  <si>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</si>
  <si>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</si>
  <si>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</si>
  <si>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</si>
  <si>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</si>
  <si>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</si>
  <si>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</si>
  <si>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</si>
  <si>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</si>
  <si>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</si>
  <si>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</si>
  <si>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</si>
  <si>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</si>
  <si>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</si>
  <si>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</si>
  <si>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</si>
  <si>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</si>
  <si>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</si>
  <si>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</si>
  <si>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</si>
  <si>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</si>
  <si>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</si>
  <si>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</si>
  <si>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</si>
  <si>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</si>
  <si>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</si>
  <si>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</si>
  <si>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</si>
  <si>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</si>
  <si>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</si>
  <si>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</si>
  <si>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</si>
  <si>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</si>
  <si>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</si>
  <si>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</si>
  <si>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</si>
  <si>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</si>
  <si>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</si>
  <si>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</si>
  <si>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</si>
  <si>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</si>
  <si>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</si>
  <si>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</si>
  <si>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</si>
  <si>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</si>
  <si>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</si>
  <si>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</si>
  <si>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</si>
  <si>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</si>
  <si>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</si>
  <si>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</si>
  <si>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</si>
  <si>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</si>
  <si>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</si>
  <si>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</si>
  <si>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</si>
  <si>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</si>
  <si>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</si>
  <si>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</si>
  <si>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</si>
  <si>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</si>
  <si>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</si>
  <si>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</si>
  <si>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</si>
  <si>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</si>
  <si>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</si>
  <si>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</si>
  <si>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</si>
  <si>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</si>
  <si>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</si>
  <si>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</si>
  <si>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</si>
  <si>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</si>
  <si>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</si>
  <si>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</si>
  <si>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</si>
  <si>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</si>
  <si>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</si>
  <si>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</si>
  <si>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</si>
  <si>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</si>
  <si>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</si>
  <si>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</si>
  <si>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</si>
  <si>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</si>
  <si>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</si>
  <si>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</si>
  <si>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</si>
  <si>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</si>
  <si>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</si>
  <si>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</si>
  <si>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</si>
  <si>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</si>
  <si>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</si>
  <si>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</si>
  <si>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</si>
  <si>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</si>
  <si>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</si>
  <si>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</si>
  <si>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</si>
  <si>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</si>
  <si>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</si>
  <si>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</si>
  <si>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</si>
  <si>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</si>
  <si>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</si>
  <si>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</si>
  <si>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</si>
  <si>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</si>
  <si>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</si>
  <si>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</si>
  <si>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</si>
  <si>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</si>
  <si>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</si>
  <si>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</si>
  <si>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</si>
  <si>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</si>
  <si>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</si>
  <si>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</si>
  <si>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</si>
  <si>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</si>
  <si>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</si>
  <si>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</si>
  <si>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</si>
  <si>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</si>
  <si>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</si>
  <si>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</si>
  <si>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</si>
  <si>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</si>
  <si>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</si>
  <si>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</si>
  <si>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</si>
  <si>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</si>
  <si>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</si>
  <si>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</si>
  <si>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</si>
  <si>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</si>
  <si>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</si>
  <si>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</si>
  <si>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</si>
  <si>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</si>
  <si>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</si>
  <si>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</si>
  <si>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</si>
  <si>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</si>
  <si>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</si>
  <si>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</si>
  <si>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</si>
  <si>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</si>
  <si>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</si>
  <si>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</si>
  <si>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</si>
  <si>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</si>
  <si>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</si>
  <si>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</si>
  <si>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</si>
  <si>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</si>
  <si>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</si>
  <si>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</si>
  <si>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</si>
  <si>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</si>
  <si>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</si>
  <si>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</si>
  <si>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</si>
  <si>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</si>
  <si>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</si>
  <si>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</si>
  <si>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</si>
  <si>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</si>
  <si>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</si>
  <si>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</si>
  <si>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</si>
  <si>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</si>
  <si>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</si>
  <si>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</si>
  <si>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</si>
  <si>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</si>
  <si>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</si>
  <si>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</si>
  <si>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</si>
  <si>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</si>
  <si>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</si>
  <si>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</si>
  <si>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</si>
  <si>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</si>
  <si>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</si>
  <si>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</si>
  <si>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</si>
  <si>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</si>
  <si>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</si>
  <si>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</si>
  <si>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</si>
  <si>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</si>
  <si>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</si>
  <si>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</si>
  <si>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</si>
  <si>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</si>
  <si>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</si>
  <si>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</si>
  <si>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</si>
  <si>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</si>
  <si>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</si>
  <si>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</si>
  <si>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</si>
  <si>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</si>
  <si>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</si>
  <si>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</si>
  <si>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</si>
  <si>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</si>
  <si>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</si>
  <si>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</si>
  <si>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</si>
  <si>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</si>
  <si>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</si>
  <si>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</si>
  <si>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</si>
  <si>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</si>
  <si>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</si>
  <si>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</si>
  <si>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</si>
  <si>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</si>
  <si>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</si>
  <si>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</si>
  <si>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</si>
  <si>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</si>
  <si>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</si>
  <si>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</si>
  <si>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</si>
  <si>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</si>
  <si>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</si>
  <si>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</si>
  <si>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</si>
  <si>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</si>
  <si>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</si>
  <si>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</si>
  <si>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</si>
  <si>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</si>
  <si>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</si>
  <si>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</si>
  <si>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</si>
  <si>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</si>
  <si>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</si>
  <si>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</si>
  <si>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</si>
  <si>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</si>
  <si>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</si>
  <si>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</si>
  <si>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</si>
  <si>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</si>
  <si>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</si>
  <si>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</si>
  <si>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</si>
  <si>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</si>
  <si>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</si>
  <si>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</si>
  <si>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</si>
  <si>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</si>
  <si>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</si>
  <si>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</si>
  <si>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</si>
  <si>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</si>
  <si>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</si>
  <si>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</si>
  <si>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</si>
  <si>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</si>
  <si>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</si>
  <si>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</si>
  <si>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</si>
  <si>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</si>
  <si>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</si>
  <si>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</si>
  <si>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</si>
  <si>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</si>
  <si>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</si>
  <si>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</si>
  <si>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</si>
  <si>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</si>
  <si>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</si>
  <si>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</si>
  <si>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</si>
  <si>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</si>
  <si>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</si>
  <si>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</si>
  <si>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</si>
  <si>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</si>
  <si>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</si>
  <si>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</si>
  <si>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</si>
  <si>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</si>
  <si>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</si>
  <si>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</si>
  <si>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</si>
  <si>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</si>
  <si>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</si>
  <si>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</si>
  <si>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</si>
  <si>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</si>
  <si>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</si>
  <si>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</si>
  <si>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</si>
  <si>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</si>
  <si>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</si>
  <si>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</si>
  <si>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</si>
  <si>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</si>
  <si>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</si>
  <si>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</si>
  <si>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</si>
  <si>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</si>
  <si>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</si>
  <si>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</si>
  <si>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</si>
  <si>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</si>
  <si>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</si>
  <si>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</si>
  <si>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</si>
  <si>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</si>
  <si>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</si>
  <si>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</si>
  <si>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</si>
  <si>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</si>
  <si>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</si>
  <si>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</si>
  <si>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</si>
  <si>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</si>
  <si>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</si>
  <si>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</si>
  <si>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</si>
  <si>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</si>
  <si>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</si>
  <si>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</si>
  <si>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</si>
  <si>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</si>
  <si>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</si>
  <si>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</si>
  <si>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</si>
  <si>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</si>
  <si>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</si>
  <si>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</si>
  <si>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</si>
  <si>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</si>
  <si>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</si>
  <si>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</si>
  <si>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</si>
  <si>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</si>
  <si>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</si>
  <si>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</si>
  <si>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</si>
  <si>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</si>
  <si>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</si>
  <si>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</si>
  <si>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</si>
  <si>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</si>
  <si>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</si>
  <si>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</si>
  <si>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</si>
  <si>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</si>
  <si>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</si>
  <si>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</si>
  <si>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</si>
  <si>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</si>
  <si>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</si>
  <si>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</si>
  <si>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</si>
  <si>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</si>
  <si>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</si>
  <si>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</si>
  <si>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</si>
  <si>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</si>
  <si>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</si>
  <si>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</si>
  <si>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</si>
  <si>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</si>
  <si>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</si>
  <si>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</si>
  <si>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</si>
  <si>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</si>
  <si>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</si>
  <si>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</si>
  <si>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</si>
  <si>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</si>
  <si>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</si>
  <si>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</si>
  <si>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</si>
  <si>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</si>
  <si>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</si>
  <si>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</si>
  <si>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</si>
  <si>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</si>
  <si>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</si>
  <si>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</si>
  <si>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</si>
  <si>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</si>
  <si>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</si>
  <si>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</si>
  <si>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</si>
  <si>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</si>
  <si>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</si>
  <si>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</si>
  <si>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</si>
  <si>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</si>
  <si>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</si>
  <si>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</si>
  <si>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</si>
  <si>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</si>
  <si>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</si>
  <si>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</si>
  <si>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</si>
  <si>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</si>
  <si>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</si>
  <si>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</si>
  <si>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</si>
  <si>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</si>
  <si>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</si>
  <si>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</si>
  <si>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</si>
  <si>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</si>
  <si>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</si>
  <si>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</si>
  <si>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</si>
  <si>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</si>
  <si>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</si>
  <si>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</si>
  <si>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</si>
  <si>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</si>
  <si>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</si>
  <si>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</si>
  <si>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</si>
  <si>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</si>
  <si>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</si>
  <si>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</si>
  <si>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</si>
  <si>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</si>
  <si>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</si>
  <si>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</si>
  <si>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</si>
  <si>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</si>
  <si>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</si>
  <si>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</si>
  <si>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</si>
  <si>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</si>
  <si>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</si>
  <si>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</si>
  <si>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</si>
  <si>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</si>
  <si>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</si>
  <si>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</si>
  <si>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</si>
  <si>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</si>
  <si>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</si>
  <si>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</si>
  <si>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</si>
  <si>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</si>
  <si>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</si>
  <si>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</si>
  <si>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</si>
  <si>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</si>
  <si>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</si>
  <si>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</si>
  <si>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</si>
  <si>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</si>
  <si>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</si>
  <si>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</si>
  <si>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</si>
  <si>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</si>
  <si>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</si>
  <si>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</si>
  <si>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</si>
  <si>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</si>
  <si>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</si>
  <si>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</si>
  <si>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</si>
  <si>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</si>
  <si>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</si>
  <si>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</si>
  <si>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</si>
  <si>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</si>
  <si>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</si>
  <si>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</si>
  <si>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</si>
  <si>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</si>
  <si>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</si>
  <si>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</si>
  <si>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</si>
  <si>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</si>
  <si>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</si>
  <si>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</si>
  <si>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</si>
  <si>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</si>
  <si>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</si>
  <si>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</si>
  <si>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</si>
  <si>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</si>
  <si>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</si>
  <si>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</si>
  <si>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</si>
  <si>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</si>
  <si>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</si>
  <si>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</si>
  <si>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</si>
  <si>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</si>
  <si>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</si>
  <si>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</si>
  <si>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</si>
  <si>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</si>
  <si>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</si>
  <si>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</si>
  <si>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</si>
  <si>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</si>
  <si>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</si>
  <si>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</si>
  <si>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</si>
  <si>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</si>
  <si>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</si>
  <si>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</si>
  <si>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</si>
  <si>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</si>
  <si>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</si>
  <si>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</si>
  <si>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</si>
  <si>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</si>
  <si>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</si>
  <si>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</si>
  <si>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</si>
  <si>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</si>
  <si>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</si>
  <si>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</si>
  <si>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</si>
  <si>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</si>
  <si>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</si>
  <si>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</si>
  <si>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</si>
  <si>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</si>
  <si>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</si>
  <si>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</si>
  <si>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</si>
  <si>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</si>
  <si>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</si>
  <si>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</si>
  <si>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</si>
  <si>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</si>
  <si>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</si>
  <si>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</si>
  <si>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</si>
  <si>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</si>
  <si>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</si>
  <si>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</si>
  <si>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</si>
  <si>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</si>
  <si>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</si>
  <si>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</si>
  <si>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</si>
  <si>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</si>
  <si>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</si>
  <si>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</si>
  <si>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</si>
  <si>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</si>
  <si>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</si>
  <si>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</si>
  <si>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</si>
  <si>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</si>
  <si>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</si>
  <si>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</si>
  <si>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</si>
  <si>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</si>
  <si>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</si>
  <si>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</si>
  <si>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</si>
  <si>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</si>
  <si>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</si>
  <si>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</si>
  <si>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</si>
  <si>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</si>
  <si>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</si>
  <si>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</si>
  <si>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</si>
  <si>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</si>
  <si>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</si>
  <si>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</si>
  <si>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</si>
  <si>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</si>
  <si>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</si>
  <si>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</si>
  <si>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</si>
  <si>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</si>
  <si>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</si>
  <si>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</si>
  <si>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</si>
  <si>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</si>
  <si>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</si>
  <si>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</si>
  <si>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</si>
  <si>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</si>
  <si>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</si>
  <si>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</si>
  <si>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</si>
  <si>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</si>
  <si>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</si>
  <si>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</si>
  <si>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</si>
  <si>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</si>
  <si>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</si>
  <si>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</si>
  <si>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</si>
  <si>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</si>
  <si>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</si>
  <si>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</si>
  <si>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</si>
  <si>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</si>
  <si>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</si>
  <si>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</si>
  <si>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</si>
  <si>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</si>
  <si>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</si>
  <si>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</si>
  <si>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</si>
  <si>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</si>
  <si>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</si>
  <si>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</si>
  <si>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</si>
  <si>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</si>
  <si>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</si>
  <si>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</si>
  <si>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</si>
  <si>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</si>
  <si>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</si>
  <si>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</si>
  <si>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</si>
  <si>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</si>
  <si>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</si>
  <si>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</si>
  <si>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</si>
  <si>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</si>
  <si>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</si>
  <si>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</si>
  <si>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</si>
  <si>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</si>
  <si>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</si>
  <si>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</si>
  <si>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</si>
  <si>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</si>
  <si>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</si>
  <si>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</si>
  <si>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</si>
  <si>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</si>
  <si>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</si>
  <si>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</si>
  <si>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</si>
  <si>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</si>
  <si>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</si>
  <si>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</si>
  <si>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</si>
  <si>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</si>
  <si>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</si>
  <si>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</si>
  <si>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</si>
  <si>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</si>
  <si>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</si>
  <si>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</si>
  <si>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</si>
  <si>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</si>
  <si>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</si>
  <si>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</si>
  <si>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</si>
  <si>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</si>
  <si>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</si>
  <si>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</si>
  <si>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</si>
  <si>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</si>
  <si>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</si>
  <si>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</si>
  <si>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</si>
  <si>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</si>
  <si>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</si>
  <si>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</si>
  <si>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</si>
  <si>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</si>
  <si>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</si>
  <si>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</si>
  <si>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</si>
  <si>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</si>
  <si>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</si>
  <si>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</si>
  <si>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</si>
  <si>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</si>
  <si>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</si>
  <si>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</si>
  <si>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</si>
  <si>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</si>
  <si>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</si>
  <si>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</si>
  <si>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</si>
  <si>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</si>
  <si>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</si>
  <si>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</si>
  <si>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</si>
  <si>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</si>
  <si>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</si>
  <si>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</si>
  <si>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</si>
  <si>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</si>
  <si>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</si>
  <si>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</si>
  <si>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</si>
  <si>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</si>
  <si>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</si>
  <si>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</si>
  <si>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</si>
  <si>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</si>
  <si>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</si>
  <si>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</si>
  <si>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</si>
  <si>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</si>
  <si>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</si>
  <si>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</si>
  <si>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</si>
  <si>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</si>
  <si>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</si>
  <si>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</si>
  <si>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</si>
  <si>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</si>
  <si>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</si>
  <si>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</si>
  <si>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</si>
  <si>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</si>
  <si>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</si>
  <si>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</si>
  <si>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</si>
  <si>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</si>
  <si>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</si>
  <si>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</si>
  <si>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</si>
  <si>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</si>
  <si>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</si>
  <si>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</si>
  <si>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</si>
  <si>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</si>
  <si>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</si>
  <si>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</si>
  <si>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</si>
  <si>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</si>
  <si>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</si>
  <si>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</si>
  <si>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</si>
  <si>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</si>
  <si>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</si>
  <si>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</si>
  <si>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</si>
  <si>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</si>
  <si>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</si>
  <si>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</si>
  <si>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</si>
  <si>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</si>
  <si>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</si>
  <si>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</si>
  <si>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</si>
  <si>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</si>
  <si>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</si>
  <si>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</si>
  <si>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</si>
  <si>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</si>
  <si>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</si>
  <si>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</si>
  <si>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</si>
  <si>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</si>
  <si>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</si>
  <si>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</si>
  <si>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</si>
  <si>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</si>
  <si>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</si>
  <si>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</si>
  <si>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</si>
  <si>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</si>
  <si>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</si>
  <si>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</si>
  <si>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</si>
  <si>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</si>
  <si>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</si>
  <si>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</si>
  <si>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</si>
  <si>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</si>
  <si>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</si>
  <si>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</si>
  <si>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</si>
  <si>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</si>
  <si>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</si>
  <si>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</si>
  <si>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</si>
  <si>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</si>
  <si>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</si>
  <si>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</si>
  <si>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</si>
  <si>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</si>
  <si>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</si>
  <si>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</si>
  <si>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</si>
  <si>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</si>
  <si>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</si>
  <si>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</si>
  <si>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</si>
  <si>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</si>
  <si>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</si>
  <si>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</si>
  <si>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</si>
  <si>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</si>
  <si>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</si>
  <si>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</si>
  <si>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</si>
  <si>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</si>
  <si>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</si>
  <si>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</si>
  <si>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</si>
  <si>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</si>
  <si>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</si>
  <si>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</si>
  <si>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</si>
  <si>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</si>
  <si>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</si>
  <si>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</si>
  <si>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</si>
  <si>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</si>
  <si>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</si>
  <si>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</si>
  <si>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</si>
  <si>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</si>
  <si>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</si>
  <si>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</si>
  <si>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</si>
  <si>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</si>
  <si>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</si>
  <si>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</si>
  <si>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</si>
  <si>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</si>
  <si>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</si>
  <si>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</si>
  <si>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</si>
  <si>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</si>
  <si>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</si>
  <si>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</si>
  <si>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</si>
  <si>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</si>
  <si>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</si>
  <si>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</si>
  <si>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</si>
  <si>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</si>
  <si>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</si>
  <si>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</si>
  <si>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</si>
  <si>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</si>
  <si>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</si>
  <si>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</si>
  <si>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</si>
  <si>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</si>
  <si>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</si>
  <si>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</si>
  <si>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</si>
  <si>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</si>
  <si>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</si>
  <si>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</si>
  <si>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</si>
  <si>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</si>
  <si>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</si>
  <si>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</si>
  <si>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</si>
  <si>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</si>
  <si>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</si>
  <si>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</si>
  <si>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</si>
  <si>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</si>
  <si>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</si>
  <si>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</si>
  <si>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</si>
  <si>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</si>
  <si>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</si>
  <si>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</si>
  <si>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</si>
  <si>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</si>
  <si>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</si>
  <si>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</si>
  <si>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</si>
  <si>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</si>
  <si>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</si>
  <si>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</si>
  <si>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</si>
  <si>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</si>
  <si>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</si>
  <si>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</si>
  <si>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</si>
  <si>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</si>
  <si>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</si>
  <si>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</si>
  <si>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</si>
  <si>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</si>
  <si>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</si>
  <si>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</si>
  <si>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</si>
  <si>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</si>
  <si>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</si>
  <si>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</si>
  <si>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</si>
  <si>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</si>
  <si>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</si>
  <si>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</si>
  <si>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</si>
  <si>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</si>
  <si>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</si>
  <si>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</si>
  <si>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</si>
  <si>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</si>
  <si>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</si>
  <si>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</si>
  <si>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</si>
  <si>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</si>
  <si>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</si>
  <si>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</si>
  <si>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</si>
  <si>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</si>
  <si>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</si>
  <si>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</si>
  <si>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</si>
  <si>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</si>
  <si>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</si>
  <si>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</si>
  <si>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</si>
  <si>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</si>
  <si>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</si>
  <si>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</si>
  <si>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</si>
  <si>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</si>
  <si>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</si>
  <si>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</si>
  <si>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</si>
  <si>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</si>
  <si>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</si>
  <si>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</si>
  <si>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</si>
  <si>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</si>
  <si>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</si>
  <si>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</si>
  <si>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</si>
  <si>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</si>
  <si>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</si>
  <si>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</si>
  <si>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</si>
  <si>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</si>
  <si>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</si>
  <si>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</si>
  <si>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</si>
  <si>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</si>
  <si>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</si>
  <si>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</si>
  <si>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</si>
  <si>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</si>
  <si>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</si>
  <si>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</si>
  <si>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</si>
  <si>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</si>
  <si>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</si>
  <si>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</si>
  <si>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</si>
  <si>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</si>
  <si>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</si>
  <si>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</si>
  <si>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</si>
  <si>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</si>
  <si>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</si>
  <si>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</si>
  <si>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</si>
  <si>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</si>
  <si>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</si>
  <si>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</si>
  <si>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</si>
  <si>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</si>
  <si>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</si>
  <si>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</si>
  <si>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</si>
  <si>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</si>
  <si>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</si>
  <si>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</si>
  <si>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</si>
  <si>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</si>
  <si>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</si>
  <si>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</si>
  <si>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</si>
  <si>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</si>
  <si>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</si>
  <si>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</si>
  <si>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</si>
  <si>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</si>
  <si>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</si>
  <si>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</si>
  <si>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</si>
  <si>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</si>
  <si>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</si>
  <si>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</si>
  <si>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</si>
  <si>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</si>
  <si>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</si>
  <si>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</si>
  <si>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</si>
  <si>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</si>
  <si>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</si>
  <si>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</si>
  <si>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</si>
  <si>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</si>
  <si>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</si>
  <si>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</si>
  <si>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</si>
  <si>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</si>
  <si>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</si>
  <si>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</si>
  <si>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</si>
  <si>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</si>
  <si>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</si>
  <si>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</si>
  <si>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</si>
  <si>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</si>
  <si>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</si>
  <si>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</si>
  <si>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</si>
  <si>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</si>
  <si>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</si>
  <si>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</si>
  <si>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</si>
  <si>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</si>
  <si>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</si>
  <si>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</si>
  <si>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</si>
  <si>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</si>
  <si>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</si>
  <si>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</si>
  <si>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</si>
  <si>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</si>
  <si>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</si>
  <si>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</si>
  <si>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</si>
  <si>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</si>
  <si>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</si>
  <si>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</si>
  <si>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</si>
  <si>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</si>
  <si>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</si>
  <si>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</si>
  <si>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</si>
  <si>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</si>
  <si>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</si>
  <si>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</si>
  <si>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</si>
  <si>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</si>
  <si>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</si>
  <si>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</si>
  <si>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</si>
  <si>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</si>
  <si>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</si>
  <si>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</si>
  <si>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</si>
  <si>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</si>
  <si>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</si>
  <si>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</si>
  <si>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</si>
  <si>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</si>
  <si>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</si>
  <si>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</si>
  <si>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</si>
  <si>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</si>
  <si>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</si>
  <si>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</si>
  <si>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</si>
  <si>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</si>
  <si>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</si>
  <si>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</si>
  <si>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</si>
  <si>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</si>
  <si>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</si>
  <si>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</si>
  <si>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</si>
  <si>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</si>
  <si>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</si>
  <si>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</si>
  <si>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</si>
  <si>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</si>
  <si>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</si>
  <si>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</si>
  <si>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</si>
  <si>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</si>
  <si>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</si>
  <si>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</si>
  <si>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</si>
  <si>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</si>
  <si>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</si>
  <si>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</si>
  <si>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</si>
  <si>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</si>
  <si>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</si>
  <si>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</si>
  <si>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</si>
  <si>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</si>
  <si>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</si>
  <si>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</si>
  <si>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</si>
  <si>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</si>
  <si>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</si>
  <si>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</si>
  <si>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</si>
  <si>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</si>
  <si>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</si>
  <si>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</si>
  <si>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</si>
  <si>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</si>
  <si>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</si>
  <si>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</si>
  <si>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</si>
  <si>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</si>
  <si>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</si>
  <si>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</si>
  <si>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</si>
  <si>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</si>
  <si>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</si>
  <si>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</si>
  <si>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</si>
  <si>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</si>
  <si>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</si>
  <si>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</si>
  <si>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</si>
  <si>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</si>
  <si>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</si>
  <si>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</si>
  <si>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</si>
  <si>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</si>
  <si>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</si>
  <si>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</si>
  <si>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</si>
  <si>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</si>
  <si>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</si>
  <si>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</si>
  <si>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</si>
  <si>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</si>
  <si>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</si>
  <si>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</si>
  <si>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</si>
  <si>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</si>
  <si>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</si>
  <si>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</si>
  <si>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</si>
  <si>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</si>
  <si>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</si>
  <si>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</si>
  <si>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</si>
  <si>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</si>
  <si>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</si>
  <si>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</si>
  <si>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</si>
  <si>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</si>
  <si>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</si>
  <si>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</si>
  <si>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</si>
  <si>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</si>
  <si>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</si>
  <si>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</si>
  <si>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</si>
  <si>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</si>
  <si>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</si>
  <si>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</si>
  <si>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</si>
  <si>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</si>
  <si>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</si>
  <si>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</si>
  <si>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</si>
  <si>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</si>
  <si>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</si>
  <si>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</si>
  <si>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</si>
  <si>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</si>
  <si>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</si>
  <si>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</si>
  <si>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</si>
  <si>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</si>
  <si>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</si>
  <si>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</si>
  <si>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</si>
  <si>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</si>
  <si>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</si>
  <si>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</si>
  <si>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</si>
  <si>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</si>
  <si>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</si>
  <si>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</si>
  <si>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</si>
  <si>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</si>
  <si>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</si>
  <si>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</si>
  <si>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</si>
  <si>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</si>
  <si>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</si>
  <si>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</si>
  <si>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</si>
  <si>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</si>
  <si>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</si>
  <si>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</si>
  <si>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</si>
  <si>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</si>
  <si>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</si>
  <si>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</si>
  <si>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</si>
  <si>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</si>
  <si>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</si>
  <si>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</si>
  <si>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</si>
  <si>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</si>
  <si>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</si>
  <si>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</si>
  <si>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</si>
  <si>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</si>
  <si>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</si>
  <si>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</si>
  <si>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</si>
  <si>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</si>
  <si>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</si>
  <si>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</si>
  <si>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</si>
  <si>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</si>
  <si>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</si>
  <si>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</si>
  <si>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</si>
  <si>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</si>
  <si>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</si>
  <si>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</si>
  <si>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</si>
  <si>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</si>
  <si>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</si>
  <si>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</si>
  <si>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</si>
  <si>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</si>
  <si>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</si>
  <si>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</si>
  <si>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</si>
  <si>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</si>
  <si>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</si>
  <si>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</si>
  <si>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</si>
  <si>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</si>
  <si>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</si>
  <si>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</si>
  <si>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</si>
  <si>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</si>
  <si>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</si>
  <si>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</si>
  <si>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</si>
  <si>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</si>
  <si>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</si>
  <si>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</si>
  <si>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</si>
  <si>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</si>
  <si>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</si>
  <si>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</si>
  <si>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</si>
  <si>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</si>
  <si>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</si>
  <si>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</si>
  <si>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</si>
  <si>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</si>
  <si>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</si>
  <si>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</si>
  <si>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</si>
  <si>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</si>
  <si>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</si>
  <si>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</si>
  <si>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</si>
  <si>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</si>
  <si>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</si>
  <si>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</si>
  <si>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</si>
  <si>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</si>
  <si>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</si>
  <si>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</si>
  <si>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</si>
  <si>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</si>
  <si>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</si>
  <si>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</si>
  <si>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</si>
  <si>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</si>
  <si>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</si>
  <si>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</si>
  <si>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</si>
  <si>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</si>
  <si>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</si>
  <si>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</si>
  <si>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</si>
  <si>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</si>
  <si>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</si>
  <si>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</si>
  <si>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</si>
  <si>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</si>
  <si>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</si>
  <si>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</si>
  <si>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</si>
  <si>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</si>
  <si>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</si>
  <si>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</si>
  <si>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</si>
  <si>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</si>
  <si>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</si>
  <si>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</si>
  <si>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</si>
  <si>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</si>
  <si>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</si>
  <si>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</si>
  <si>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</si>
  <si>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</si>
  <si>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</si>
  <si>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</si>
  <si>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</si>
  <si>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</si>
  <si>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</si>
  <si>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</si>
  <si>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</si>
  <si>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</si>
  <si>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</si>
  <si>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</si>
  <si>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</si>
  <si>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</si>
  <si>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</si>
  <si>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</si>
  <si>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</si>
  <si>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</si>
  <si>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</si>
  <si>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</si>
  <si>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</si>
  <si>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</si>
  <si>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</si>
  <si>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</si>
  <si>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</si>
  <si>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</si>
  <si>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</si>
  <si>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</si>
  <si>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</si>
  <si>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</si>
  <si>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</si>
  <si>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</si>
  <si>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</si>
  <si>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</si>
  <si>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</si>
  <si>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</si>
  <si>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</si>
  <si>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</si>
  <si>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</si>
  <si>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</si>
  <si>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</si>
  <si>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</si>
  <si>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</si>
  <si>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</si>
  <si>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</si>
  <si>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</si>
  <si>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</si>
  <si>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</si>
  <si>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</si>
  <si>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</si>
  <si>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</si>
  <si>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</si>
  <si>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</si>
  <si>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</si>
  <si>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</si>
  <si>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</si>
  <si>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</si>
  <si>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</si>
  <si>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</si>
  <si>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</si>
  <si>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</si>
  <si>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</si>
  <si>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</si>
  <si>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</si>
  <si>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</si>
  <si>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</si>
  <si>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</si>
  <si>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</si>
  <si>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</si>
  <si>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</si>
  <si>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</si>
  <si>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</si>
  <si>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</si>
  <si>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</si>
  <si>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</si>
  <si>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</si>
  <si>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</si>
  <si>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</si>
  <si>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</si>
  <si>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</si>
  <si>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</si>
  <si>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</si>
  <si>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</si>
  <si>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</si>
  <si>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</si>
  <si>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</si>
  <si>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</si>
  <si>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</si>
  <si>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</si>
  <si>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</si>
  <si>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</si>
  <si>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</si>
  <si>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</si>
  <si>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</si>
  <si>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</si>
  <si>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</si>
  <si>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</si>
  <si>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</si>
  <si>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</si>
  <si>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</si>
  <si>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</si>
  <si>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</si>
  <si>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</si>
  <si>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</si>
  <si>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</si>
  <si>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</si>
  <si>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</si>
  <si>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</si>
  <si>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</si>
  <si>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</si>
  <si>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</si>
  <si>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</si>
  <si>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</si>
  <si>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</si>
  <si>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</si>
  <si>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</si>
  <si>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</si>
  <si>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</si>
  <si>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</si>
  <si>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</si>
  <si>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</si>
  <si>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</si>
  <si>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</si>
  <si>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</si>
  <si>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</si>
  <si>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</si>
  <si>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</si>
  <si>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</si>
  <si>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</si>
  <si>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</si>
  <si>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</si>
  <si>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</si>
  <si>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</si>
  <si>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</si>
  <si>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</si>
  <si>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</si>
  <si>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</si>
  <si>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</si>
  <si>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</si>
  <si>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</si>
  <si>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</si>
  <si>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</si>
  <si>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</si>
  <si>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</si>
  <si>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</si>
  <si>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</si>
  <si>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</si>
  <si>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</si>
  <si>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</si>
  <si>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</si>
  <si>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</si>
  <si>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</si>
  <si>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</si>
  <si>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</si>
  <si>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</si>
  <si>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</si>
  <si>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</si>
  <si>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</si>
  <si>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</si>
  <si>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</si>
  <si>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</si>
  <si>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</si>
  <si>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</si>
  <si>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</si>
  <si>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</si>
  <si>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</si>
  <si>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</si>
  <si>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</si>
  <si>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</si>
  <si>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</si>
  <si>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</si>
  <si>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</si>
  <si>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</si>
  <si>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</si>
  <si>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</si>
  <si>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</si>
  <si>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</si>
  <si>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</si>
  <si>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</si>
  <si>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</si>
  <si>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</si>
  <si>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</si>
  <si>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</si>
  <si>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</si>
  <si>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</si>
  <si>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</si>
  <si>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</si>
  <si>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</si>
  <si>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</si>
  <si>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</si>
  <si>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</si>
  <si>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</si>
  <si>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</si>
  <si>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</si>
  <si>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</si>
  <si>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</si>
  <si>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</si>
  <si>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</si>
  <si>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</si>
  <si>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</si>
  <si>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</si>
  <si>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</si>
  <si>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</si>
  <si>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</si>
  <si>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</si>
  <si>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</si>
  <si>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</si>
  <si>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</si>
  <si>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</si>
  <si>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</si>
  <si>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</si>
  <si>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</si>
  <si>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</si>
  <si>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</si>
  <si>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</si>
  <si>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</si>
  <si>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</si>
  <si>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</si>
  <si>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</si>
  <si>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</si>
  <si>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</si>
  <si>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</si>
  <si>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</si>
  <si>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</si>
  <si>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</si>
  <si>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</si>
  <si>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</si>
  <si>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</si>
  <si>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</si>
  <si>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</si>
  <si>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</si>
  <si>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</si>
  <si>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</si>
  <si>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</si>
  <si>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</si>
  <si>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</si>
  <si>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</si>
  <si>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</si>
  <si>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</si>
  <si>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</si>
  <si>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</si>
  <si>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</si>
  <si>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</si>
  <si>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</si>
  <si>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</si>
  <si>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</si>
  <si>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</si>
  <si>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</si>
  <si>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</si>
  <si>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</si>
  <si>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</si>
  <si>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</si>
  <si>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</si>
  <si>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</si>
  <si>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</si>
  <si>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</si>
  <si>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</si>
  <si>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</si>
  <si>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</si>
  <si>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</si>
  <si>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</si>
  <si>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</si>
  <si>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</si>
  <si>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</si>
  <si>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</si>
  <si>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</si>
  <si>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</si>
  <si>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</si>
  <si>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</si>
  <si>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</si>
  <si>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</si>
  <si>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</si>
  <si>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</si>
  <si>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</si>
  <si>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</si>
  <si>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</si>
  <si>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</si>
  <si>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</si>
  <si>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</si>
  <si>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</si>
  <si>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</si>
  <si>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</si>
  <si>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</si>
  <si>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</si>
  <si>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</si>
  <si>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</si>
  <si>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</si>
  <si>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</si>
  <si>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</si>
  <si>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</si>
  <si>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</si>
  <si>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</si>
  <si>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</si>
  <si>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</si>
  <si>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</si>
  <si>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</si>
  <si>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</si>
  <si>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</si>
  <si>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</si>
  <si>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</si>
  <si>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</si>
  <si>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</si>
  <si>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</si>
  <si>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</si>
  <si>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</si>
  <si>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</si>
  <si>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</si>
  <si>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</si>
  <si>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</si>
  <si>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</si>
  <si>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</si>
  <si>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</si>
  <si>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</si>
  <si>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</si>
  <si>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</si>
  <si>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</si>
  <si>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</si>
  <si>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</si>
  <si>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</si>
  <si>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</si>
  <si>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</si>
  <si>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</si>
  <si>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</si>
  <si>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</si>
  <si>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</si>
  <si>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</si>
  <si>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</si>
  <si>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</si>
  <si>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</si>
  <si>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</si>
  <si>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</si>
  <si>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</si>
  <si>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</si>
  <si>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</si>
  <si>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</si>
  <si>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</si>
  <si>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</si>
  <si>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</si>
  <si>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</si>
  <si>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</si>
  <si>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</si>
  <si>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</si>
  <si>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</si>
  <si>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</si>
  <si>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</si>
  <si>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</si>
  <si>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</si>
  <si>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</si>
  <si>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</si>
  <si>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</si>
  <si>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</si>
  <si>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</si>
  <si>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</si>
  <si>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</si>
  <si>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</si>
  <si>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</si>
  <si>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</si>
  <si>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</si>
  <si>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</si>
  <si>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</si>
  <si>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</si>
  <si>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</si>
  <si>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</si>
  <si>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</si>
  <si>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</si>
  <si>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</si>
  <si>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</si>
  <si>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</si>
  <si>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</si>
  <si>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</si>
  <si>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</si>
  <si>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</si>
  <si>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</si>
  <si>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</si>
  <si>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</si>
  <si>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</si>
  <si>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</si>
  <si>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</si>
  <si>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</si>
  <si>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</si>
  <si>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</si>
  <si>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</si>
  <si>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</si>
  <si>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</si>
  <si>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</si>
  <si>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</si>
  <si>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</si>
  <si>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</si>
  <si>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</si>
  <si>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</si>
  <si>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Date_Created_Conversion</t>
  </si>
  <si>
    <t>Date_Ended_Conversion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</si>
  <si>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</si>
  <si>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</si>
  <si>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</si>
  <si>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</si>
  <si>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</si>
  <si>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</si>
  <si>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</si>
  <si>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</si>
  <si>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</si>
  <si>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</si>
  <si>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</si>
  <si>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</si>
  <si>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</si>
  <si>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</si>
  <si>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</si>
  <si>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</si>
  <si>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</si>
  <si>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</si>
  <si>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</si>
  <si>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</si>
  <si>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</si>
  <si>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</si>
  <si>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</si>
  <si>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</si>
  <si>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</si>
  <si>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</si>
  <si>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</si>
  <si>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</si>
  <si>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</si>
  <si>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</si>
  <si>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</si>
  <si>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</si>
  <si>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</si>
  <si>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</si>
  <si>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</si>
  <si>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</si>
  <si>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</si>
  <si>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</si>
  <si>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</si>
  <si>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</si>
  <si>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</si>
  <si>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</si>
  <si>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</si>
  <si>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</si>
  <si>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</si>
  <si>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</si>
  <si>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</si>
  <si>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</si>
  <si>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</si>
  <si>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</si>
  <si>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</si>
  <si>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</si>
  <si>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</si>
  <si>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</si>
  <si>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</si>
  <si>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</si>
  <si>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</si>
  <si>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</si>
  <si>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</si>
  <si>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</si>
  <si>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</si>
  <si>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</si>
  <si>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</si>
  <si>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</si>
  <si>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</si>
  <si>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</si>
  <si>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</si>
  <si>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</si>
  <si>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</si>
  <si>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</si>
  <si>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45000 to 49999</t>
  </si>
  <si>
    <t>Mean</t>
  </si>
  <si>
    <t>Median</t>
  </si>
  <si>
    <t>Min</t>
  </si>
  <si>
    <t>Max</t>
  </si>
  <si>
    <t>Standard Deviation</t>
  </si>
  <si>
    <t xml:space="preserve">Variance </t>
  </si>
  <si>
    <t>The Median gives a more representative summary of data.</t>
  </si>
  <si>
    <t xml:space="preserve">The number give an idea of how many backers a campaign may need to be successful. </t>
  </si>
  <si>
    <t xml:space="preserve">Whereas the Mean is skewed upwards by the outliers which have an inflated number of backers in comparison to the number needed to be successful.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</si>
</sst>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0" fontId="0" fillId="0" borderId="0" xfId="43" applyNumberFormat="1" applyFont="1"/>
    <xf numFmtId="44" fontId="0" fillId="0" borderId="0" xfId="42" applyFont="1"/>
    <xf numFmtId="14" fontId="0" fillId="0" borderId="0" xfId="0" applyNumberFormat="1"/>
    <xf numFmtId="10" fontId="18" fillId="0" borderId="0" xfId="43" applyNumberFormat="1" applyFont="1" applyAlignment="1">
      <alignment horizontal="center"/>
    </xf>
    <xf numFmtId="44" fontId="18" fillId="0" borderId="0" xfId="42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center"/>
    </xf>
    <xf numFmtId="0" fontId="7" fillId="33" borderId="0" xfId="0" applyFont="1" applyFill="1"/>
    <xf numFmtId="0" fontId="0" fillId="0" borderId="10" xfId="0" applyBorder="1"/>
    <xf numFmtId="2" fontId="0" fillId="0" borderId="10" xfId="0" applyNumberFormat="1" applyBorder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432FF"/>
      <color rgb="FFFFC7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[CrowdfundingBook_BK.xlsx]Category!PivotTable2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48675733715103E-2"/>
          <c:y val="6.4814814814814811E-2"/>
          <c:w val="0.81775795306692667"/>
          <c:h val="0.83273373767468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5C48-A01C-1E8283FE1E13}"/>
            </c:ext>
          </c:extLst>
        </c:ser>
        <c:ser>
          <c:idx val="1"/>
          <c:order val="1"/>
          <c:tx>
            <c:strRef>
              <c:f>Category!$E$3:$E$4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F-5C48-A01C-1E8283FE1E13}"/>
            </c:ext>
          </c:extLst>
        </c:ser>
        <c:ser>
          <c:idx val="2"/>
          <c:order val="2"/>
          <c:tx>
            <c:strRef>
              <c:f>Category!$F$3:$F$4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Category!$F$5:$F$14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8F-5C48-A01C-1E8283FE1E13}"/>
            </c:ext>
          </c:extLst>
        </c:ser>
        <c:ser>
          <c:idx val="3"/>
          <c:order val="3"/>
          <c:tx>
            <c:strRef>
              <c:f>Category!$G$3:$G$4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Category!$C$5:$C$14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Category!$G$5:$G$14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8F-5C48-A01C-1E8283FE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50553023"/>
        <c:axId val="2051763727"/>
      </c:barChart>
      <c:catAx>
        <c:axId val="205055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63727"/>
        <c:crosses val="autoZero"/>
        <c:auto val="1"/>
        <c:lblAlgn val="ctr"/>
        <c:lblOffset val="100"/>
        <c:noMultiLvlLbl val="0"/>
      </c:catAx>
      <c:valAx>
        <c:axId val="20517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5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[CrowdfundingBook_BK.xlsx]Sub-category!PivotTable3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4-3848-8F1F-8D9B2A710E63}"/>
            </c:ext>
          </c:extLst>
        </c:ser>
        <c:ser>
          <c:idx val="1"/>
          <c:order val="1"/>
          <c:tx>
            <c:strRef>
              <c:f>'Sub-category'!$D$4:$D$5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4-3848-8F1F-8D9B2A710E63}"/>
            </c:ext>
          </c:extLst>
        </c:ser>
        <c:ser>
          <c:idx val="2"/>
          <c:order val="2"/>
          <c:tx>
            <c:strRef>
              <c:f>'Sub-category'!$E$4:$E$5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4-3848-8F1F-8D9B2A710E63}"/>
            </c:ext>
          </c:extLst>
        </c:ser>
        <c:ser>
          <c:idx val="3"/>
          <c:order val="3"/>
          <c:tx>
            <c:strRef>
              <c:f>'Sub-category'!$F$4:$F$5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4-3848-8F1F-8D9B2A71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6807679"/>
        <c:axId val="2016809839"/>
      </c:barChart>
      <c:catAx>
        <c:axId val="2016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9839"/>
        <c:crosses val="autoZero"/>
        <c:auto val="1"/>
        <c:lblAlgn val="ctr"/>
        <c:lblOffset val="100"/>
        <c:noMultiLvlLbl val="0"/>
      </c:catAx>
      <c:valAx>
        <c:axId val="20168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[CrowdfundingBook_BK.xlsx]OutComes!PivotTable4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C-A24F-AA8C-D34F2E42B826}"/>
            </c:ext>
          </c:extLst>
        </c:ser>
        <c:ser>
          <c:idx val="1"/>
          <c:order val="1"/>
          <c:tx>
            <c:strRef>
              <c:f>OutComes!$D$4:$D$5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6D-B244-9426-7978D01E6FF4}"/>
            </c:ext>
          </c:extLst>
        </c:ser>
        <c:ser>
          <c:idx val="2"/>
          <c:order val="2"/>
          <c:tx>
            <c:strRef>
              <c:f>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6D-B244-9426-7978D01E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353775"/>
        <c:axId val="2047355503"/>
      </c:lineChart>
      <c:catAx>
        <c:axId val="20473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5503"/>
        <c:crosses val="autoZero"/>
        <c:auto val="1"/>
        <c:lblAlgn val="ctr"/>
        <c:lblOffset val="100"/>
        <c:noMultiLvlLbl val="0"/>
      </c:catAx>
      <c:valAx>
        <c:axId val="204735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E-BC49-8B29-EFBFA47059CA}"/>
            </c:ext>
          </c:extLst>
        </c:ser>
        <c:ser>
          <c:idx val="1"/>
          <c:order val="1"/>
          <c:tx>
            <c:strRef>
              <c:f>Goal_Analysis!$H$1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E-BC49-8B29-EFBFA47059CA}"/>
            </c:ext>
          </c:extLst>
        </c:ser>
        <c:ser>
          <c:idx val="2"/>
          <c:order val="2"/>
          <c:tx>
            <c:strRef>
              <c:f>Goal_Analysis!$I$1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E-BC49-8B29-EFBFA470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38976"/>
        <c:axId val="370341680"/>
      </c:lineChart>
      <c:catAx>
        <c:axId val="3703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41680"/>
        <c:crosses val="autoZero"/>
        <c:auto val="1"/>
        <c:lblAlgn val="ctr"/>
        <c:lblOffset val="100"/>
        <c:noMultiLvlLbl val="0"/>
      </c:catAx>
      <c:valAx>
        <c:axId val="370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3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190500</xdr:rowOff>
    </xdr:from>
    <xdr:to>
      <xdr:col>20</xdr:col>
      <xdr:colOff>190500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72C38-3EE0-3CE0-376F-0BAD943B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3</xdr:row>
      <xdr:rowOff>0</xdr:rowOff>
    </xdr:from>
    <xdr:to>
      <xdr:col>21</xdr:col>
      <xdr:colOff>736600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160E7-AB99-0FB3-7E70-2E7438EA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14</xdr:col>
      <xdr:colOff>266700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06694-4649-D175-BD5E-5BE99AFA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50800</xdr:rowOff>
    </xdr:from>
    <xdr:to>
      <xdr:col>8</xdr:col>
      <xdr:colOff>1358900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C4321-8264-7AF1-915E-9CFA4AF3D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vaneshwari Krishnamoorthy" refreshedDate="45077.134338657408" createdVersion="8" refreshedVersion="8" minRefreshableVersion="3" recordCount="1000" xr:uid="{17787313-E0C3-B646-9133-03766403E0B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37D22-4454-C94B-B49D-D15513464ED0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3:H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17680-9B38-A74D-9518-6F931B4C41B6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EF7ED-FD47-2C4B-A019-A5D01449D2BD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L11" sqref="L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" style="5" bestFit="1" customWidth="1"/>
    <col min="7" max="7" width="9.5" bestFit="1" customWidth="1"/>
    <col min="8" max="8" width="13" bestFit="1" customWidth="1"/>
    <col min="9" max="9" width="17.5" style="6" bestFit="1" customWidth="1"/>
    <col min="12" max="13" width="11.1640625" bestFit="1" customWidth="1"/>
    <col min="14" max="14" width="22.83203125" bestFit="1" customWidth="1"/>
    <col min="15" max="15" width="21.5" bestFit="1" customWidth="1"/>
    <col min="18" max="18" width="28" bestFit="1" customWidth="1"/>
    <col min="19" max="19" width="14.6640625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2033</v>
      </c>
      <c r="O1" s="10" t="s">
        <v>2034</v>
      </c>
      <c r="P1" s="1" t="s">
        <v>10</v>
      </c>
      <c r="Q1" s="1" t="s">
        <v>11</v>
      </c>
      <c r="R1" s="1" t="s">
        <v>2028</v>
      </c>
      <c r="S1" s="10" t="s">
        <v>2031</v>
      </c>
      <c r="T1" s="10" t="s">
        <v>2032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6" t="e">
        <f t="shared" ref="I2:I65" si="1">E2/H2</f>
        <v>#DIV/0!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MID(R2, FIND("/", R2)+1, LEN(R2)-FIND("/",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 t="shared" ref="T3:T66" si="5">MID(R3, FIND("/", R3)+1, LEN(R3)-FIND("/", R3))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</f>
        <v>0.97642857142857142</v>
      </c>
      <c r="G66" t="s">
        <v>14</v>
      </c>
      <c r="H66">
        <v>38</v>
      </c>
      <c r="I66" s="6">
        <f t="shared" ref="I66:I129" si="7"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2.3614754098360655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8">(((L67/60)/60)/24)+DATE(1970,1,1)</f>
        <v>40570.25</v>
      </c>
      <c r="O67" s="7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ref="T67:T130" si="11">MID(R67, FIND("/", R67)+1, LEN(R67)-FIND("/",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8"/>
        <v>42102.208333333328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8"/>
        <v>40203.25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8"/>
        <v>42943.208333333328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8"/>
        <v>40531.25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8"/>
        <v>40484.208333333336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8"/>
        <v>43799.25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8"/>
        <v>42186.208333333328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8"/>
        <v>42701.25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8"/>
        <v>42456.208333333328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8"/>
        <v>43296.208333333328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8"/>
        <v>42027.25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8"/>
        <v>40448.208333333336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8"/>
        <v>43206.208333333328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8"/>
        <v>43267.208333333328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8"/>
        <v>42976.208333333328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8"/>
        <v>43062.25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8"/>
        <v>43482.25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8"/>
        <v>42579.208333333328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8"/>
        <v>41118.208333333336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8"/>
        <v>40797.208333333336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8"/>
        <v>42128.208333333328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8"/>
        <v>40610.25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8"/>
        <v>42110.208333333328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8"/>
        <v>40283.208333333336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8"/>
        <v>42425.25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8"/>
        <v>42588.208333333328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8"/>
        <v>40352.208333333336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8"/>
        <v>41202.208333333336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8"/>
        <v>43562.208333333328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8"/>
        <v>43752.208333333328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8"/>
        <v>40612.25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8"/>
        <v>42180.208333333328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8"/>
        <v>42212.208333333328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8"/>
        <v>41968.25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8"/>
        <v>40835.208333333336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8"/>
        <v>42056.25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8"/>
        <v>43234.208333333328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8"/>
        <v>40475.208333333336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8"/>
        <v>42878.208333333328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8"/>
        <v>41366.208333333336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8"/>
        <v>43716.208333333328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8"/>
        <v>43213.208333333328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8"/>
        <v>41005.208333333336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8"/>
        <v>41651.25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8"/>
        <v>43354.208333333328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8"/>
        <v>41174.208333333336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8"/>
        <v>41875.208333333336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8"/>
        <v>42990.208333333328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8"/>
        <v>43564.208333333328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8"/>
        <v>43056.25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8"/>
        <v>42265.208333333328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8"/>
        <v>40808.208333333336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8"/>
        <v>41665.25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8"/>
        <v>41806.208333333336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8"/>
        <v>42111.208333333328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8"/>
        <v>41917.208333333336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8"/>
        <v>41970.25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8"/>
        <v>42332.25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8"/>
        <v>43598.208333333328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8"/>
        <v>43362.208333333328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8"/>
        <v>42596.208333333328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8"/>
        <v>40310.208333333336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</f>
        <v>0.60334277620396604</v>
      </c>
      <c r="G130" t="s">
        <v>74</v>
      </c>
      <c r="H130">
        <v>532</v>
      </c>
      <c r="I130" s="6">
        <f t="shared" ref="I130:I193" si="13"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8"/>
        <v>40417.208333333336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3.2026936026936029E-2</v>
      </c>
      <c r="G131" t="s">
        <v>74</v>
      </c>
      <c r="H131">
        <v>55</v>
      </c>
      <c r="I131" s="6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4">(((L131/60)/60)/24)+DATE(1970,1,1)</f>
        <v>42038.25</v>
      </c>
      <c r="O131" s="7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ref="T131:T194" si="17">MID(R131, FIND("/", R131)+1, LEN(R131)-FIND("/", R131))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4"/>
        <v>40842.208333333336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4"/>
        <v>41607.25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4"/>
        <v>43112.25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</f>
        <v>0.19992957746478873</v>
      </c>
      <c r="G194" t="s">
        <v>14</v>
      </c>
      <c r="H194">
        <v>243</v>
      </c>
      <c r="I194" s="6">
        <f t="shared" ref="I194:I257" si="19"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0.45636363636363636</v>
      </c>
      <c r="G195" t="s">
        <v>14</v>
      </c>
      <c r="H195">
        <v>65</v>
      </c>
      <c r="I195" s="6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20">(((L195/60)/60)/24)+DATE(1970,1,1)</f>
        <v>43198.208333333328</v>
      </c>
      <c r="O195" s="7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ref="T195:T258" si="23">MID(R195, FIND("/", R195)+1, LEN(R195)-FIND("/",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20"/>
        <v>42261.208333333328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20"/>
        <v>43310.208333333328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20"/>
        <v>42616.208333333328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20"/>
        <v>42909.208333333328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20"/>
        <v>40396.208333333336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20"/>
        <v>42192.208333333328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20"/>
        <v>40262.208333333336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20"/>
        <v>41845.208333333336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20"/>
        <v>40818.208333333336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20"/>
        <v>42752.25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20"/>
        <v>40636.208333333336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20"/>
        <v>43390.208333333328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20"/>
        <v>40236.25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20"/>
        <v>43340.208333333328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20"/>
        <v>43048.25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20"/>
        <v>42496.208333333328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20"/>
        <v>42797.25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20"/>
        <v>41513.208333333336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20"/>
        <v>43814.25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20"/>
        <v>40488.208333333336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20"/>
        <v>40409.208333333336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20"/>
        <v>43509.25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20"/>
        <v>40869.25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20"/>
        <v>43583.208333333328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20"/>
        <v>40858.25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20"/>
        <v>41137.208333333336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20"/>
        <v>40725.208333333336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20"/>
        <v>41081.208333333336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20"/>
        <v>41914.208333333336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20"/>
        <v>42445.208333333328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20"/>
        <v>41906.208333333336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20"/>
        <v>41762.208333333336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20"/>
        <v>40276.208333333336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20"/>
        <v>42139.208333333328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20"/>
        <v>42613.208333333328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20"/>
        <v>42887.208333333328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20"/>
        <v>43805.25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20"/>
        <v>41415.208333333336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20"/>
        <v>42576.208333333328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20"/>
        <v>40706.208333333336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20"/>
        <v>42969.208333333328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20"/>
        <v>42779.25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20"/>
        <v>43641.208333333328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20"/>
        <v>41754.208333333336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20"/>
        <v>43083.25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20"/>
        <v>42245.208333333328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20"/>
        <v>40396.208333333336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20"/>
        <v>41742.208333333336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20"/>
        <v>42865.208333333328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20"/>
        <v>43163.25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20"/>
        <v>41834.208333333336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20"/>
        <v>41736.208333333336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20"/>
        <v>41491.208333333336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20"/>
        <v>42726.25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20"/>
        <v>42004.25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20"/>
        <v>42006.25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20"/>
        <v>40203.25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20"/>
        <v>41252.25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20"/>
        <v>41572.208333333336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20"/>
        <v>40641.208333333336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20"/>
        <v>42787.25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20"/>
        <v>40590.25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</f>
        <v>0.23390243902439026</v>
      </c>
      <c r="G258" t="s">
        <v>14</v>
      </c>
      <c r="H258">
        <v>15</v>
      </c>
      <c r="I258" s="6">
        <f t="shared" ref="I258:I321" si="25"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20"/>
        <v>42393.25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1.46</v>
      </c>
      <c r="G259" t="s">
        <v>20</v>
      </c>
      <c r="H259">
        <v>92</v>
      </c>
      <c r="I259" s="6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6">(((L259/60)/60)/24)+DATE(1970,1,1)</f>
        <v>41338.25</v>
      </c>
      <c r="O259" s="7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ref="T259:T322" si="29">MID(R259, FIND("/", R259)+1, LEN(R259)-FIND("/",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6"/>
        <v>42712.25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6"/>
        <v>41251.25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6"/>
        <v>41180.208333333336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6"/>
        <v>40415.208333333336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6"/>
        <v>40638.208333333336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6"/>
        <v>40187.25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6"/>
        <v>41317.25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6"/>
        <v>42372.25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6"/>
        <v>41950.25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6"/>
        <v>41206.208333333336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6"/>
        <v>41186.208333333336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6"/>
        <v>43496.25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6"/>
        <v>40514.25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6"/>
        <v>42345.25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6"/>
        <v>43656.208333333328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6"/>
        <v>42995.208333333328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6"/>
        <v>43045.25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6"/>
        <v>43561.208333333328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6"/>
        <v>41018.208333333336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6"/>
        <v>40378.208333333336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6"/>
        <v>41239.25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6"/>
        <v>43346.208333333328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6"/>
        <v>43060.25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6"/>
        <v>40979.25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6"/>
        <v>42701.25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6"/>
        <v>42520.208333333328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6"/>
        <v>41030.208333333336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6"/>
        <v>42623.208333333328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6"/>
        <v>42697.25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6"/>
        <v>42122.208333333328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6"/>
        <v>40982.208333333336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6"/>
        <v>42219.208333333328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6"/>
        <v>41404.208333333336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6"/>
        <v>40831.208333333336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6"/>
        <v>40984.208333333336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6"/>
        <v>40456.208333333336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6"/>
        <v>43399.208333333328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6"/>
        <v>41562.208333333336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6"/>
        <v>43493.25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6"/>
        <v>41653.25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6"/>
        <v>42426.25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6"/>
        <v>42432.25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6"/>
        <v>42977.208333333328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6"/>
        <v>42061.25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6"/>
        <v>43345.208333333328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6"/>
        <v>42376.25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6"/>
        <v>42589.208333333328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6"/>
        <v>42448.208333333328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6"/>
        <v>42930.208333333328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6"/>
        <v>41066.208333333336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6"/>
        <v>40651.208333333336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6"/>
        <v>40807.208333333336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6"/>
        <v>40277.208333333336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6"/>
        <v>40590.25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6"/>
        <v>41572.208333333336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6"/>
        <v>40966.25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6"/>
        <v>43536.208333333328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6"/>
        <v>41783.208333333336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6"/>
        <v>43788.25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6"/>
        <v>42869.208333333328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6"/>
        <v>41684.25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6"/>
        <v>40402.208333333336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</f>
        <v>9.5876777251184833E-2</v>
      </c>
      <c r="G322" t="s">
        <v>14</v>
      </c>
      <c r="H322">
        <v>80</v>
      </c>
      <c r="I322" s="6">
        <f t="shared" ref="I322:I385" si="31"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6"/>
        <v>40673.208333333336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0.94144366197183094</v>
      </c>
      <c r="G323" t="s">
        <v>14</v>
      </c>
      <c r="H323">
        <v>2468</v>
      </c>
      <c r="I323" s="6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2">(((L323/60)/60)/24)+DATE(1970,1,1)</f>
        <v>40634.208333333336</v>
      </c>
      <c r="O323" s="7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ref="T323:T386" si="35">MID(R323, FIND("/", R323)+1, LEN(R323)-FIND("/",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2"/>
        <v>40507.25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2"/>
        <v>41725.208333333336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2"/>
        <v>42176.208333333328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2"/>
        <v>43267.208333333328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2"/>
        <v>42364.25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2"/>
        <v>43705.208333333328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2"/>
        <v>43434.25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2"/>
        <v>42716.25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2"/>
        <v>43077.25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2"/>
        <v>40896.25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2"/>
        <v>41361.208333333336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2"/>
        <v>43424.25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2"/>
        <v>43110.25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2"/>
        <v>43784.25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2"/>
        <v>40527.25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2"/>
        <v>43780.25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2"/>
        <v>40821.208333333336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2"/>
        <v>42949.208333333328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2"/>
        <v>40889.25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2"/>
        <v>42244.208333333328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2"/>
        <v>41475.208333333336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2"/>
        <v>41597.25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2"/>
        <v>43122.25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2"/>
        <v>42194.208333333328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2"/>
        <v>42971.208333333328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2"/>
        <v>42046.25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2"/>
        <v>42782.25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2"/>
        <v>42930.208333333328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2"/>
        <v>42144.208333333328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2"/>
        <v>42240.208333333328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2"/>
        <v>42315.25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2"/>
        <v>43651.208333333328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2"/>
        <v>41520.208333333336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2"/>
        <v>42757.25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2"/>
        <v>40922.25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2"/>
        <v>42250.208333333328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2"/>
        <v>43322.208333333328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2"/>
        <v>40782.208333333336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2"/>
        <v>40544.25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2"/>
        <v>43015.208333333328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2"/>
        <v>40570.25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2"/>
        <v>40904.25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2"/>
        <v>43164.25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2"/>
        <v>42733.25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2"/>
        <v>40546.25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2"/>
        <v>41930.208333333336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2"/>
        <v>40464.208333333336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2"/>
        <v>41308.25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2"/>
        <v>43570.208333333328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2"/>
        <v>42043.25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2"/>
        <v>42012.25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2"/>
        <v>42964.208333333328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2"/>
        <v>43476.25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2"/>
        <v>42293.208333333328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2"/>
        <v>41826.208333333336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2"/>
        <v>43760.208333333328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2"/>
        <v>43241.208333333328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2"/>
        <v>40843.208333333336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2"/>
        <v>41448.208333333336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2"/>
        <v>42163.208333333328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2"/>
        <v>43024.208333333328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2"/>
        <v>43509.25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</f>
        <v>1.7200961538461539</v>
      </c>
      <c r="G386" t="s">
        <v>20</v>
      </c>
      <c r="H386">
        <v>4799</v>
      </c>
      <c r="I386" s="6">
        <f t="shared" ref="I386:I449" si="37"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2"/>
        <v>42776.25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1.4616709511568124</v>
      </c>
      <c r="G387" t="s">
        <v>20</v>
      </c>
      <c r="H387">
        <v>1137</v>
      </c>
      <c r="I387" s="6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8">(((L387/60)/60)/24)+DATE(1970,1,1)</f>
        <v>43553.208333333328</v>
      </c>
      <c r="O387" s="7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ref="T387:T450" si="41">MID(R387, FIND("/", R387)+1, LEN(R387)-FIND("/",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8"/>
        <v>40355.208333333336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8"/>
        <v>41072.208333333336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8"/>
        <v>40912.25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8"/>
        <v>40479.208333333336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8"/>
        <v>41530.208333333336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8"/>
        <v>41653.25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8"/>
        <v>40549.25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8"/>
        <v>42933.208333333328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8"/>
        <v>41484.208333333336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8"/>
        <v>40885.25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8"/>
        <v>43378.208333333328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8"/>
        <v>41417.208333333336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8"/>
        <v>43228.208333333328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8"/>
        <v>40576.25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8"/>
        <v>41502.208333333336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8"/>
        <v>43765.208333333328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8"/>
        <v>40914.25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8"/>
        <v>40310.208333333336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8"/>
        <v>43053.25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8"/>
        <v>43255.208333333328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8"/>
        <v>41304.25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8"/>
        <v>43751.208333333328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8"/>
        <v>42541.208333333328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8"/>
        <v>42843.208333333328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8"/>
        <v>42122.208333333328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8"/>
        <v>42884.208333333328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8"/>
        <v>41642.25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8"/>
        <v>43431.25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8"/>
        <v>40288.208333333336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8"/>
        <v>40921.25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8"/>
        <v>40560.25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8"/>
        <v>43407.208333333328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8"/>
        <v>41035.208333333336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8"/>
        <v>40899.25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8"/>
        <v>42911.208333333328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8"/>
        <v>42915.208333333328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8"/>
        <v>40285.208333333336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8"/>
        <v>40808.208333333336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8"/>
        <v>43208.208333333328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8"/>
        <v>42213.208333333328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8"/>
        <v>41332.25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8"/>
        <v>41895.208333333336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8"/>
        <v>40585.25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8"/>
        <v>41680.25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8"/>
        <v>43737.208333333328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8"/>
        <v>43273.208333333328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8"/>
        <v>41761.208333333336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8"/>
        <v>41603.25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8"/>
        <v>42705.25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8"/>
        <v>41988.25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8"/>
        <v>43575.208333333328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8"/>
        <v>42260.208333333328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8"/>
        <v>41337.25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8"/>
        <v>42680.208333333328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8"/>
        <v>42916.208333333328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8"/>
        <v>41025.208333333336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8"/>
        <v>42980.208333333328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8"/>
        <v>40451.208333333336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8"/>
        <v>40748.208333333336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8"/>
        <v>40515.25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8"/>
        <v>41261.25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8"/>
        <v>43088.25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</f>
        <v>0.50482758620689661</v>
      </c>
      <c r="G450" t="s">
        <v>14</v>
      </c>
      <c r="H450">
        <v>605</v>
      </c>
      <c r="I450" s="6">
        <f t="shared" ref="I450:I513" si="43"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8"/>
        <v>41378.208333333336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9.67</v>
      </c>
      <c r="G451" t="s">
        <v>20</v>
      </c>
      <c r="H451">
        <v>86</v>
      </c>
      <c r="I451" s="6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4">(((L451/60)/60)/24)+DATE(1970,1,1)</f>
        <v>43530.25</v>
      </c>
      <c r="O451" s="7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ref="T451:T514" si="47">MID(R451, FIND("/", R451)+1, LEN(R451)-FIND("/", R451))</f>
        <v>video games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4"/>
        <v>43394.208333333328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4"/>
        <v>42935.208333333328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4"/>
        <v>40365.208333333336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4"/>
        <v>42705.25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4"/>
        <v>41568.208333333336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4"/>
        <v>40809.208333333336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4"/>
        <v>43141.25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4"/>
        <v>42657.208333333328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4"/>
        <v>40265.208333333336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4"/>
        <v>42001.25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4"/>
        <v>40399.208333333336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4"/>
        <v>41757.208333333336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4"/>
        <v>41304.25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4"/>
        <v>41639.25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4"/>
        <v>43142.25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4"/>
        <v>43127.25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4"/>
        <v>41409.208333333336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4"/>
        <v>42331.25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4"/>
        <v>43569.208333333328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4"/>
        <v>42142.208333333328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4"/>
        <v>42716.25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4"/>
        <v>41031.208333333336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4"/>
        <v>43535.208333333328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4"/>
        <v>43277.208333333328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4"/>
        <v>41989.25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4"/>
        <v>41450.208333333336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4"/>
        <v>43322.208333333328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4"/>
        <v>40720.208333333336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4"/>
        <v>42072.208333333328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4"/>
        <v>42945.208333333328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4"/>
        <v>40248.25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4"/>
        <v>41913.208333333336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4"/>
        <v>40963.25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4"/>
        <v>43811.25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4"/>
        <v>41855.208333333336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4"/>
        <v>43626.208333333328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4"/>
        <v>43168.25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4"/>
        <v>42845.208333333328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4"/>
        <v>42403.25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4"/>
        <v>40406.208333333336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4"/>
        <v>43786.25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4"/>
        <v>41456.208333333336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4"/>
        <v>40336.208333333336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4"/>
        <v>43645.208333333328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4"/>
        <v>40990.208333333336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4"/>
        <v>41800.208333333336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4"/>
        <v>42876.208333333328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4"/>
        <v>42724.25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4"/>
        <v>42005.25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4"/>
        <v>42444.208333333328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4"/>
        <v>41395.208333333336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4"/>
        <v>41345.208333333336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4"/>
        <v>41117.208333333336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4"/>
        <v>42186.208333333328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4"/>
        <v>42142.208333333328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4"/>
        <v>41341.25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4"/>
        <v>43062.25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4"/>
        <v>41373.208333333336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4"/>
        <v>43310.208333333328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4"/>
        <v>41034.208333333336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4"/>
        <v>43251.208333333328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4"/>
        <v>43671.208333333328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</f>
        <v>1.3931868131868133</v>
      </c>
      <c r="G514" t="s">
        <v>20</v>
      </c>
      <c r="H514">
        <v>239</v>
      </c>
      <c r="I514" s="6">
        <f t="shared" ref="I514:I577" si="49"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4"/>
        <v>41825.208333333336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0.39277108433734942</v>
      </c>
      <c r="G515" t="s">
        <v>74</v>
      </c>
      <c r="H515">
        <v>35</v>
      </c>
      <c r="I515" s="6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50">(((L515/60)/60)/24)+DATE(1970,1,1)</f>
        <v>40430.208333333336</v>
      </c>
      <c r="O515" s="7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ref="T515:T578" si="53">MID(R515, FIND("/", R515)+1, LEN(R515)-FIND("/", 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50"/>
        <v>41614.25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50"/>
        <v>40900.25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50"/>
        <v>40396.208333333336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50"/>
        <v>42860.208333333328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50"/>
        <v>43154.25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50"/>
        <v>42012.25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50"/>
        <v>43574.208333333328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50"/>
        <v>42605.208333333328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50"/>
        <v>41093.208333333336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50"/>
        <v>40241.25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50"/>
        <v>40294.208333333336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50"/>
        <v>40505.25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50"/>
        <v>42364.25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50"/>
        <v>42405.25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50"/>
        <v>41601.25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50"/>
        <v>41769.208333333336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50"/>
        <v>40421.208333333336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50"/>
        <v>41589.25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50"/>
        <v>43125.25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50"/>
        <v>41479.208333333336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50"/>
        <v>43329.208333333328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50"/>
        <v>43259.208333333328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50"/>
        <v>40414.208333333336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50"/>
        <v>43342.208333333328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50"/>
        <v>41539.208333333336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50"/>
        <v>43647.208333333328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50"/>
        <v>43225.208333333328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50"/>
        <v>42165.208333333328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50"/>
        <v>42391.25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50"/>
        <v>41528.208333333336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50"/>
        <v>42377.25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50"/>
        <v>43824.25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50"/>
        <v>43360.208333333328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50"/>
        <v>42029.25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50"/>
        <v>42461.208333333328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50"/>
        <v>41422.208333333336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50"/>
        <v>40968.25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50"/>
        <v>41993.25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50"/>
        <v>42700.25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50"/>
        <v>40545.25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50"/>
        <v>42723.25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50"/>
        <v>41731.208333333336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50"/>
        <v>40792.208333333336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50"/>
        <v>42279.208333333328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50"/>
        <v>42424.25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50"/>
        <v>42584.208333333328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50"/>
        <v>40865.25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50"/>
        <v>40833.208333333336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50"/>
        <v>43536.208333333328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50"/>
        <v>43417.25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50"/>
        <v>42078.208333333328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50"/>
        <v>40862.25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50"/>
        <v>42424.25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50"/>
        <v>41830.208333333336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50"/>
        <v>40374.208333333336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50"/>
        <v>40554.25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50"/>
        <v>41993.25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50"/>
        <v>42174.208333333328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50"/>
        <v>42275.208333333328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50"/>
        <v>41761.208333333336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50"/>
        <v>43806.25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50"/>
        <v>41779.208333333336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</f>
        <v>0.6492783505154639</v>
      </c>
      <c r="G578" t="s">
        <v>14</v>
      </c>
      <c r="H578">
        <v>64</v>
      </c>
      <c r="I578" s="6">
        <f t="shared" ref="I578:I641" si="55"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50"/>
        <v>43040.208333333328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0.18853658536585366</v>
      </c>
      <c r="G579" t="s">
        <v>74</v>
      </c>
      <c r="H579">
        <v>37</v>
      </c>
      <c r="I579" s="6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6">(((L579/60)/60)/24)+DATE(1970,1,1)</f>
        <v>40613.25</v>
      </c>
      <c r="O579" s="7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ref="T579:T642" si="59">MID(R579, FIND("/", R579)+1, LEN(R579)-FIND("/",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6"/>
        <v>40878.25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6"/>
        <v>40762.208333333336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6"/>
        <v>41696.25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6"/>
        <v>40662.208333333336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6"/>
        <v>42165.208333333328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6"/>
        <v>40959.25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6"/>
        <v>41024.208333333336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6"/>
        <v>40255.208333333336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6"/>
        <v>40499.25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6"/>
        <v>43484.25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6"/>
        <v>40262.208333333336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6"/>
        <v>42190.208333333328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6"/>
        <v>41994.25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6"/>
        <v>40373.208333333336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6"/>
        <v>41789.208333333336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6"/>
        <v>41724.208333333336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6"/>
        <v>42548.208333333328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6"/>
        <v>40253.208333333336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6"/>
        <v>42434.25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6"/>
        <v>43786.25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6"/>
        <v>40344.208333333336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6"/>
        <v>42047.25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6"/>
        <v>41485.208333333336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6"/>
        <v>41789.208333333336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6"/>
        <v>42160.208333333328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6"/>
        <v>43573.208333333328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6"/>
        <v>40565.25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6"/>
        <v>42280.208333333328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6"/>
        <v>42436.25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6"/>
        <v>41721.208333333336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6"/>
        <v>43530.25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6"/>
        <v>43481.25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6"/>
        <v>41259.25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6"/>
        <v>41480.208333333336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6"/>
        <v>40474.208333333336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6"/>
        <v>42973.208333333328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6"/>
        <v>42746.25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6"/>
        <v>42489.208333333328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6"/>
        <v>41537.208333333336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6"/>
        <v>41794.208333333336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6"/>
        <v>41396.208333333336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6"/>
        <v>40669.208333333336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6"/>
        <v>42559.208333333328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6"/>
        <v>42626.208333333328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6"/>
        <v>43205.208333333328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6"/>
        <v>42201.208333333328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6"/>
        <v>42029.25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6"/>
        <v>43857.25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6"/>
        <v>40449.208333333336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6"/>
        <v>40345.208333333336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6"/>
        <v>40455.208333333336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6"/>
        <v>42557.208333333328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6"/>
        <v>43586.208333333328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6"/>
        <v>43550.208333333328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6"/>
        <v>41945.208333333336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6"/>
        <v>42315.25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6"/>
        <v>42819.208333333328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6"/>
        <v>41314.25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6"/>
        <v>40926.25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6"/>
        <v>42688.25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6"/>
        <v>40386.208333333336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6"/>
        <v>43309.208333333328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</f>
        <v>0.16501669449081802</v>
      </c>
      <c r="G642" t="s">
        <v>14</v>
      </c>
      <c r="H642">
        <v>257</v>
      </c>
      <c r="I642" s="6">
        <f t="shared" ref="I642:I705" si="61"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6"/>
        <v>42387.25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1.1996808510638297</v>
      </c>
      <c r="G643" t="s">
        <v>20</v>
      </c>
      <c r="H643">
        <v>194</v>
      </c>
      <c r="I643" s="6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2">(((L643/60)/60)/24)+DATE(1970,1,1)</f>
        <v>42786.25</v>
      </c>
      <c r="O643" s="7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ref="T643:T706" si="65">MID(R643, FIND("/", R643)+1, LEN(R643)-FIND("/", R643))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2"/>
        <v>43451.25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2"/>
        <v>42795.25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2"/>
        <v>43452.25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2"/>
        <v>43369.208333333328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2"/>
        <v>41346.208333333336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2"/>
        <v>43199.208333333328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2"/>
        <v>42922.208333333328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2"/>
        <v>40471.208333333336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2"/>
        <v>41828.208333333336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2"/>
        <v>41692.25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2"/>
        <v>42587.208333333328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2"/>
        <v>42468.208333333328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2"/>
        <v>42240.208333333328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2"/>
        <v>42796.25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2"/>
        <v>43097.25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2"/>
        <v>43096.25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2"/>
        <v>42246.208333333328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2"/>
        <v>40570.25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2"/>
        <v>42237.208333333328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2"/>
        <v>40996.208333333336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2"/>
        <v>43443.25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2"/>
        <v>40458.208333333336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2"/>
        <v>40959.25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2"/>
        <v>40733.208333333336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2"/>
        <v>41516.208333333336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2"/>
        <v>41892.208333333336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2"/>
        <v>41122.208333333336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2"/>
        <v>42912.208333333328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2"/>
        <v>42425.25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2"/>
        <v>40390.208333333336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2"/>
        <v>43180.208333333328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2"/>
        <v>42475.208333333328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2"/>
        <v>40774.208333333336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2"/>
        <v>43719.208333333328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2"/>
        <v>41178.208333333336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2"/>
        <v>42561.208333333328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2"/>
        <v>43484.25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2"/>
        <v>43756.208333333328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2"/>
        <v>43813.25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2"/>
        <v>40898.25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2"/>
        <v>41619.25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2"/>
        <v>43359.208333333328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2"/>
        <v>40358.208333333336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2"/>
        <v>42239.208333333328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2"/>
        <v>43186.208333333328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2"/>
        <v>42806.25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2"/>
        <v>43475.25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2"/>
        <v>41576.208333333336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2"/>
        <v>40874.25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2"/>
        <v>41185.208333333336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2"/>
        <v>43655.208333333328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2"/>
        <v>43025.208333333328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2"/>
        <v>43066.25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2"/>
        <v>42322.25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2"/>
        <v>42114.208333333328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2"/>
        <v>43190.208333333328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2"/>
        <v>40871.25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2"/>
        <v>43641.208333333328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2"/>
        <v>40203.25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2"/>
        <v>40629.208333333336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2"/>
        <v>41477.208333333336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2"/>
        <v>41020.208333333336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</f>
        <v>1.2278160919540231</v>
      </c>
      <c r="G706" t="s">
        <v>20</v>
      </c>
      <c r="H706">
        <v>116</v>
      </c>
      <c r="I706" s="6">
        <f t="shared" ref="I706:I769" si="67"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2"/>
        <v>42555.208333333328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0.99026517383618151</v>
      </c>
      <c r="G707" t="s">
        <v>14</v>
      </c>
      <c r="H707">
        <v>2025</v>
      </c>
      <c r="I707" s="6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8">(((L707/60)/60)/24)+DATE(1970,1,1)</f>
        <v>41619.25</v>
      </c>
      <c r="O707" s="7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ref="T707:T770" si="71">MID(R707, FIND("/", R707)+1, LEN(R707)-FIND("/", R707))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8"/>
        <v>43471.25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8"/>
        <v>43442.25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8"/>
        <v>42877.208333333328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8"/>
        <v>41018.208333333336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8"/>
        <v>43295.208333333328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8"/>
        <v>42393.25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8"/>
        <v>42559.208333333328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8"/>
        <v>42604.208333333328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8"/>
        <v>41870.208333333336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8"/>
        <v>40397.208333333336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8"/>
        <v>41465.208333333336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8"/>
        <v>40777.208333333336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8"/>
        <v>41442.208333333336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8"/>
        <v>41058.208333333336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8"/>
        <v>43152.25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8"/>
        <v>43194.208333333328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8"/>
        <v>43045.25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8"/>
        <v>42431.25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8"/>
        <v>41934.208333333336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8"/>
        <v>41958.25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8"/>
        <v>40476.208333333336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8"/>
        <v>43485.25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8"/>
        <v>42515.208333333328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8"/>
        <v>41309.25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8"/>
        <v>42147.208333333328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8"/>
        <v>42939.208333333328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8"/>
        <v>42816.208333333328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8"/>
        <v>41844.208333333336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8"/>
        <v>42763.25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8"/>
        <v>42459.208333333328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8"/>
        <v>42055.25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8"/>
        <v>42685.25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8"/>
        <v>41959.25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8"/>
        <v>41089.208333333336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8"/>
        <v>42769.25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8"/>
        <v>40321.208333333336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8"/>
        <v>40197.25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8"/>
        <v>42298.208333333328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8"/>
        <v>43322.208333333328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8"/>
        <v>40328.208333333336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8"/>
        <v>40825.208333333336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8"/>
        <v>40423.208333333336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8"/>
        <v>40238.25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8"/>
        <v>41920.208333333336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8"/>
        <v>40360.208333333336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8"/>
        <v>42446.208333333328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8"/>
        <v>40395.208333333336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8"/>
        <v>40321.208333333336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8"/>
        <v>41210.208333333336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8"/>
        <v>43096.25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8"/>
        <v>42024.25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8"/>
        <v>40675.208333333336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8"/>
        <v>41936.208333333336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8"/>
        <v>43136.25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8"/>
        <v>43678.208333333328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8"/>
        <v>42938.208333333328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8"/>
        <v>41241.25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8"/>
        <v>41037.208333333336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8"/>
        <v>40676.208333333336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8"/>
        <v>42840.208333333328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8"/>
        <v>43362.208333333328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8"/>
        <v>42283.208333333328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</f>
        <v>2.31</v>
      </c>
      <c r="G770" t="s">
        <v>20</v>
      </c>
      <c r="H770">
        <v>150</v>
      </c>
      <c r="I770" s="6">
        <f t="shared" ref="I770:I833" si="73"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8"/>
        <v>41619.25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0.86867834394904464</v>
      </c>
      <c r="G771" t="s">
        <v>14</v>
      </c>
      <c r="H771">
        <v>3410</v>
      </c>
      <c r="I771" s="6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4">(((L771/60)/60)/24)+DATE(1970,1,1)</f>
        <v>41501.208333333336</v>
      </c>
      <c r="O771" s="7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ref="T771:T834" si="77">MID(R771, FIND("/", R771)+1, LEN(R771)-FIND("/", R771))</f>
        <v>video games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4"/>
        <v>41743.208333333336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4"/>
        <v>43491.25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4"/>
        <v>43505.25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4"/>
        <v>42838.208333333328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4"/>
        <v>42513.208333333328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4"/>
        <v>41949.25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4"/>
        <v>43650.208333333328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4"/>
        <v>40809.208333333336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4"/>
        <v>40768.208333333336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4"/>
        <v>42230.208333333328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4"/>
        <v>42573.208333333328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4"/>
        <v>40482.208333333336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4"/>
        <v>40603.25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4"/>
        <v>41625.25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4"/>
        <v>42435.25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4"/>
        <v>43582.208333333328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4"/>
        <v>43186.208333333328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4"/>
        <v>40684.208333333336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4"/>
        <v>41202.208333333336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4"/>
        <v>41786.208333333336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4"/>
        <v>40223.25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4"/>
        <v>42715.25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4"/>
        <v>41451.208333333336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4"/>
        <v>41450.208333333336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4"/>
        <v>43091.25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4"/>
        <v>42675.208333333328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4"/>
        <v>41859.208333333336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4"/>
        <v>43464.25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4"/>
        <v>41060.208333333336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4"/>
        <v>42399.25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4"/>
        <v>42167.208333333328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4"/>
        <v>43830.25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4"/>
        <v>43650.208333333328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4"/>
        <v>43492.25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4"/>
        <v>43102.25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4"/>
        <v>41958.25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4"/>
        <v>40973.25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4"/>
        <v>43753.208333333328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4"/>
        <v>42507.208333333328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4"/>
        <v>41135.208333333336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4"/>
        <v>43067.25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4"/>
        <v>42378.25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4"/>
        <v>43206.208333333328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4"/>
        <v>41148.208333333336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4"/>
        <v>42517.208333333328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4"/>
        <v>43068.25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4"/>
        <v>41680.25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4"/>
        <v>43589.208333333328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4"/>
        <v>43486.25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4"/>
        <v>41237.25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4"/>
        <v>43310.208333333328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4"/>
        <v>42794.25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4"/>
        <v>41698.25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4"/>
        <v>41892.208333333336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4"/>
        <v>40348.208333333336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4"/>
        <v>42941.208333333328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4"/>
        <v>40525.25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4"/>
        <v>40666.208333333336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4"/>
        <v>43340.208333333328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4"/>
        <v>42164.208333333328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4"/>
        <v>43103.25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4"/>
        <v>40994.208333333336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</f>
        <v>3.1517592592592591</v>
      </c>
      <c r="G834" t="s">
        <v>20</v>
      </c>
      <c r="H834">
        <v>1297</v>
      </c>
      <c r="I834" s="6">
        <f t="shared" ref="I834:I897" si="79"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4"/>
        <v>42299.208333333328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1.5769117647058823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80">(((L835/60)/60)/24)+DATE(1970,1,1)</f>
        <v>40588.25</v>
      </c>
      <c r="O835" s="7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ref="T835:T898" si="83">MID(R835, FIND("/", R835)+1, LEN(R835)-FIND("/",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80"/>
        <v>41448.208333333336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80"/>
        <v>42063.25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80"/>
        <v>40214.25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80"/>
        <v>40629.208333333336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80"/>
        <v>43370.208333333328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80"/>
        <v>41715.208333333336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80"/>
        <v>41836.208333333336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80"/>
        <v>42419.25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80"/>
        <v>43266.208333333328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80"/>
        <v>43338.208333333328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80"/>
        <v>40930.25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80"/>
        <v>43235.208333333328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80"/>
        <v>43302.208333333328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80"/>
        <v>43107.25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80"/>
        <v>40341.208333333336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80"/>
        <v>40948.25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80"/>
        <v>40866.25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80"/>
        <v>41031.208333333336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80"/>
        <v>40740.208333333336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80"/>
        <v>40714.208333333336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80"/>
        <v>43787.25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80"/>
        <v>40712.208333333336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80"/>
        <v>41023.208333333336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80"/>
        <v>40944.25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80"/>
        <v>43211.208333333328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80"/>
        <v>41334.25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80"/>
        <v>43515.25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80"/>
        <v>40258.208333333336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80"/>
        <v>40756.208333333336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80"/>
        <v>42172.208333333328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80"/>
        <v>42601.208333333328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80"/>
        <v>41897.208333333336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80"/>
        <v>40671.208333333336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80"/>
        <v>43382.208333333328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80"/>
        <v>41559.208333333336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80"/>
        <v>40350.208333333336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80"/>
        <v>42240.208333333328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80"/>
        <v>43040.208333333328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80"/>
        <v>43346.208333333328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80"/>
        <v>41647.25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80"/>
        <v>40291.208333333336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80"/>
        <v>40556.25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80"/>
        <v>43624.208333333328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80"/>
        <v>42577.208333333328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80"/>
        <v>43845.25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80"/>
        <v>42788.25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80"/>
        <v>43667.208333333328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80"/>
        <v>42194.208333333328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80"/>
        <v>42025.25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80"/>
        <v>40323.208333333336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80"/>
        <v>41763.208333333336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80"/>
        <v>40335.208333333336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80"/>
        <v>40416.208333333336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80"/>
        <v>42202.208333333328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80"/>
        <v>42836.208333333328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80"/>
        <v>41710.208333333336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80"/>
        <v>43640.208333333328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80"/>
        <v>40880.25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80"/>
        <v>40319.208333333336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80"/>
        <v>42170.208333333328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80"/>
        <v>41466.208333333336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80"/>
        <v>43134.25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</f>
        <v>7.7443434343434348</v>
      </c>
      <c r="G898" t="s">
        <v>20</v>
      </c>
      <c r="H898">
        <v>1460</v>
      </c>
      <c r="I898" s="6">
        <f t="shared" ref="I898:I961" si="85"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80"/>
        <v>40738.208333333336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0.27693181818181817</v>
      </c>
      <c r="G899" t="s">
        <v>14</v>
      </c>
      <c r="H899">
        <v>27</v>
      </c>
      <c r="I899" s="6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6">(((L899/60)/60)/24)+DATE(1970,1,1)</f>
        <v>43583.208333333328</v>
      </c>
      <c r="O899" s="7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ref="T899:T962" si="89">MID(R899, FIND("/", R899)+1, LEN(R899)-FIND("/",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6"/>
        <v>43815.25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6"/>
        <v>41554.208333333336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6"/>
        <v>41901.208333333336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6"/>
        <v>43298.208333333328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6"/>
        <v>42399.25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6"/>
        <v>41034.208333333336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6"/>
        <v>41186.208333333336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6"/>
        <v>41536.208333333336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6"/>
        <v>42868.208333333328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6"/>
        <v>40660.208333333336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6"/>
        <v>41031.208333333336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6"/>
        <v>43255.208333333328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6"/>
        <v>42026.25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6"/>
        <v>43717.208333333328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6"/>
        <v>41157.208333333336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6"/>
        <v>43597.208333333328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6"/>
        <v>41490.208333333336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6"/>
        <v>42976.208333333328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6"/>
        <v>41991.25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6"/>
        <v>40722.208333333336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6"/>
        <v>41117.208333333336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6"/>
        <v>43022.208333333328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6"/>
        <v>43503.25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6"/>
        <v>40951.25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6"/>
        <v>43443.25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6"/>
        <v>40373.208333333336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6"/>
        <v>43769.208333333328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6"/>
        <v>43000.208333333328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6"/>
        <v>42502.208333333328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6"/>
        <v>41102.208333333336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6"/>
        <v>41637.25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6"/>
        <v>42858.208333333328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6"/>
        <v>42060.25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6"/>
        <v>41818.208333333336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6"/>
        <v>41709.208333333336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6"/>
        <v>41372.208333333336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6"/>
        <v>42422.25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6"/>
        <v>42209.208333333328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6"/>
        <v>43668.208333333328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6"/>
        <v>42334.25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6"/>
        <v>43263.208333333328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6"/>
        <v>40670.208333333336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6"/>
        <v>41244.25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6"/>
        <v>40552.25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6"/>
        <v>40568.25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6"/>
        <v>41906.208333333336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6"/>
        <v>42776.25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6"/>
        <v>41004.208333333336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6"/>
        <v>40710.208333333336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6"/>
        <v>41908.208333333336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6"/>
        <v>41985.25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6"/>
        <v>42112.208333333328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6"/>
        <v>43571.208333333328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6"/>
        <v>42730.25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6"/>
        <v>42591.208333333328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6"/>
        <v>42358.25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6"/>
        <v>41174.208333333336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6"/>
        <v>41238.25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6"/>
        <v>42360.25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6"/>
        <v>40955.25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6"/>
        <v>40350.208333333336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6"/>
        <v>40357.208333333336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90">E962/D962</f>
        <v>0.85054545454545449</v>
      </c>
      <c r="G962" t="s">
        <v>14</v>
      </c>
      <c r="H962">
        <v>55</v>
      </c>
      <c r="I962" s="6">
        <f t="shared" ref="I962:I1025" si="91"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6"/>
        <v>42408.25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1.1929824561403508</v>
      </c>
      <c r="G963" t="s">
        <v>20</v>
      </c>
      <c r="H963">
        <v>155</v>
      </c>
      <c r="I963" s="6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2">(((L963/60)/60)/24)+DATE(1970,1,1)</f>
        <v>40591.25</v>
      </c>
      <c r="O963" s="7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ref="T963:T1001" si="95">MID(R963, FIND("/", R963)+1, LEN(R963)-FIND("/",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2"/>
        <v>41592.25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2"/>
        <v>40607.25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2"/>
        <v>42135.208333333328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2"/>
        <v>40203.25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2"/>
        <v>42901.208333333328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2"/>
        <v>41005.208333333336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2"/>
        <v>40544.25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2"/>
        <v>43821.25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2"/>
        <v>40672.208333333336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2"/>
        <v>41555.208333333336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2"/>
        <v>41792.208333333336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2"/>
        <v>40522.25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2"/>
        <v>41412.208333333336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2"/>
        <v>42337.25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2"/>
        <v>40571.25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2"/>
        <v>43138.25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2"/>
        <v>42686.25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2"/>
        <v>42078.208333333328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2"/>
        <v>42307.208333333328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2"/>
        <v>43094.25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2"/>
        <v>40743.208333333336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2"/>
        <v>43681.208333333328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2"/>
        <v>43716.208333333328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2"/>
        <v>41614.25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2"/>
        <v>40638.208333333336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2"/>
        <v>42852.208333333328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2"/>
        <v>42686.25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2"/>
        <v>43571.208333333328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2"/>
        <v>42432.25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2"/>
        <v>41907.208333333336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2"/>
        <v>43227.208333333328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2"/>
        <v>42362.25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2"/>
        <v>41929.208333333336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2"/>
        <v>43408.208333333328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2"/>
        <v>41276.25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2"/>
        <v>41659.25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2"/>
        <v>40220.25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2"/>
        <v>42550.208333333328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9">
      <filters>
        <filter val="US"/>
      </filters>
    </filterColumn>
  </autoFilter>
  <sortState xmlns:xlrd2="http://schemas.microsoft.com/office/spreadsheetml/2017/richdata2" ref="A2:R1001">
    <sortCondition ref="A1:A1001"/>
  </sortState>
  <conditionalFormatting sqref="G1:G1048576">
    <cfRule type="containsText" dxfId="7" priority="2" operator="containsText" text="live">
      <formula>NOT(ISERROR(SEARCH("live",G1)))</formula>
    </cfRule>
    <cfRule type="containsText" dxfId="6" priority="3" operator="containsText" text="canceled">
      <formula>NOT(ISERROR(SEARCH("canceled",G1)))</formula>
    </cfRule>
    <cfRule type="containsText" dxfId="5" priority="4" stopIfTrue="1" operator="containsText" text="successful">
      <formula>NOT(ISERROR(SEARCH("successful",G1)))</formula>
    </cfRule>
    <cfRule type="containsText" dxfId="4" priority="5" stopIfTrue="1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EBEA-D83A-4A43-80DD-CD7C7BBF8331}">
  <dimension ref="C1:S37"/>
  <sheetViews>
    <sheetView workbookViewId="0">
      <selection activeCell="S32" sqref="S32"/>
    </sheetView>
  </sheetViews>
  <sheetFormatPr baseColWidth="10" defaultRowHeight="16" x14ac:dyDescent="0.2"/>
  <cols>
    <col min="3" max="3" width="15.6640625" bestFit="1" customWidth="1"/>
    <col min="4" max="4" width="15.5" bestFit="1" customWidth="1"/>
    <col min="5" max="5" width="5.83203125" bestFit="1" customWidth="1"/>
    <col min="6" max="6" width="4.1640625" bestFit="1" customWidth="1"/>
    <col min="7" max="7" width="9.5" bestFit="1" customWidth="1"/>
    <col min="9" max="9" width="6" customWidth="1"/>
  </cols>
  <sheetData>
    <row r="1" spans="3:8" x14ac:dyDescent="0.2">
      <c r="C1" s="11" t="s">
        <v>6</v>
      </c>
      <c r="D1" t="s">
        <v>2048</v>
      </c>
    </row>
    <row r="3" spans="3:8" x14ac:dyDescent="0.2">
      <c r="C3" s="11" t="s">
        <v>2047</v>
      </c>
      <c r="D3" s="11" t="s">
        <v>2046</v>
      </c>
    </row>
    <row r="4" spans="3:8" x14ac:dyDescent="0.2">
      <c r="C4" s="11" t="s">
        <v>2035</v>
      </c>
      <c r="D4" t="s">
        <v>74</v>
      </c>
      <c r="E4" t="s">
        <v>14</v>
      </c>
      <c r="F4" t="s">
        <v>47</v>
      </c>
      <c r="G4" t="s">
        <v>20</v>
      </c>
      <c r="H4" t="s">
        <v>2045</v>
      </c>
    </row>
    <row r="5" spans="3:8" x14ac:dyDescent="0.2">
      <c r="C5" s="12" t="s">
        <v>2036</v>
      </c>
      <c r="D5">
        <v>11</v>
      </c>
      <c r="E5">
        <v>60</v>
      </c>
      <c r="F5">
        <v>5</v>
      </c>
      <c r="G5">
        <v>102</v>
      </c>
      <c r="H5">
        <v>178</v>
      </c>
    </row>
    <row r="6" spans="3:8" x14ac:dyDescent="0.2">
      <c r="C6" s="12" t="s">
        <v>2037</v>
      </c>
      <c r="D6">
        <v>4</v>
      </c>
      <c r="E6">
        <v>20</v>
      </c>
      <c r="G6">
        <v>22</v>
      </c>
      <c r="H6">
        <v>46</v>
      </c>
    </row>
    <row r="7" spans="3:8" x14ac:dyDescent="0.2">
      <c r="C7" s="12" t="s">
        <v>2038</v>
      </c>
      <c r="D7">
        <v>1</v>
      </c>
      <c r="E7">
        <v>23</v>
      </c>
      <c r="F7">
        <v>3</v>
      </c>
      <c r="G7">
        <v>21</v>
      </c>
      <c r="H7">
        <v>48</v>
      </c>
    </row>
    <row r="8" spans="3:8" x14ac:dyDescent="0.2">
      <c r="C8" s="12" t="s">
        <v>2039</v>
      </c>
      <c r="G8">
        <v>4</v>
      </c>
      <c r="H8">
        <v>4</v>
      </c>
    </row>
    <row r="9" spans="3:8" x14ac:dyDescent="0.2">
      <c r="C9" s="12" t="s">
        <v>2040</v>
      </c>
      <c r="D9">
        <v>10</v>
      </c>
      <c r="E9">
        <v>66</v>
      </c>
      <c r="G9">
        <v>99</v>
      </c>
      <c r="H9">
        <v>175</v>
      </c>
    </row>
    <row r="10" spans="3:8" x14ac:dyDescent="0.2">
      <c r="C10" s="12" t="s">
        <v>2041</v>
      </c>
      <c r="D10">
        <v>4</v>
      </c>
      <c r="E10">
        <v>11</v>
      </c>
      <c r="F10">
        <v>1</v>
      </c>
      <c r="G10">
        <v>26</v>
      </c>
      <c r="H10">
        <v>42</v>
      </c>
    </row>
    <row r="11" spans="3:8" x14ac:dyDescent="0.2">
      <c r="C11" s="12" t="s">
        <v>2042</v>
      </c>
      <c r="D11">
        <v>2</v>
      </c>
      <c r="E11">
        <v>24</v>
      </c>
      <c r="F11">
        <v>1</v>
      </c>
      <c r="G11">
        <v>40</v>
      </c>
      <c r="H11">
        <v>67</v>
      </c>
    </row>
    <row r="12" spans="3:8" x14ac:dyDescent="0.2">
      <c r="C12" s="12" t="s">
        <v>2043</v>
      </c>
      <c r="D12">
        <v>2</v>
      </c>
      <c r="E12">
        <v>28</v>
      </c>
      <c r="F12">
        <v>2</v>
      </c>
      <c r="G12">
        <v>64</v>
      </c>
      <c r="H12">
        <v>96</v>
      </c>
    </row>
    <row r="13" spans="3:8" x14ac:dyDescent="0.2">
      <c r="C13" s="12" t="s">
        <v>2044</v>
      </c>
      <c r="D13">
        <v>23</v>
      </c>
      <c r="E13">
        <v>132</v>
      </c>
      <c r="F13">
        <v>2</v>
      </c>
      <c r="G13">
        <v>187</v>
      </c>
      <c r="H13">
        <v>344</v>
      </c>
    </row>
    <row r="14" spans="3:8" x14ac:dyDescent="0.2">
      <c r="C14" s="12" t="s">
        <v>2045</v>
      </c>
      <c r="D14">
        <v>57</v>
      </c>
      <c r="E14">
        <v>364</v>
      </c>
      <c r="F14">
        <v>14</v>
      </c>
      <c r="G14">
        <v>565</v>
      </c>
      <c r="H14">
        <v>1000</v>
      </c>
    </row>
    <row r="29" spans="10:19" x14ac:dyDescent="0.2">
      <c r="J29" s="12" t="s">
        <v>2036</v>
      </c>
      <c r="K29">
        <v>11</v>
      </c>
      <c r="L29">
        <v>60</v>
      </c>
      <c r="M29">
        <v>5</v>
      </c>
      <c r="N29">
        <v>102</v>
      </c>
      <c r="O29">
        <v>178</v>
      </c>
      <c r="P29" s="4">
        <f>K29/O29</f>
        <v>6.1797752808988762E-2</v>
      </c>
      <c r="Q29" s="4">
        <f>L29/O29</f>
        <v>0.33707865168539325</v>
      </c>
      <c r="R29" s="4">
        <f>M29/O29</f>
        <v>2.8089887640449437E-2</v>
      </c>
      <c r="S29" s="4">
        <f>N29/O29</f>
        <v>0.5730337078651685</v>
      </c>
    </row>
    <row r="30" spans="10:19" x14ac:dyDescent="0.2">
      <c r="J30" s="12" t="s">
        <v>2037</v>
      </c>
      <c r="K30">
        <v>4</v>
      </c>
      <c r="L30">
        <v>20</v>
      </c>
      <c r="N30">
        <v>22</v>
      </c>
      <c r="O30">
        <v>46</v>
      </c>
      <c r="P30" s="4">
        <f t="shared" ref="P30:P37" si="0">K30/O30</f>
        <v>8.6956521739130432E-2</v>
      </c>
      <c r="Q30" s="4">
        <f t="shared" ref="Q30:Q37" si="1">L30/O30</f>
        <v>0.43478260869565216</v>
      </c>
      <c r="R30" s="4">
        <f t="shared" ref="R30:R37" si="2">M30/O30</f>
        <v>0</v>
      </c>
      <c r="S30" s="4">
        <f t="shared" ref="S30:S37" si="3">N30/O30</f>
        <v>0.47826086956521741</v>
      </c>
    </row>
    <row r="31" spans="10:19" x14ac:dyDescent="0.2">
      <c r="J31" s="12" t="s">
        <v>2038</v>
      </c>
      <c r="K31">
        <v>1</v>
      </c>
      <c r="L31">
        <v>23</v>
      </c>
      <c r="M31">
        <v>3</v>
      </c>
      <c r="N31">
        <v>21</v>
      </c>
      <c r="O31">
        <v>48</v>
      </c>
      <c r="P31" s="4">
        <f t="shared" si="0"/>
        <v>2.0833333333333332E-2</v>
      </c>
      <c r="Q31" s="4">
        <f t="shared" si="1"/>
        <v>0.47916666666666669</v>
      </c>
      <c r="R31" s="4">
        <f t="shared" si="2"/>
        <v>6.25E-2</v>
      </c>
      <c r="S31" s="4">
        <f t="shared" si="3"/>
        <v>0.4375</v>
      </c>
    </row>
    <row r="32" spans="10:19" x14ac:dyDescent="0.2">
      <c r="J32" s="12" t="s">
        <v>2039</v>
      </c>
      <c r="N32">
        <v>4</v>
      </c>
      <c r="O32">
        <v>4</v>
      </c>
      <c r="P32" s="4">
        <f t="shared" si="0"/>
        <v>0</v>
      </c>
      <c r="Q32" s="4">
        <f t="shared" si="1"/>
        <v>0</v>
      </c>
      <c r="R32" s="4">
        <f t="shared" si="2"/>
        <v>0</v>
      </c>
      <c r="S32" s="4">
        <f t="shared" si="3"/>
        <v>1</v>
      </c>
    </row>
    <row r="33" spans="10:19" x14ac:dyDescent="0.2">
      <c r="J33" s="12" t="s">
        <v>2040</v>
      </c>
      <c r="K33">
        <v>10</v>
      </c>
      <c r="L33">
        <v>66</v>
      </c>
      <c r="N33">
        <v>99</v>
      </c>
      <c r="O33">
        <v>175</v>
      </c>
      <c r="P33" s="4">
        <f t="shared" si="0"/>
        <v>5.7142857142857141E-2</v>
      </c>
      <c r="Q33" s="4">
        <f t="shared" si="1"/>
        <v>0.37714285714285717</v>
      </c>
      <c r="R33" s="4">
        <f t="shared" si="2"/>
        <v>0</v>
      </c>
      <c r="S33" s="4">
        <f t="shared" si="3"/>
        <v>0.56571428571428573</v>
      </c>
    </row>
    <row r="34" spans="10:19" x14ac:dyDescent="0.2">
      <c r="J34" s="12" t="s">
        <v>2041</v>
      </c>
      <c r="K34">
        <v>4</v>
      </c>
      <c r="L34">
        <v>11</v>
      </c>
      <c r="M34">
        <v>1</v>
      </c>
      <c r="N34">
        <v>26</v>
      </c>
      <c r="O34">
        <v>42</v>
      </c>
      <c r="P34" s="4">
        <f t="shared" si="0"/>
        <v>9.5238095238095233E-2</v>
      </c>
      <c r="Q34" s="4">
        <f t="shared" si="1"/>
        <v>0.26190476190476192</v>
      </c>
      <c r="R34" s="4">
        <f t="shared" si="2"/>
        <v>2.3809523809523808E-2</v>
      </c>
      <c r="S34" s="4">
        <f t="shared" si="3"/>
        <v>0.61904761904761907</v>
      </c>
    </row>
    <row r="35" spans="10:19" x14ac:dyDescent="0.2">
      <c r="J35" s="12" t="s">
        <v>2042</v>
      </c>
      <c r="K35">
        <v>2</v>
      </c>
      <c r="L35">
        <v>24</v>
      </c>
      <c r="M35">
        <v>1</v>
      </c>
      <c r="N35">
        <v>40</v>
      </c>
      <c r="O35">
        <v>67</v>
      </c>
      <c r="P35" s="4">
        <f t="shared" si="0"/>
        <v>2.9850746268656716E-2</v>
      </c>
      <c r="Q35" s="4">
        <f t="shared" si="1"/>
        <v>0.35820895522388058</v>
      </c>
      <c r="R35" s="4">
        <f t="shared" si="2"/>
        <v>1.4925373134328358E-2</v>
      </c>
      <c r="S35" s="4">
        <f t="shared" si="3"/>
        <v>0.59701492537313428</v>
      </c>
    </row>
    <row r="36" spans="10:19" x14ac:dyDescent="0.2">
      <c r="J36" s="12" t="s">
        <v>2043</v>
      </c>
      <c r="K36">
        <v>2</v>
      </c>
      <c r="L36">
        <v>28</v>
      </c>
      <c r="M36">
        <v>2</v>
      </c>
      <c r="N36">
        <v>64</v>
      </c>
      <c r="O36">
        <v>96</v>
      </c>
      <c r="P36" s="4">
        <f t="shared" si="0"/>
        <v>2.0833333333333332E-2</v>
      </c>
      <c r="Q36" s="4">
        <f t="shared" si="1"/>
        <v>0.29166666666666669</v>
      </c>
      <c r="R36" s="4">
        <f t="shared" si="2"/>
        <v>2.0833333333333332E-2</v>
      </c>
      <c r="S36" s="4">
        <f t="shared" si="3"/>
        <v>0.66666666666666663</v>
      </c>
    </row>
    <row r="37" spans="10:19" x14ac:dyDescent="0.2">
      <c r="J37" s="12" t="s">
        <v>2044</v>
      </c>
      <c r="K37">
        <v>23</v>
      </c>
      <c r="L37">
        <v>132</v>
      </c>
      <c r="M37">
        <v>2</v>
      </c>
      <c r="N37">
        <v>187</v>
      </c>
      <c r="O37">
        <v>344</v>
      </c>
      <c r="P37" s="4">
        <f t="shared" si="0"/>
        <v>6.6860465116279064E-2</v>
      </c>
      <c r="Q37" s="4">
        <f t="shared" si="1"/>
        <v>0.38372093023255816</v>
      </c>
      <c r="R37" s="4">
        <f t="shared" si="2"/>
        <v>5.8139534883720929E-3</v>
      </c>
      <c r="S37" s="4">
        <f t="shared" si="3"/>
        <v>0.54360465116279066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0233-A20D-6043-8E89-10B225326365}">
  <dimension ref="B1:G30"/>
  <sheetViews>
    <sheetView workbookViewId="0">
      <selection activeCell="M37" sqref="M37"/>
    </sheetView>
  </sheetViews>
  <sheetFormatPr baseColWidth="10" defaultRowHeight="16" x14ac:dyDescent="0.2"/>
  <cols>
    <col min="2" max="2" width="16.6640625" bestFit="1" customWidth="1"/>
    <col min="3" max="3" width="15.5" bestFit="1" customWidth="1"/>
    <col min="4" max="4" width="5.83203125" bestFit="1" customWidth="1"/>
    <col min="5" max="5" width="4.1640625" bestFit="1" customWidth="1"/>
    <col min="6" max="6" width="9.5" bestFit="1" customWidth="1"/>
  </cols>
  <sheetData>
    <row r="1" spans="2:7" x14ac:dyDescent="0.2">
      <c r="B1" s="11" t="s">
        <v>6</v>
      </c>
      <c r="C1" t="s">
        <v>2048</v>
      </c>
    </row>
    <row r="2" spans="2:7" x14ac:dyDescent="0.2">
      <c r="B2" s="11" t="s">
        <v>2031</v>
      </c>
      <c r="C2" t="s">
        <v>2048</v>
      </c>
    </row>
    <row r="4" spans="2:7" x14ac:dyDescent="0.2">
      <c r="B4" s="11" t="s">
        <v>2047</v>
      </c>
      <c r="C4" s="11" t="s">
        <v>2046</v>
      </c>
    </row>
    <row r="5" spans="2:7" x14ac:dyDescent="0.2">
      <c r="B5" s="11" t="s">
        <v>2035</v>
      </c>
      <c r="C5" t="s">
        <v>74</v>
      </c>
      <c r="D5" t="s">
        <v>14</v>
      </c>
      <c r="E5" t="s">
        <v>47</v>
      </c>
      <c r="F5" t="s">
        <v>20</v>
      </c>
      <c r="G5" t="s">
        <v>2045</v>
      </c>
    </row>
    <row r="6" spans="2:7" x14ac:dyDescent="0.2">
      <c r="B6" s="12" t="s">
        <v>2049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2">
      <c r="B7" s="12" t="s">
        <v>2050</v>
      </c>
      <c r="F7">
        <v>4</v>
      </c>
      <c r="G7">
        <v>4</v>
      </c>
    </row>
    <row r="8" spans="2:7" x14ac:dyDescent="0.2">
      <c r="B8" s="12" t="s">
        <v>2051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2">
      <c r="B9" s="12" t="s">
        <v>2052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2">
      <c r="B10" s="12" t="s">
        <v>2053</v>
      </c>
      <c r="D10">
        <v>8</v>
      </c>
      <c r="F10">
        <v>10</v>
      </c>
      <c r="G10">
        <v>18</v>
      </c>
    </row>
    <row r="11" spans="2:7" x14ac:dyDescent="0.2">
      <c r="B11" s="12" t="s">
        <v>2054</v>
      </c>
      <c r="C11">
        <v>1</v>
      </c>
      <c r="D11">
        <v>7</v>
      </c>
      <c r="F11">
        <v>9</v>
      </c>
      <c r="G11">
        <v>17</v>
      </c>
    </row>
    <row r="12" spans="2:7" x14ac:dyDescent="0.2">
      <c r="B12" s="12" t="s">
        <v>2055</v>
      </c>
      <c r="C12">
        <v>4</v>
      </c>
      <c r="D12">
        <v>20</v>
      </c>
      <c r="F12">
        <v>22</v>
      </c>
      <c r="G12">
        <v>46</v>
      </c>
    </row>
    <row r="13" spans="2:7" x14ac:dyDescent="0.2">
      <c r="B13" s="12" t="s">
        <v>2056</v>
      </c>
      <c r="C13">
        <v>3</v>
      </c>
      <c r="D13">
        <v>19</v>
      </c>
      <c r="F13">
        <v>23</v>
      </c>
      <c r="G13">
        <v>45</v>
      </c>
    </row>
    <row r="14" spans="2:7" x14ac:dyDescent="0.2">
      <c r="B14" s="12" t="s">
        <v>2057</v>
      </c>
      <c r="C14">
        <v>1</v>
      </c>
      <c r="D14">
        <v>6</v>
      </c>
      <c r="F14">
        <v>10</v>
      </c>
      <c r="G14">
        <v>17</v>
      </c>
    </row>
    <row r="15" spans="2:7" x14ac:dyDescent="0.2">
      <c r="B15" s="12" t="s">
        <v>2058</v>
      </c>
      <c r="D15">
        <v>3</v>
      </c>
      <c r="F15">
        <v>4</v>
      </c>
      <c r="G15">
        <v>7</v>
      </c>
    </row>
    <row r="16" spans="2:7" x14ac:dyDescent="0.2">
      <c r="B16" s="12" t="s">
        <v>2059</v>
      </c>
      <c r="D16">
        <v>8</v>
      </c>
      <c r="E16">
        <v>1</v>
      </c>
      <c r="F16">
        <v>4</v>
      </c>
      <c r="G16">
        <v>13</v>
      </c>
    </row>
    <row r="17" spans="2:7" x14ac:dyDescent="0.2">
      <c r="B17" s="12" t="s">
        <v>2060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2">
      <c r="B18" s="12" t="s">
        <v>2061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">
      <c r="B19" s="12" t="s">
        <v>2062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2">
      <c r="B20" s="12" t="s">
        <v>2063</v>
      </c>
      <c r="D20">
        <v>4</v>
      </c>
      <c r="F20">
        <v>4</v>
      </c>
      <c r="G20">
        <v>8</v>
      </c>
    </row>
    <row r="21" spans="2:7" x14ac:dyDescent="0.2">
      <c r="B21" s="12" t="s">
        <v>2064</v>
      </c>
      <c r="C21">
        <v>6</v>
      </c>
      <c r="D21">
        <v>30</v>
      </c>
      <c r="F21">
        <v>49</v>
      </c>
      <c r="G21">
        <v>85</v>
      </c>
    </row>
    <row r="22" spans="2:7" x14ac:dyDescent="0.2">
      <c r="B22" s="12" t="s">
        <v>2065</v>
      </c>
      <c r="D22">
        <v>9</v>
      </c>
      <c r="F22">
        <v>5</v>
      </c>
      <c r="G22">
        <v>14</v>
      </c>
    </row>
    <row r="23" spans="2:7" x14ac:dyDescent="0.2">
      <c r="B23" s="12" t="s">
        <v>2066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2">
      <c r="B24" s="12" t="s">
        <v>2067</v>
      </c>
      <c r="C24">
        <v>3</v>
      </c>
      <c r="D24">
        <v>3</v>
      </c>
      <c r="F24">
        <v>11</v>
      </c>
      <c r="G24">
        <v>17</v>
      </c>
    </row>
    <row r="25" spans="2:7" x14ac:dyDescent="0.2">
      <c r="B25" s="12" t="s">
        <v>2068</v>
      </c>
      <c r="D25">
        <v>7</v>
      </c>
      <c r="F25">
        <v>14</v>
      </c>
      <c r="G25">
        <v>21</v>
      </c>
    </row>
    <row r="26" spans="2:7" x14ac:dyDescent="0.2">
      <c r="B26" s="12" t="s">
        <v>2069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2">
      <c r="B27" s="12" t="s">
        <v>2070</v>
      </c>
      <c r="D27">
        <v>16</v>
      </c>
      <c r="E27">
        <v>1</v>
      </c>
      <c r="F27">
        <v>28</v>
      </c>
      <c r="G27">
        <v>45</v>
      </c>
    </row>
    <row r="28" spans="2:7" x14ac:dyDescent="0.2">
      <c r="B28" s="12" t="s">
        <v>2071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2">
      <c r="B29" s="12" t="s">
        <v>2072</v>
      </c>
      <c r="F29">
        <v>3</v>
      </c>
      <c r="G29">
        <v>3</v>
      </c>
    </row>
    <row r="30" spans="2:7" x14ac:dyDescent="0.2">
      <c r="B30" s="12" t="s">
        <v>2045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5A6-172A-7644-B5BA-2ADEF471DFC5}">
  <dimension ref="B1:F18"/>
  <sheetViews>
    <sheetView workbookViewId="0">
      <selection activeCell="D4" sqref="D4"/>
    </sheetView>
  </sheetViews>
  <sheetFormatPr baseColWidth="10" defaultRowHeight="16" x14ac:dyDescent="0.2"/>
  <cols>
    <col min="2" max="2" width="15.6640625" bestFit="1" customWidth="1"/>
    <col min="3" max="3" width="15.5" bestFit="1" customWidth="1"/>
    <col min="4" max="4" width="5.83203125" bestFit="1" customWidth="1"/>
    <col min="5" max="5" width="9.5" bestFit="1" customWidth="1"/>
    <col min="6" max="6" width="10.83203125" bestFit="1" customWidth="1"/>
  </cols>
  <sheetData>
    <row r="1" spans="2:6" x14ac:dyDescent="0.2">
      <c r="B1" s="11" t="s">
        <v>2031</v>
      </c>
      <c r="C1" t="s">
        <v>2048</v>
      </c>
    </row>
    <row r="2" spans="2:6" x14ac:dyDescent="0.2">
      <c r="B2" s="11" t="s">
        <v>2085</v>
      </c>
      <c r="C2" t="s">
        <v>2048</v>
      </c>
    </row>
    <row r="4" spans="2:6" x14ac:dyDescent="0.2">
      <c r="B4" s="11" t="s">
        <v>2047</v>
      </c>
      <c r="C4" s="11" t="s">
        <v>2046</v>
      </c>
    </row>
    <row r="5" spans="2:6" x14ac:dyDescent="0.2">
      <c r="B5" s="11" t="s">
        <v>2035</v>
      </c>
      <c r="C5" t="s">
        <v>74</v>
      </c>
      <c r="D5" t="s">
        <v>14</v>
      </c>
      <c r="E5" t="s">
        <v>20</v>
      </c>
      <c r="F5" t="s">
        <v>2045</v>
      </c>
    </row>
    <row r="6" spans="2:6" x14ac:dyDescent="0.2">
      <c r="B6" s="13" t="s">
        <v>2073</v>
      </c>
      <c r="C6" s="19">
        <v>6</v>
      </c>
      <c r="D6" s="19">
        <v>36</v>
      </c>
      <c r="E6" s="19">
        <v>49</v>
      </c>
      <c r="F6" s="19">
        <v>91</v>
      </c>
    </row>
    <row r="7" spans="2:6" x14ac:dyDescent="0.2">
      <c r="B7" s="13" t="s">
        <v>2074</v>
      </c>
      <c r="C7" s="19">
        <v>7</v>
      </c>
      <c r="D7" s="19">
        <v>28</v>
      </c>
      <c r="E7" s="19">
        <v>44</v>
      </c>
      <c r="F7" s="19">
        <v>79</v>
      </c>
    </row>
    <row r="8" spans="2:6" x14ac:dyDescent="0.2">
      <c r="B8" s="13" t="s">
        <v>2075</v>
      </c>
      <c r="C8" s="19">
        <v>4</v>
      </c>
      <c r="D8" s="19">
        <v>33</v>
      </c>
      <c r="E8" s="19">
        <v>49</v>
      </c>
      <c r="F8" s="19">
        <v>86</v>
      </c>
    </row>
    <row r="9" spans="2:6" x14ac:dyDescent="0.2">
      <c r="B9" s="13" t="s">
        <v>2076</v>
      </c>
      <c r="C9" s="19">
        <v>1</v>
      </c>
      <c r="D9" s="19">
        <v>30</v>
      </c>
      <c r="E9" s="19">
        <v>46</v>
      </c>
      <c r="F9" s="19">
        <v>77</v>
      </c>
    </row>
    <row r="10" spans="2:6" x14ac:dyDescent="0.2">
      <c r="B10" s="13" t="s">
        <v>2077</v>
      </c>
      <c r="C10" s="19">
        <v>3</v>
      </c>
      <c r="D10" s="19">
        <v>35</v>
      </c>
      <c r="E10" s="19">
        <v>46</v>
      </c>
      <c r="F10" s="19">
        <v>84</v>
      </c>
    </row>
    <row r="11" spans="2:6" x14ac:dyDescent="0.2">
      <c r="B11" s="13" t="s">
        <v>2078</v>
      </c>
      <c r="C11" s="19">
        <v>3</v>
      </c>
      <c r="D11" s="19">
        <v>28</v>
      </c>
      <c r="E11" s="19">
        <v>55</v>
      </c>
      <c r="F11" s="19">
        <v>86</v>
      </c>
    </row>
    <row r="12" spans="2:6" x14ac:dyDescent="0.2">
      <c r="B12" s="13" t="s">
        <v>2079</v>
      </c>
      <c r="C12" s="19">
        <v>4</v>
      </c>
      <c r="D12" s="19">
        <v>31</v>
      </c>
      <c r="E12" s="19">
        <v>58</v>
      </c>
      <c r="F12" s="19">
        <v>93</v>
      </c>
    </row>
    <row r="13" spans="2:6" x14ac:dyDescent="0.2">
      <c r="B13" s="13" t="s">
        <v>2080</v>
      </c>
      <c r="C13" s="19">
        <v>8</v>
      </c>
      <c r="D13" s="19">
        <v>35</v>
      </c>
      <c r="E13" s="19">
        <v>41</v>
      </c>
      <c r="F13" s="19">
        <v>84</v>
      </c>
    </row>
    <row r="14" spans="2:6" x14ac:dyDescent="0.2">
      <c r="B14" s="13" t="s">
        <v>2081</v>
      </c>
      <c r="C14" s="19">
        <v>5</v>
      </c>
      <c r="D14" s="19">
        <v>23</v>
      </c>
      <c r="E14" s="19">
        <v>45</v>
      </c>
      <c r="F14" s="19">
        <v>73</v>
      </c>
    </row>
    <row r="15" spans="2:6" x14ac:dyDescent="0.2">
      <c r="B15" s="13" t="s">
        <v>2082</v>
      </c>
      <c r="C15" s="19">
        <v>6</v>
      </c>
      <c r="D15" s="19">
        <v>26</v>
      </c>
      <c r="E15" s="19">
        <v>45</v>
      </c>
      <c r="F15" s="19">
        <v>77</v>
      </c>
    </row>
    <row r="16" spans="2:6" x14ac:dyDescent="0.2">
      <c r="B16" s="13" t="s">
        <v>2083</v>
      </c>
      <c r="C16" s="19">
        <v>3</v>
      </c>
      <c r="D16" s="19">
        <v>27</v>
      </c>
      <c r="E16" s="19">
        <v>45</v>
      </c>
      <c r="F16" s="19">
        <v>75</v>
      </c>
    </row>
    <row r="17" spans="2:6" x14ac:dyDescent="0.2">
      <c r="B17" s="13" t="s">
        <v>2084</v>
      </c>
      <c r="C17" s="19">
        <v>7</v>
      </c>
      <c r="D17" s="19">
        <v>32</v>
      </c>
      <c r="E17" s="19">
        <v>42</v>
      </c>
      <c r="F17" s="19">
        <v>81</v>
      </c>
    </row>
    <row r="18" spans="2:6" x14ac:dyDescent="0.2">
      <c r="B18" s="13" t="s">
        <v>2045</v>
      </c>
      <c r="C18" s="19">
        <v>57</v>
      </c>
      <c r="D18" s="19">
        <v>364</v>
      </c>
      <c r="E18" s="19">
        <v>565</v>
      </c>
      <c r="F18" s="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2E4C-15EF-344D-A984-F4793DAE790C}">
  <dimension ref="A1:I13"/>
  <sheetViews>
    <sheetView workbookViewId="0">
      <selection activeCell="N24" sqref="N24"/>
    </sheetView>
  </sheetViews>
  <sheetFormatPr baseColWidth="10" defaultColWidth="11" defaultRowHeight="16" x14ac:dyDescent="0.2"/>
  <cols>
    <col min="1" max="1" width="13.83203125" bestFit="1" customWidth="1"/>
    <col min="2" max="2" width="5" bestFit="1" customWidth="1"/>
    <col min="3" max="3" width="17" bestFit="1" customWidth="1"/>
    <col min="4" max="4" width="13.33203125" bestFit="1" customWidth="1"/>
    <col min="5" max="5" width="15.6640625" bestFit="1" customWidth="1"/>
    <col min="6" max="6" width="12.33203125" bestFit="1" customWidth="1"/>
    <col min="7" max="7" width="19.5" bestFit="1" customWidth="1"/>
    <col min="8" max="8" width="15.83203125" bestFit="1" customWidth="1"/>
    <col min="9" max="9" width="18.33203125" bestFit="1" customWidth="1"/>
  </cols>
  <sheetData>
    <row r="1" spans="1:9" x14ac:dyDescent="0.2">
      <c r="A1" t="s">
        <v>2086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</row>
    <row r="2" spans="1:9" x14ac:dyDescent="0.2">
      <c r="A2" t="s">
        <v>2094</v>
      </c>
      <c r="B2">
        <f>COUNTIF(Crowdfunding!D:D,"&lt;1000")</f>
        <v>51</v>
      </c>
      <c r="C2">
        <f>COUNTIFS(Crowdfunding!$D:$D,"&lt;1000",Crowdfunding!$G:$G,"successful")</f>
        <v>30</v>
      </c>
      <c r="D2">
        <f>COUNTIFS(Crowdfunding!$D:$D,"&lt;1000",Crowdfunding!$G:$G,"failed")</f>
        <v>20</v>
      </c>
      <c r="E2">
        <f>COUNTIFS(Crowdfunding!$D:$D,"&lt;1000",Crowdfunding!$G:$G,"canceled")</f>
        <v>1</v>
      </c>
      <c r="F2">
        <f>C2+D2+E2</f>
        <v>51</v>
      </c>
      <c r="G2" s="4">
        <f>C2/F2</f>
        <v>0.58823529411764708</v>
      </c>
      <c r="H2" s="4">
        <f>D2/F2</f>
        <v>0.39215686274509803</v>
      </c>
      <c r="I2" s="4">
        <f>E2/F2</f>
        <v>1.9607843137254902E-2</v>
      </c>
    </row>
    <row r="3" spans="1:9" x14ac:dyDescent="0.2">
      <c r="A3" t="s">
        <v>2095</v>
      </c>
      <c r="B3">
        <f>COUNTIFS(Crowdfunding!D:D,"&gt;=1000",Crowdfunding!D:D,"&lt;=4999")</f>
        <v>234</v>
      </c>
      <c r="C3">
        <f>COUNTIFS(Crowdfunding!$G:$G,"successful",Crowdfunding!$D:$D,"&gt;=1000",Crowdfunding!$D:$D,"&lt;=4999")</f>
        <v>191</v>
      </c>
      <c r="D3">
        <f>COUNTIFS(Crowdfunding!$G:$G,"failed",Crowdfunding!$D:$D,"&gt;=1000",Crowdfunding!$D:$D,"&lt;=4999")</f>
        <v>38</v>
      </c>
      <c r="E3">
        <f>COUNTIFS(Crowdfunding!$G:$G,"canceled",Crowdfunding!$D:$D,"&gt;=1000",Crowdfunding!$D:$D,"&lt;=4999")</f>
        <v>2</v>
      </c>
      <c r="F3">
        <f t="shared" ref="F3:F13" si="0">C3+D3+E3</f>
        <v>231</v>
      </c>
      <c r="G3" s="4">
        <f t="shared" ref="G3:G13" si="1">C3/F3</f>
        <v>0.82683982683982682</v>
      </c>
      <c r="H3" s="4">
        <f t="shared" ref="H3:H13" si="2">D3/F3</f>
        <v>0.16450216450216451</v>
      </c>
      <c r="I3" s="4">
        <f t="shared" ref="I3:I13" si="3">E3/F3</f>
        <v>8.658008658008658E-3</v>
      </c>
    </row>
    <row r="4" spans="1:9" x14ac:dyDescent="0.2">
      <c r="A4" t="s">
        <v>2096</v>
      </c>
      <c r="B4">
        <f>COUNTIFS(Crowdfunding!D:D,"&gt;=5000",Crowdfunding!D:D,"&lt;=9999")</f>
        <v>317</v>
      </c>
      <c r="C4">
        <f>COUNTIFS(Crowdfunding!$G:$G,"successful",Crowdfunding!$D:$D,"&gt;=5000",Crowdfunding!$D:$D,"&lt;=9999")</f>
        <v>164</v>
      </c>
      <c r="D4">
        <f>COUNTIFS(Crowdfunding!$G:$G,"failed",Crowdfunding!$D:$D,"&gt;=5000",Crowdfunding!$D:$D,"&lt;=9999")</f>
        <v>126</v>
      </c>
      <c r="E4">
        <f>COUNTIFS(Crowdfunding!$G:$G,"canceled",Crowdfunding!$D:$D,"&gt;=5000",Crowdfunding!$D:$D,"&lt;=9999")</f>
        <v>25</v>
      </c>
      <c r="F4">
        <f t="shared" si="0"/>
        <v>315</v>
      </c>
      <c r="G4" s="4">
        <f t="shared" si="1"/>
        <v>0.52063492063492067</v>
      </c>
      <c r="H4" s="4">
        <f t="shared" si="2"/>
        <v>0.4</v>
      </c>
      <c r="I4" s="4">
        <f t="shared" si="3"/>
        <v>7.9365079365079361E-2</v>
      </c>
    </row>
    <row r="5" spans="1:9" x14ac:dyDescent="0.2">
      <c r="A5" t="s">
        <v>2097</v>
      </c>
      <c r="B5">
        <f>COUNTIFS(Crowdfunding!D:D,"&gt;=10000",Crowdfunding!D:D,"&lt;=14999")</f>
        <v>9</v>
      </c>
      <c r="C5">
        <f>COUNTIFS(Crowdfunding!$G:$G,"successful",Crowdfunding!$D:$D,"&gt;=10000",Crowdfunding!$D:$D,"&lt;=14999")</f>
        <v>4</v>
      </c>
      <c r="D5">
        <f>COUNTIFS(Crowdfunding!$G:$G,"failed",Crowdfunding!$D:$D,"&gt;=10000",Crowdfunding!$D:$D,"&lt;=14999")</f>
        <v>5</v>
      </c>
      <c r="E5">
        <f>COUNTIFS(Crowdfunding!$G:$G,"canceled",Crowdfunding!$D:$D,"&gt;=10000",Crowdfunding!$D:$D,"&lt;=14999")</f>
        <v>0</v>
      </c>
      <c r="F5">
        <f t="shared" si="0"/>
        <v>9</v>
      </c>
      <c r="G5" s="4">
        <f t="shared" si="1"/>
        <v>0.44444444444444442</v>
      </c>
      <c r="H5" s="4">
        <f t="shared" si="2"/>
        <v>0.55555555555555558</v>
      </c>
      <c r="I5" s="4">
        <f t="shared" si="3"/>
        <v>0</v>
      </c>
    </row>
    <row r="6" spans="1:9" x14ac:dyDescent="0.2">
      <c r="A6" t="s">
        <v>2098</v>
      </c>
      <c r="B6">
        <f>COUNTIFS(Crowdfunding!D:D,"&gt;=15000",Crowdfunding!D:D,"&lt;=19999")</f>
        <v>10</v>
      </c>
      <c r="C6">
        <f>COUNTIFS(Crowdfunding!$G:$G,"successful",Crowdfunding!$D:$D,"&gt;=15000",Crowdfunding!$D:$D,"&lt;=19999")</f>
        <v>10</v>
      </c>
      <c r="D6">
        <f>COUNTIFS(Crowdfunding!$G:$G,"failed",Crowdfunding!$D:$D,"&gt;=15000",Crowdfunding!$D:$D,"&lt;=19999")</f>
        <v>0</v>
      </c>
      <c r="E6">
        <f>COUNTIFS(Crowdfunding!$G:$G,"canceled",Crowdfunding!$D:$D,"&gt;=15000",Crowdfunding!$D:$D,"&lt;=19999")</f>
        <v>0</v>
      </c>
      <c r="F6">
        <f t="shared" si="0"/>
        <v>10</v>
      </c>
      <c r="G6" s="4">
        <f t="shared" si="1"/>
        <v>1</v>
      </c>
      <c r="H6" s="4">
        <f t="shared" si="2"/>
        <v>0</v>
      </c>
      <c r="I6" s="4">
        <f t="shared" si="3"/>
        <v>0</v>
      </c>
    </row>
    <row r="7" spans="1:9" x14ac:dyDescent="0.2">
      <c r="A7" t="s">
        <v>2099</v>
      </c>
      <c r="B7">
        <f>COUNTIFS(Crowdfunding!D:D,"&gt;=20000",Crowdfunding!D:D,"&lt;=24999")</f>
        <v>7</v>
      </c>
      <c r="C7">
        <f>COUNTIFS(Crowdfunding!$G:$G,"successful",Crowdfunding!$D:$D,"&gt;=20000",Crowdfunding!$D:$D,"&lt;=24999")</f>
        <v>7</v>
      </c>
      <c r="D7">
        <f>COUNTIFS(Crowdfunding!$G:$G,"failed",Crowdfunding!$D:$D,"&gt;=20000",Crowdfunding!$D:$D,"&lt;=24999")</f>
        <v>0</v>
      </c>
      <c r="E7">
        <f>COUNTIFS(Crowdfunding!$G:$G,"canceled",Crowdfunding!$D:$D,"&gt;=20000",Crowdfunding!$D:$D,"&lt;=24999")</f>
        <v>0</v>
      </c>
      <c r="F7">
        <f t="shared" si="0"/>
        <v>7</v>
      </c>
      <c r="G7" s="4">
        <f t="shared" si="1"/>
        <v>1</v>
      </c>
      <c r="H7" s="4">
        <f t="shared" si="2"/>
        <v>0</v>
      </c>
      <c r="I7" s="4">
        <f t="shared" si="3"/>
        <v>0</v>
      </c>
    </row>
    <row r="8" spans="1:9" x14ac:dyDescent="0.2">
      <c r="A8" t="s">
        <v>2100</v>
      </c>
      <c r="B8">
        <f>COUNTIFS(Crowdfunding!D:D,"&gt;=25000",Crowdfunding!D:D,"&lt;=29999")</f>
        <v>14</v>
      </c>
      <c r="C8">
        <f>COUNTIFS(Crowdfunding!$G:$G,"successful",Crowdfunding!$D:$D,"&gt;=25000",Crowdfunding!$D:$D,"&lt;=29999")</f>
        <v>11</v>
      </c>
      <c r="D8">
        <f>COUNTIFS(Crowdfunding!$G:$G,"failed",Crowdfunding!$D:$D,"&gt;=25000",Crowdfunding!$D:$D,"&lt;=29999")</f>
        <v>3</v>
      </c>
      <c r="E8">
        <f>COUNTIFS(Crowdfunding!$G:$G,"canceled",Crowdfunding!$D:$D,"&gt;=25000",Crowdfunding!$D:$D,"&lt;=29999")</f>
        <v>0</v>
      </c>
      <c r="F8">
        <f t="shared" si="0"/>
        <v>14</v>
      </c>
      <c r="G8" s="4">
        <f t="shared" si="1"/>
        <v>0.7857142857142857</v>
      </c>
      <c r="H8" s="4">
        <f t="shared" si="2"/>
        <v>0.21428571428571427</v>
      </c>
      <c r="I8" s="4">
        <f t="shared" si="3"/>
        <v>0</v>
      </c>
    </row>
    <row r="9" spans="1:9" x14ac:dyDescent="0.2">
      <c r="A9" t="s">
        <v>2101</v>
      </c>
      <c r="B9">
        <f>COUNTIFS(Crowdfunding!D:D,"&gt;=30000",Crowdfunding!D:D,"&lt;=34999")</f>
        <v>7</v>
      </c>
      <c r="C9">
        <f>COUNTIFS(Crowdfunding!$G:$G,"successful",Crowdfunding!$D:$D,"&gt;=30000",Crowdfunding!$D:$D,"&lt;=34999")</f>
        <v>7</v>
      </c>
      <c r="D9">
        <f>COUNTIFS(Crowdfunding!$G:$G,"failed",Crowdfunding!$D:$D,"&gt;=30000",Crowdfunding!$D:$D,"&lt;=34999")</f>
        <v>0</v>
      </c>
      <c r="E9">
        <f>COUNTIFS(Crowdfunding!$G:$G,"canceled",Crowdfunding!$D:$D,"&gt;=30000",Crowdfunding!$D:$D,"&lt;=34999")</f>
        <v>0</v>
      </c>
      <c r="F9">
        <f t="shared" si="0"/>
        <v>7</v>
      </c>
      <c r="G9" s="4">
        <f t="shared" si="1"/>
        <v>1</v>
      </c>
      <c r="H9" s="4">
        <f t="shared" si="2"/>
        <v>0</v>
      </c>
      <c r="I9" s="4">
        <f t="shared" si="3"/>
        <v>0</v>
      </c>
    </row>
    <row r="10" spans="1:9" x14ac:dyDescent="0.2">
      <c r="A10" t="s">
        <v>2102</v>
      </c>
      <c r="B10">
        <f>COUNTIFS(Crowdfunding!D:D,"&gt;=35000",Crowdfunding!D:D,"&lt;=39999")</f>
        <v>12</v>
      </c>
      <c r="C10">
        <f>COUNTIFS(Crowdfunding!$G:$G,"successful",Crowdfunding!$D:$D,"&gt;=35000",Crowdfunding!$D:$D,"&lt;=39999")</f>
        <v>8</v>
      </c>
      <c r="D10">
        <f>COUNTIFS(Crowdfunding!$G:$G,"failed",Crowdfunding!$D:$D,"&gt;=35000",Crowdfunding!$D:$D,"&lt;=39999")</f>
        <v>3</v>
      </c>
      <c r="E10">
        <f>COUNTIFS(Crowdfunding!$G:$G,"canceled",Crowdfunding!$D:$D,"&gt;=35000",Crowdfunding!$D:$D,"&lt;=39999")</f>
        <v>1</v>
      </c>
      <c r="F10">
        <f t="shared" si="0"/>
        <v>12</v>
      </c>
      <c r="G10" s="4">
        <f>C10/F10</f>
        <v>0.66666666666666663</v>
      </c>
      <c r="H10" s="4">
        <f t="shared" si="2"/>
        <v>0.25</v>
      </c>
      <c r="I10" s="4">
        <f t="shared" si="3"/>
        <v>8.3333333333333329E-2</v>
      </c>
    </row>
    <row r="11" spans="1:9" x14ac:dyDescent="0.2">
      <c r="A11" t="s">
        <v>2103</v>
      </c>
      <c r="B11">
        <f>COUNTIFS(Crowdfunding!D:D,"&gt;=40000",Crowdfunding!D:D,"&lt;=44999")</f>
        <v>15</v>
      </c>
      <c r="C11">
        <f>COUNTIFS(Crowdfunding!$G:$G,"successful",Crowdfunding!$D:$D,"&gt;=40000",Crowdfunding!$D:$D,"&lt;=44999")</f>
        <v>11</v>
      </c>
      <c r="D11">
        <f>COUNTIFS(Crowdfunding!$G:$G,"failed",Crowdfunding!$D:$D,"&gt;=40000",Crowdfunding!$D:$D,"&lt;=44999")</f>
        <v>3</v>
      </c>
      <c r="E11">
        <f>COUNTIFS(Crowdfunding!$G:$G,"canceled",Crowdfunding!$D:$D,"&gt;=40000",Crowdfunding!$D:$D,"&lt;=44999")</f>
        <v>0</v>
      </c>
      <c r="F11">
        <f t="shared" si="0"/>
        <v>14</v>
      </c>
      <c r="G11" s="4">
        <f t="shared" si="1"/>
        <v>0.7857142857142857</v>
      </c>
      <c r="H11" s="4">
        <f t="shared" si="2"/>
        <v>0.21428571428571427</v>
      </c>
      <c r="I11" s="4">
        <f t="shared" si="3"/>
        <v>0</v>
      </c>
    </row>
    <row r="12" spans="1:9" x14ac:dyDescent="0.2">
      <c r="A12" t="s">
        <v>2105</v>
      </c>
      <c r="B12">
        <f>COUNTIFS(Crowdfunding!D:D,"&gt;=45000",Crowdfunding!D:D,"&lt;=49999")</f>
        <v>11</v>
      </c>
      <c r="C12">
        <f>COUNTIFS(Crowdfunding!$G:$G,"successful",Crowdfunding!$D:$D,"&gt;=45000",Crowdfunding!$D:$D,"&lt;=49999")</f>
        <v>8</v>
      </c>
      <c r="D12">
        <f>COUNTIFS(Crowdfunding!$G:$G,"failed",Crowdfunding!$D:$D,"&gt;=45000",Crowdfunding!$D:$D,"&lt;=49999")</f>
        <v>3</v>
      </c>
      <c r="E12">
        <f>COUNTIFS(Crowdfunding!$G:$G,"canceled",Crowdfunding!$D:$D,"&gt;=45000",Crowdfunding!$D:$D,"&lt;=49999")</f>
        <v>0</v>
      </c>
      <c r="F12">
        <f t="shared" si="0"/>
        <v>11</v>
      </c>
      <c r="G12" s="4">
        <f t="shared" si="1"/>
        <v>0.72727272727272729</v>
      </c>
      <c r="H12" s="4">
        <f t="shared" si="2"/>
        <v>0.27272727272727271</v>
      </c>
      <c r="I12" s="4">
        <f t="shared" si="3"/>
        <v>0</v>
      </c>
    </row>
    <row r="13" spans="1:9" x14ac:dyDescent="0.2">
      <c r="A13" t="s">
        <v>2104</v>
      </c>
      <c r="B13">
        <f>COUNTIFS(Crowdfunding!D:D,"&gt;=50000")</f>
        <v>313</v>
      </c>
      <c r="C13">
        <f>COUNTIFS(Crowdfunding!$G:$G,"successful",Crowdfunding!$D:$D,"&gt;=50000")</f>
        <v>114</v>
      </c>
      <c r="D13">
        <f>COUNTIFS(Crowdfunding!$G:$G,"failed",Crowdfunding!$D:$D,"&gt;=50000")</f>
        <v>163</v>
      </c>
      <c r="E13">
        <f>COUNTIFS(Crowdfunding!$G:$G,"canceled",Crowdfunding!$D:$D,"&gt;=50000")</f>
        <v>28</v>
      </c>
      <c r="F13">
        <f t="shared" si="0"/>
        <v>305</v>
      </c>
      <c r="G13" s="4">
        <f t="shared" si="1"/>
        <v>0.3737704918032787</v>
      </c>
      <c r="H13" s="4">
        <f t="shared" si="2"/>
        <v>0.53442622950819674</v>
      </c>
      <c r="I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A76-84F3-F543-A6EB-C01A7C642CC0}">
  <dimension ref="A1:J566"/>
  <sheetViews>
    <sheetView tabSelected="1" workbookViewId="0">
      <selection activeCell="H12" sqref="H12"/>
    </sheetView>
  </sheetViews>
  <sheetFormatPr baseColWidth="10" defaultRowHeight="16" x14ac:dyDescent="0.2"/>
  <cols>
    <col min="8" max="8" width="16.83203125" bestFit="1" customWidth="1"/>
  </cols>
  <sheetData>
    <row r="1" spans="1:10" x14ac:dyDescent="0.2">
      <c r="A1" s="1" t="s">
        <v>4</v>
      </c>
      <c r="B1" s="1" t="s">
        <v>5</v>
      </c>
      <c r="C1" s="15" t="s">
        <v>4</v>
      </c>
      <c r="D1" s="15" t="s">
        <v>5</v>
      </c>
    </row>
    <row r="2" spans="1:10" x14ac:dyDescent="0.2">
      <c r="A2" t="s">
        <v>20</v>
      </c>
      <c r="B2">
        <v>158</v>
      </c>
      <c r="C2" s="16" t="s">
        <v>14</v>
      </c>
      <c r="D2" s="14">
        <v>0</v>
      </c>
      <c r="H2" s="17"/>
      <c r="I2" s="17" t="s">
        <v>20</v>
      </c>
      <c r="J2" s="17" t="s">
        <v>14</v>
      </c>
    </row>
    <row r="3" spans="1:10" x14ac:dyDescent="0.2">
      <c r="A3" t="s">
        <v>20</v>
      </c>
      <c r="B3">
        <v>1425</v>
      </c>
      <c r="C3" s="16" t="s">
        <v>14</v>
      </c>
      <c r="D3" s="14">
        <v>24</v>
      </c>
      <c r="H3" s="17" t="s">
        <v>2106</v>
      </c>
      <c r="I3" s="18">
        <f>AVERAGE(B:B)</f>
        <v>851.14690265486729</v>
      </c>
      <c r="J3" s="18">
        <f>AVERAGE(D:D)</f>
        <v>585.61538461538464</v>
      </c>
    </row>
    <row r="4" spans="1:10" x14ac:dyDescent="0.2">
      <c r="A4" t="s">
        <v>20</v>
      </c>
      <c r="B4">
        <v>174</v>
      </c>
      <c r="C4" s="16" t="s">
        <v>14</v>
      </c>
      <c r="D4" s="14">
        <v>53</v>
      </c>
      <c r="H4" s="17" t="s">
        <v>2107</v>
      </c>
      <c r="I4" s="18">
        <f>MEDIAN(B:B)</f>
        <v>201</v>
      </c>
      <c r="J4" s="18">
        <f>MEDIAN(D:D)</f>
        <v>114.5</v>
      </c>
    </row>
    <row r="5" spans="1:10" x14ac:dyDescent="0.2">
      <c r="A5" t="s">
        <v>20</v>
      </c>
      <c r="B5">
        <v>227</v>
      </c>
      <c r="C5" s="16" t="s">
        <v>14</v>
      </c>
      <c r="D5" s="14">
        <v>18</v>
      </c>
      <c r="H5" s="17" t="s">
        <v>2108</v>
      </c>
      <c r="I5" s="18">
        <f>MIN(B:B)</f>
        <v>16</v>
      </c>
      <c r="J5" s="18">
        <f>MIN(D:D)</f>
        <v>0</v>
      </c>
    </row>
    <row r="6" spans="1:10" x14ac:dyDescent="0.2">
      <c r="A6" t="s">
        <v>20</v>
      </c>
      <c r="B6">
        <v>220</v>
      </c>
      <c r="C6" s="16" t="s">
        <v>14</v>
      </c>
      <c r="D6" s="14">
        <v>44</v>
      </c>
      <c r="H6" s="17" t="s">
        <v>2109</v>
      </c>
      <c r="I6" s="18">
        <f>MAX(B:B)</f>
        <v>7295</v>
      </c>
      <c r="J6" s="18">
        <f>MAX(D:D)</f>
        <v>6080</v>
      </c>
    </row>
    <row r="7" spans="1:10" x14ac:dyDescent="0.2">
      <c r="A7" t="s">
        <v>20</v>
      </c>
      <c r="B7">
        <v>98</v>
      </c>
      <c r="C7" s="16" t="s">
        <v>14</v>
      </c>
      <c r="D7" s="14">
        <v>27</v>
      </c>
      <c r="H7" s="17" t="s">
        <v>2111</v>
      </c>
      <c r="I7" s="18">
        <f>_xlfn.VAR.S(B:B)</f>
        <v>1606216.5936295739</v>
      </c>
      <c r="J7" s="18">
        <f>_xlfn.VAR.S(D:D)</f>
        <v>924113.45496927318</v>
      </c>
    </row>
    <row r="8" spans="1:10" x14ac:dyDescent="0.2">
      <c r="A8" t="s">
        <v>20</v>
      </c>
      <c r="B8">
        <v>100</v>
      </c>
      <c r="C8" s="16" t="s">
        <v>14</v>
      </c>
      <c r="D8" s="14">
        <v>55</v>
      </c>
      <c r="H8" s="17" t="s">
        <v>2110</v>
      </c>
      <c r="I8" s="18">
        <f>_xlfn.STDEV.S(B:B)</f>
        <v>1267.366006183523</v>
      </c>
      <c r="J8" s="18">
        <f>_xlfn.STDEV.S(D:D)</f>
        <v>961.30819978260524</v>
      </c>
    </row>
    <row r="9" spans="1:10" x14ac:dyDescent="0.2">
      <c r="A9" t="s">
        <v>20</v>
      </c>
      <c r="B9">
        <v>1249</v>
      </c>
      <c r="C9" s="16" t="s">
        <v>14</v>
      </c>
      <c r="D9" s="14">
        <v>200</v>
      </c>
    </row>
    <row r="10" spans="1:10" x14ac:dyDescent="0.2">
      <c r="A10" t="s">
        <v>20</v>
      </c>
      <c r="B10">
        <v>1396</v>
      </c>
      <c r="C10" s="16" t="s">
        <v>14</v>
      </c>
      <c r="D10" s="14">
        <v>452</v>
      </c>
      <c r="H10" t="s">
        <v>2112</v>
      </c>
    </row>
    <row r="11" spans="1:10" x14ac:dyDescent="0.2">
      <c r="A11" t="s">
        <v>20</v>
      </c>
      <c r="B11">
        <v>890</v>
      </c>
      <c r="C11" s="16" t="s">
        <v>14</v>
      </c>
      <c r="D11" s="14">
        <v>674</v>
      </c>
      <c r="H11" t="s">
        <v>2113</v>
      </c>
    </row>
    <row r="12" spans="1:10" x14ac:dyDescent="0.2">
      <c r="A12" t="s">
        <v>20</v>
      </c>
      <c r="B12">
        <v>142</v>
      </c>
      <c r="C12" s="16" t="s">
        <v>14</v>
      </c>
      <c r="D12" s="14">
        <v>558</v>
      </c>
      <c r="H12" t="s">
        <v>2114</v>
      </c>
    </row>
    <row r="13" spans="1:10" x14ac:dyDescent="0.2">
      <c r="A13" t="s">
        <v>20</v>
      </c>
      <c r="B13">
        <v>2673</v>
      </c>
      <c r="C13" s="16" t="s">
        <v>14</v>
      </c>
      <c r="D13" s="14">
        <v>15</v>
      </c>
    </row>
    <row r="14" spans="1:10" x14ac:dyDescent="0.2">
      <c r="A14" t="s">
        <v>20</v>
      </c>
      <c r="B14">
        <v>163</v>
      </c>
      <c r="C14" s="16" t="s">
        <v>14</v>
      </c>
      <c r="D14" s="14">
        <v>2307</v>
      </c>
    </row>
    <row r="15" spans="1:10" x14ac:dyDescent="0.2">
      <c r="A15" t="s">
        <v>20</v>
      </c>
      <c r="B15">
        <v>2220</v>
      </c>
      <c r="C15" s="16" t="s">
        <v>14</v>
      </c>
      <c r="D15" s="14">
        <v>88</v>
      </c>
    </row>
    <row r="16" spans="1:10" x14ac:dyDescent="0.2">
      <c r="A16" t="s">
        <v>20</v>
      </c>
      <c r="B16">
        <v>1606</v>
      </c>
      <c r="C16" s="16" t="s">
        <v>14</v>
      </c>
      <c r="D16" s="14">
        <v>48</v>
      </c>
    </row>
    <row r="17" spans="1:4" x14ac:dyDescent="0.2">
      <c r="A17" t="s">
        <v>20</v>
      </c>
      <c r="B17">
        <v>129</v>
      </c>
      <c r="C17" s="16" t="s">
        <v>14</v>
      </c>
      <c r="D17" s="14">
        <v>1</v>
      </c>
    </row>
    <row r="18" spans="1:4" x14ac:dyDescent="0.2">
      <c r="A18" t="s">
        <v>20</v>
      </c>
      <c r="B18">
        <v>226</v>
      </c>
      <c r="C18" s="16" t="s">
        <v>14</v>
      </c>
      <c r="D18" s="14">
        <v>1467</v>
      </c>
    </row>
    <row r="19" spans="1:4" x14ac:dyDescent="0.2">
      <c r="A19" t="s">
        <v>20</v>
      </c>
      <c r="B19">
        <v>5419</v>
      </c>
      <c r="C19" s="16" t="s">
        <v>14</v>
      </c>
      <c r="D19" s="14">
        <v>75</v>
      </c>
    </row>
    <row r="20" spans="1:4" x14ac:dyDescent="0.2">
      <c r="A20" t="s">
        <v>20</v>
      </c>
      <c r="B20">
        <v>165</v>
      </c>
      <c r="C20" s="16" t="s">
        <v>14</v>
      </c>
      <c r="D20" s="14">
        <v>120</v>
      </c>
    </row>
    <row r="21" spans="1:4" x14ac:dyDescent="0.2">
      <c r="A21" t="s">
        <v>20</v>
      </c>
      <c r="B21">
        <v>1965</v>
      </c>
      <c r="C21" s="16" t="s">
        <v>14</v>
      </c>
      <c r="D21" s="14">
        <v>2253</v>
      </c>
    </row>
    <row r="22" spans="1:4" x14ac:dyDescent="0.2">
      <c r="A22" t="s">
        <v>20</v>
      </c>
      <c r="B22">
        <v>16</v>
      </c>
      <c r="C22" s="16" t="s">
        <v>14</v>
      </c>
      <c r="D22" s="14">
        <v>5</v>
      </c>
    </row>
    <row r="23" spans="1:4" x14ac:dyDescent="0.2">
      <c r="A23" t="s">
        <v>20</v>
      </c>
      <c r="B23">
        <v>107</v>
      </c>
      <c r="C23" s="16" t="s">
        <v>14</v>
      </c>
      <c r="D23" s="14">
        <v>38</v>
      </c>
    </row>
    <row r="24" spans="1:4" x14ac:dyDescent="0.2">
      <c r="A24" t="s">
        <v>20</v>
      </c>
      <c r="B24">
        <v>134</v>
      </c>
      <c r="C24" s="16" t="s">
        <v>14</v>
      </c>
      <c r="D24" s="14">
        <v>12</v>
      </c>
    </row>
    <row r="25" spans="1:4" x14ac:dyDescent="0.2">
      <c r="A25" t="s">
        <v>20</v>
      </c>
      <c r="B25">
        <v>198</v>
      </c>
      <c r="C25" s="16" t="s">
        <v>14</v>
      </c>
      <c r="D25" s="14">
        <v>1684</v>
      </c>
    </row>
    <row r="26" spans="1:4" x14ac:dyDescent="0.2">
      <c r="A26" t="s">
        <v>20</v>
      </c>
      <c r="B26">
        <v>111</v>
      </c>
      <c r="C26" s="16" t="s">
        <v>14</v>
      </c>
      <c r="D26" s="14">
        <v>56</v>
      </c>
    </row>
    <row r="27" spans="1:4" x14ac:dyDescent="0.2">
      <c r="A27" t="s">
        <v>20</v>
      </c>
      <c r="B27">
        <v>222</v>
      </c>
      <c r="C27" s="16" t="s">
        <v>14</v>
      </c>
      <c r="D27" s="14">
        <v>838</v>
      </c>
    </row>
    <row r="28" spans="1:4" x14ac:dyDescent="0.2">
      <c r="A28" t="s">
        <v>20</v>
      </c>
      <c r="B28">
        <v>6212</v>
      </c>
      <c r="C28" s="16" t="s">
        <v>14</v>
      </c>
      <c r="D28" s="14">
        <v>1000</v>
      </c>
    </row>
    <row r="29" spans="1:4" x14ac:dyDescent="0.2">
      <c r="A29" t="s">
        <v>20</v>
      </c>
      <c r="B29">
        <v>98</v>
      </c>
      <c r="C29" s="16" t="s">
        <v>14</v>
      </c>
      <c r="D29" s="14">
        <v>1482</v>
      </c>
    </row>
    <row r="30" spans="1:4" x14ac:dyDescent="0.2">
      <c r="A30" t="s">
        <v>20</v>
      </c>
      <c r="B30">
        <v>92</v>
      </c>
      <c r="C30" s="16" t="s">
        <v>14</v>
      </c>
      <c r="D30" s="14">
        <v>106</v>
      </c>
    </row>
    <row r="31" spans="1:4" x14ac:dyDescent="0.2">
      <c r="A31" t="s">
        <v>20</v>
      </c>
      <c r="B31">
        <v>149</v>
      </c>
      <c r="C31" s="16" t="s">
        <v>14</v>
      </c>
      <c r="D31" s="14">
        <v>679</v>
      </c>
    </row>
    <row r="32" spans="1:4" x14ac:dyDescent="0.2">
      <c r="A32" t="s">
        <v>20</v>
      </c>
      <c r="B32">
        <v>2431</v>
      </c>
      <c r="C32" s="16" t="s">
        <v>14</v>
      </c>
      <c r="D32" s="14">
        <v>1220</v>
      </c>
    </row>
    <row r="33" spans="1:4" x14ac:dyDescent="0.2">
      <c r="A33" t="s">
        <v>20</v>
      </c>
      <c r="B33">
        <v>303</v>
      </c>
      <c r="C33" s="16" t="s">
        <v>14</v>
      </c>
      <c r="D33" s="14">
        <v>1</v>
      </c>
    </row>
    <row r="34" spans="1:4" x14ac:dyDescent="0.2">
      <c r="A34" t="s">
        <v>20</v>
      </c>
      <c r="B34">
        <v>209</v>
      </c>
      <c r="C34" s="16" t="s">
        <v>14</v>
      </c>
      <c r="D34" s="14">
        <v>37</v>
      </c>
    </row>
    <row r="35" spans="1:4" x14ac:dyDescent="0.2">
      <c r="A35" t="s">
        <v>20</v>
      </c>
      <c r="B35">
        <v>131</v>
      </c>
      <c r="C35" s="16" t="s">
        <v>14</v>
      </c>
      <c r="D35" s="14">
        <v>60</v>
      </c>
    </row>
    <row r="36" spans="1:4" x14ac:dyDescent="0.2">
      <c r="A36" t="s">
        <v>20</v>
      </c>
      <c r="B36">
        <v>164</v>
      </c>
      <c r="C36" s="16" t="s">
        <v>14</v>
      </c>
      <c r="D36" s="14">
        <v>296</v>
      </c>
    </row>
    <row r="37" spans="1:4" x14ac:dyDescent="0.2">
      <c r="A37" t="s">
        <v>20</v>
      </c>
      <c r="B37">
        <v>201</v>
      </c>
      <c r="C37" s="16" t="s">
        <v>14</v>
      </c>
      <c r="D37" s="14">
        <v>3304</v>
      </c>
    </row>
    <row r="38" spans="1:4" x14ac:dyDescent="0.2">
      <c r="A38" t="s">
        <v>20</v>
      </c>
      <c r="B38">
        <v>211</v>
      </c>
      <c r="C38" s="16" t="s">
        <v>14</v>
      </c>
      <c r="D38" s="14">
        <v>73</v>
      </c>
    </row>
    <row r="39" spans="1:4" x14ac:dyDescent="0.2">
      <c r="A39" t="s">
        <v>20</v>
      </c>
      <c r="B39">
        <v>128</v>
      </c>
      <c r="C39" s="16" t="s">
        <v>14</v>
      </c>
      <c r="D39" s="14">
        <v>3387</v>
      </c>
    </row>
    <row r="40" spans="1:4" x14ac:dyDescent="0.2">
      <c r="A40" t="s">
        <v>20</v>
      </c>
      <c r="B40">
        <v>1600</v>
      </c>
      <c r="C40" s="16" t="s">
        <v>14</v>
      </c>
      <c r="D40" s="14">
        <v>662</v>
      </c>
    </row>
    <row r="41" spans="1:4" x14ac:dyDescent="0.2">
      <c r="A41" t="s">
        <v>20</v>
      </c>
      <c r="B41">
        <v>249</v>
      </c>
      <c r="C41" s="16" t="s">
        <v>14</v>
      </c>
      <c r="D41" s="14">
        <v>774</v>
      </c>
    </row>
    <row r="42" spans="1:4" x14ac:dyDescent="0.2">
      <c r="A42" t="s">
        <v>20</v>
      </c>
      <c r="B42">
        <v>236</v>
      </c>
      <c r="C42" s="16" t="s">
        <v>14</v>
      </c>
      <c r="D42" s="14">
        <v>672</v>
      </c>
    </row>
    <row r="43" spans="1:4" x14ac:dyDescent="0.2">
      <c r="A43" t="s">
        <v>20</v>
      </c>
      <c r="B43">
        <v>4065</v>
      </c>
      <c r="C43" s="16" t="s">
        <v>14</v>
      </c>
      <c r="D43" s="14">
        <v>940</v>
      </c>
    </row>
    <row r="44" spans="1:4" x14ac:dyDescent="0.2">
      <c r="A44" t="s">
        <v>20</v>
      </c>
      <c r="B44">
        <v>246</v>
      </c>
      <c r="C44" s="16" t="s">
        <v>14</v>
      </c>
      <c r="D44" s="14">
        <v>117</v>
      </c>
    </row>
    <row r="45" spans="1:4" x14ac:dyDescent="0.2">
      <c r="A45" t="s">
        <v>20</v>
      </c>
      <c r="B45">
        <v>2475</v>
      </c>
      <c r="C45" s="16" t="s">
        <v>14</v>
      </c>
      <c r="D45" s="14">
        <v>115</v>
      </c>
    </row>
    <row r="46" spans="1:4" x14ac:dyDescent="0.2">
      <c r="A46" t="s">
        <v>20</v>
      </c>
      <c r="B46">
        <v>76</v>
      </c>
      <c r="C46" s="16" t="s">
        <v>14</v>
      </c>
      <c r="D46" s="14">
        <v>326</v>
      </c>
    </row>
    <row r="47" spans="1:4" x14ac:dyDescent="0.2">
      <c r="A47" t="s">
        <v>20</v>
      </c>
      <c r="B47">
        <v>54</v>
      </c>
      <c r="C47" s="16" t="s">
        <v>14</v>
      </c>
      <c r="D47" s="14">
        <v>1</v>
      </c>
    </row>
    <row r="48" spans="1:4" x14ac:dyDescent="0.2">
      <c r="A48" t="s">
        <v>20</v>
      </c>
      <c r="B48">
        <v>88</v>
      </c>
      <c r="C48" s="16" t="s">
        <v>14</v>
      </c>
      <c r="D48" s="14">
        <v>1467</v>
      </c>
    </row>
    <row r="49" spans="1:4" x14ac:dyDescent="0.2">
      <c r="A49" t="s">
        <v>20</v>
      </c>
      <c r="B49">
        <v>85</v>
      </c>
      <c r="C49" s="16" t="s">
        <v>14</v>
      </c>
      <c r="D49" s="14">
        <v>5681</v>
      </c>
    </row>
    <row r="50" spans="1:4" x14ac:dyDescent="0.2">
      <c r="A50" t="s">
        <v>20</v>
      </c>
      <c r="B50">
        <v>170</v>
      </c>
      <c r="C50" s="16" t="s">
        <v>14</v>
      </c>
      <c r="D50" s="14">
        <v>1059</v>
      </c>
    </row>
    <row r="51" spans="1:4" x14ac:dyDescent="0.2">
      <c r="A51" t="s">
        <v>20</v>
      </c>
      <c r="B51">
        <v>330</v>
      </c>
      <c r="C51" s="16" t="s">
        <v>14</v>
      </c>
      <c r="D51" s="14">
        <v>1194</v>
      </c>
    </row>
    <row r="52" spans="1:4" x14ac:dyDescent="0.2">
      <c r="A52" t="s">
        <v>20</v>
      </c>
      <c r="B52">
        <v>127</v>
      </c>
      <c r="C52" s="16" t="s">
        <v>14</v>
      </c>
      <c r="D52" s="14">
        <v>30</v>
      </c>
    </row>
    <row r="53" spans="1:4" x14ac:dyDescent="0.2">
      <c r="A53" t="s">
        <v>20</v>
      </c>
      <c r="B53">
        <v>411</v>
      </c>
      <c r="C53" s="16" t="s">
        <v>14</v>
      </c>
      <c r="D53" s="14">
        <v>75</v>
      </c>
    </row>
    <row r="54" spans="1:4" x14ac:dyDescent="0.2">
      <c r="A54" t="s">
        <v>20</v>
      </c>
      <c r="B54">
        <v>180</v>
      </c>
      <c r="C54" s="16" t="s">
        <v>14</v>
      </c>
      <c r="D54" s="14">
        <v>955</v>
      </c>
    </row>
    <row r="55" spans="1:4" x14ac:dyDescent="0.2">
      <c r="A55" t="s">
        <v>20</v>
      </c>
      <c r="B55">
        <v>374</v>
      </c>
      <c r="C55" s="16" t="s">
        <v>14</v>
      </c>
      <c r="D55" s="14">
        <v>67</v>
      </c>
    </row>
    <row r="56" spans="1:4" x14ac:dyDescent="0.2">
      <c r="A56" t="s">
        <v>20</v>
      </c>
      <c r="B56">
        <v>71</v>
      </c>
      <c r="C56" s="16" t="s">
        <v>14</v>
      </c>
      <c r="D56" s="14">
        <v>5</v>
      </c>
    </row>
    <row r="57" spans="1:4" x14ac:dyDescent="0.2">
      <c r="A57" t="s">
        <v>20</v>
      </c>
      <c r="B57">
        <v>203</v>
      </c>
      <c r="C57" s="16" t="s">
        <v>14</v>
      </c>
      <c r="D57" s="14">
        <v>26</v>
      </c>
    </row>
    <row r="58" spans="1:4" x14ac:dyDescent="0.2">
      <c r="A58" t="s">
        <v>20</v>
      </c>
      <c r="B58">
        <v>113</v>
      </c>
      <c r="C58" s="16" t="s">
        <v>14</v>
      </c>
      <c r="D58" s="14">
        <v>1130</v>
      </c>
    </row>
    <row r="59" spans="1:4" x14ac:dyDescent="0.2">
      <c r="A59" t="s">
        <v>20</v>
      </c>
      <c r="B59">
        <v>96</v>
      </c>
      <c r="C59" s="16" t="s">
        <v>14</v>
      </c>
      <c r="D59" s="14">
        <v>782</v>
      </c>
    </row>
    <row r="60" spans="1:4" x14ac:dyDescent="0.2">
      <c r="A60" t="s">
        <v>20</v>
      </c>
      <c r="B60">
        <v>498</v>
      </c>
      <c r="C60" s="16" t="s">
        <v>14</v>
      </c>
      <c r="D60" s="14">
        <v>210</v>
      </c>
    </row>
    <row r="61" spans="1:4" x14ac:dyDescent="0.2">
      <c r="A61" t="s">
        <v>20</v>
      </c>
      <c r="B61">
        <v>180</v>
      </c>
      <c r="C61" s="16" t="s">
        <v>14</v>
      </c>
      <c r="D61" s="14">
        <v>136</v>
      </c>
    </row>
    <row r="62" spans="1:4" x14ac:dyDescent="0.2">
      <c r="A62" t="s">
        <v>20</v>
      </c>
      <c r="B62">
        <v>27</v>
      </c>
      <c r="C62" s="16" t="s">
        <v>14</v>
      </c>
      <c r="D62" s="14">
        <v>86</v>
      </c>
    </row>
    <row r="63" spans="1:4" x14ac:dyDescent="0.2">
      <c r="A63" t="s">
        <v>20</v>
      </c>
      <c r="B63">
        <v>2331</v>
      </c>
      <c r="C63" s="16" t="s">
        <v>14</v>
      </c>
      <c r="D63" s="14">
        <v>19</v>
      </c>
    </row>
    <row r="64" spans="1:4" x14ac:dyDescent="0.2">
      <c r="A64" t="s">
        <v>20</v>
      </c>
      <c r="B64">
        <v>113</v>
      </c>
      <c r="C64" s="16" t="s">
        <v>14</v>
      </c>
      <c r="D64" s="14">
        <v>886</v>
      </c>
    </row>
    <row r="65" spans="1:4" x14ac:dyDescent="0.2">
      <c r="A65" t="s">
        <v>20</v>
      </c>
      <c r="B65">
        <v>164</v>
      </c>
      <c r="C65" s="16" t="s">
        <v>14</v>
      </c>
      <c r="D65" s="14">
        <v>35</v>
      </c>
    </row>
    <row r="66" spans="1:4" x14ac:dyDescent="0.2">
      <c r="A66" t="s">
        <v>20</v>
      </c>
      <c r="B66">
        <v>164</v>
      </c>
      <c r="C66" s="16" t="s">
        <v>14</v>
      </c>
      <c r="D66" s="14">
        <v>24</v>
      </c>
    </row>
    <row r="67" spans="1:4" x14ac:dyDescent="0.2">
      <c r="A67" t="s">
        <v>20</v>
      </c>
      <c r="B67">
        <v>336</v>
      </c>
      <c r="C67" s="16" t="s">
        <v>14</v>
      </c>
      <c r="D67" s="14">
        <v>86</v>
      </c>
    </row>
    <row r="68" spans="1:4" x14ac:dyDescent="0.2">
      <c r="A68" t="s">
        <v>20</v>
      </c>
      <c r="B68">
        <v>1917</v>
      </c>
      <c r="C68" s="16" t="s">
        <v>14</v>
      </c>
      <c r="D68" s="14">
        <v>243</v>
      </c>
    </row>
    <row r="69" spans="1:4" x14ac:dyDescent="0.2">
      <c r="A69" t="s">
        <v>20</v>
      </c>
      <c r="B69">
        <v>95</v>
      </c>
      <c r="C69" s="16" t="s">
        <v>14</v>
      </c>
      <c r="D69" s="14">
        <v>65</v>
      </c>
    </row>
    <row r="70" spans="1:4" x14ac:dyDescent="0.2">
      <c r="A70" t="s">
        <v>20</v>
      </c>
      <c r="B70">
        <v>147</v>
      </c>
      <c r="C70" s="16" t="s">
        <v>14</v>
      </c>
      <c r="D70" s="14">
        <v>100</v>
      </c>
    </row>
    <row r="71" spans="1:4" x14ac:dyDescent="0.2">
      <c r="A71" t="s">
        <v>20</v>
      </c>
      <c r="B71">
        <v>86</v>
      </c>
      <c r="C71" s="16" t="s">
        <v>14</v>
      </c>
      <c r="D71" s="14">
        <v>168</v>
      </c>
    </row>
    <row r="72" spans="1:4" x14ac:dyDescent="0.2">
      <c r="A72" t="s">
        <v>20</v>
      </c>
      <c r="B72">
        <v>83</v>
      </c>
      <c r="C72" s="16" t="s">
        <v>14</v>
      </c>
      <c r="D72" s="14">
        <v>13</v>
      </c>
    </row>
    <row r="73" spans="1:4" x14ac:dyDescent="0.2">
      <c r="A73" t="s">
        <v>20</v>
      </c>
      <c r="B73">
        <v>676</v>
      </c>
      <c r="C73" s="16" t="s">
        <v>14</v>
      </c>
      <c r="D73" s="14">
        <v>1</v>
      </c>
    </row>
    <row r="74" spans="1:4" x14ac:dyDescent="0.2">
      <c r="A74" t="s">
        <v>20</v>
      </c>
      <c r="B74">
        <v>361</v>
      </c>
      <c r="C74" s="16" t="s">
        <v>14</v>
      </c>
      <c r="D74" s="14">
        <v>40</v>
      </c>
    </row>
    <row r="75" spans="1:4" x14ac:dyDescent="0.2">
      <c r="A75" t="s">
        <v>20</v>
      </c>
      <c r="B75">
        <v>131</v>
      </c>
      <c r="C75" s="16" t="s">
        <v>14</v>
      </c>
      <c r="D75" s="14">
        <v>226</v>
      </c>
    </row>
    <row r="76" spans="1:4" x14ac:dyDescent="0.2">
      <c r="A76" t="s">
        <v>20</v>
      </c>
      <c r="B76">
        <v>126</v>
      </c>
      <c r="C76" s="16" t="s">
        <v>14</v>
      </c>
      <c r="D76" s="14">
        <v>1625</v>
      </c>
    </row>
    <row r="77" spans="1:4" x14ac:dyDescent="0.2">
      <c r="A77" t="s">
        <v>20</v>
      </c>
      <c r="B77">
        <v>275</v>
      </c>
      <c r="C77" s="16" t="s">
        <v>14</v>
      </c>
      <c r="D77" s="14">
        <v>143</v>
      </c>
    </row>
    <row r="78" spans="1:4" x14ac:dyDescent="0.2">
      <c r="A78" t="s">
        <v>20</v>
      </c>
      <c r="B78">
        <v>67</v>
      </c>
      <c r="C78" s="16" t="s">
        <v>14</v>
      </c>
      <c r="D78" s="14">
        <v>934</v>
      </c>
    </row>
    <row r="79" spans="1:4" x14ac:dyDescent="0.2">
      <c r="A79" t="s">
        <v>20</v>
      </c>
      <c r="B79">
        <v>154</v>
      </c>
      <c r="C79" s="16" t="s">
        <v>14</v>
      </c>
      <c r="D79" s="14">
        <v>17</v>
      </c>
    </row>
    <row r="80" spans="1:4" x14ac:dyDescent="0.2">
      <c r="A80" t="s">
        <v>20</v>
      </c>
      <c r="B80">
        <v>1782</v>
      </c>
      <c r="C80" s="16" t="s">
        <v>14</v>
      </c>
      <c r="D80" s="14">
        <v>2179</v>
      </c>
    </row>
    <row r="81" spans="1:4" x14ac:dyDescent="0.2">
      <c r="A81" t="s">
        <v>20</v>
      </c>
      <c r="B81">
        <v>903</v>
      </c>
      <c r="C81" s="16" t="s">
        <v>14</v>
      </c>
      <c r="D81" s="14">
        <v>931</v>
      </c>
    </row>
    <row r="82" spans="1:4" x14ac:dyDescent="0.2">
      <c r="A82" t="s">
        <v>20</v>
      </c>
      <c r="B82">
        <v>94</v>
      </c>
      <c r="C82" s="16" t="s">
        <v>14</v>
      </c>
      <c r="D82" s="14">
        <v>92</v>
      </c>
    </row>
    <row r="83" spans="1:4" x14ac:dyDescent="0.2">
      <c r="A83" t="s">
        <v>20</v>
      </c>
      <c r="B83">
        <v>180</v>
      </c>
      <c r="C83" s="16" t="s">
        <v>14</v>
      </c>
      <c r="D83" s="14">
        <v>57</v>
      </c>
    </row>
    <row r="84" spans="1:4" x14ac:dyDescent="0.2">
      <c r="A84" t="s">
        <v>20</v>
      </c>
      <c r="B84">
        <v>533</v>
      </c>
      <c r="C84" s="16" t="s">
        <v>14</v>
      </c>
      <c r="D84" s="14">
        <v>41</v>
      </c>
    </row>
    <row r="85" spans="1:4" x14ac:dyDescent="0.2">
      <c r="A85" t="s">
        <v>20</v>
      </c>
      <c r="B85">
        <v>2443</v>
      </c>
      <c r="C85" s="16" t="s">
        <v>14</v>
      </c>
      <c r="D85" s="14">
        <v>1</v>
      </c>
    </row>
    <row r="86" spans="1:4" x14ac:dyDescent="0.2">
      <c r="A86" t="s">
        <v>20</v>
      </c>
      <c r="B86">
        <v>89</v>
      </c>
      <c r="C86" s="16" t="s">
        <v>14</v>
      </c>
      <c r="D86" s="14">
        <v>101</v>
      </c>
    </row>
    <row r="87" spans="1:4" x14ac:dyDescent="0.2">
      <c r="A87" t="s">
        <v>20</v>
      </c>
      <c r="B87">
        <v>159</v>
      </c>
      <c r="C87" s="16" t="s">
        <v>14</v>
      </c>
      <c r="D87" s="14">
        <v>1335</v>
      </c>
    </row>
    <row r="88" spans="1:4" x14ac:dyDescent="0.2">
      <c r="A88" t="s">
        <v>20</v>
      </c>
      <c r="B88">
        <v>50</v>
      </c>
      <c r="C88" s="16" t="s">
        <v>14</v>
      </c>
      <c r="D88" s="14">
        <v>15</v>
      </c>
    </row>
    <row r="89" spans="1:4" x14ac:dyDescent="0.2">
      <c r="A89" t="s">
        <v>20</v>
      </c>
      <c r="B89">
        <v>186</v>
      </c>
      <c r="C89" s="16" t="s">
        <v>14</v>
      </c>
      <c r="D89" s="14">
        <v>454</v>
      </c>
    </row>
    <row r="90" spans="1:4" x14ac:dyDescent="0.2">
      <c r="A90" t="s">
        <v>20</v>
      </c>
      <c r="B90">
        <v>1071</v>
      </c>
      <c r="C90" s="16" t="s">
        <v>14</v>
      </c>
      <c r="D90" s="14">
        <v>3182</v>
      </c>
    </row>
    <row r="91" spans="1:4" x14ac:dyDescent="0.2">
      <c r="A91" t="s">
        <v>20</v>
      </c>
      <c r="B91">
        <v>117</v>
      </c>
      <c r="C91" s="16" t="s">
        <v>14</v>
      </c>
      <c r="D91" s="14">
        <v>15</v>
      </c>
    </row>
    <row r="92" spans="1:4" x14ac:dyDescent="0.2">
      <c r="A92" t="s">
        <v>20</v>
      </c>
      <c r="B92">
        <v>70</v>
      </c>
      <c r="C92" s="16" t="s">
        <v>14</v>
      </c>
      <c r="D92" s="14">
        <v>133</v>
      </c>
    </row>
    <row r="93" spans="1:4" x14ac:dyDescent="0.2">
      <c r="A93" t="s">
        <v>20</v>
      </c>
      <c r="B93">
        <v>135</v>
      </c>
      <c r="C93" s="16" t="s">
        <v>14</v>
      </c>
      <c r="D93" s="14">
        <v>2062</v>
      </c>
    </row>
    <row r="94" spans="1:4" x14ac:dyDescent="0.2">
      <c r="A94" t="s">
        <v>20</v>
      </c>
      <c r="B94">
        <v>768</v>
      </c>
      <c r="C94" s="16" t="s">
        <v>14</v>
      </c>
      <c r="D94" s="14">
        <v>29</v>
      </c>
    </row>
    <row r="95" spans="1:4" x14ac:dyDescent="0.2">
      <c r="A95" t="s">
        <v>20</v>
      </c>
      <c r="B95">
        <v>199</v>
      </c>
      <c r="C95" s="16" t="s">
        <v>14</v>
      </c>
      <c r="D95" s="14">
        <v>132</v>
      </c>
    </row>
    <row r="96" spans="1:4" x14ac:dyDescent="0.2">
      <c r="A96" t="s">
        <v>20</v>
      </c>
      <c r="B96">
        <v>107</v>
      </c>
      <c r="C96" s="16" t="s">
        <v>14</v>
      </c>
      <c r="D96" s="14">
        <v>137</v>
      </c>
    </row>
    <row r="97" spans="1:4" x14ac:dyDescent="0.2">
      <c r="A97" t="s">
        <v>20</v>
      </c>
      <c r="B97">
        <v>195</v>
      </c>
      <c r="C97" s="16" t="s">
        <v>14</v>
      </c>
      <c r="D97" s="14">
        <v>908</v>
      </c>
    </row>
    <row r="98" spans="1:4" x14ac:dyDescent="0.2">
      <c r="A98" t="s">
        <v>20</v>
      </c>
      <c r="B98">
        <v>3376</v>
      </c>
      <c r="C98" s="16" t="s">
        <v>14</v>
      </c>
      <c r="D98" s="14">
        <v>10</v>
      </c>
    </row>
    <row r="99" spans="1:4" x14ac:dyDescent="0.2">
      <c r="A99" t="s">
        <v>20</v>
      </c>
      <c r="B99">
        <v>41</v>
      </c>
      <c r="C99" s="16" t="s">
        <v>14</v>
      </c>
      <c r="D99" s="14">
        <v>1910</v>
      </c>
    </row>
    <row r="100" spans="1:4" x14ac:dyDescent="0.2">
      <c r="A100" t="s">
        <v>20</v>
      </c>
      <c r="B100">
        <v>1821</v>
      </c>
      <c r="C100" s="16" t="s">
        <v>14</v>
      </c>
      <c r="D100" s="14">
        <v>38</v>
      </c>
    </row>
    <row r="101" spans="1:4" x14ac:dyDescent="0.2">
      <c r="A101" t="s">
        <v>20</v>
      </c>
      <c r="B101">
        <v>164</v>
      </c>
      <c r="C101" s="16" t="s">
        <v>14</v>
      </c>
      <c r="D101" s="14">
        <v>104</v>
      </c>
    </row>
    <row r="102" spans="1:4" x14ac:dyDescent="0.2">
      <c r="A102" t="s">
        <v>20</v>
      </c>
      <c r="B102">
        <v>157</v>
      </c>
      <c r="C102" s="16" t="s">
        <v>14</v>
      </c>
      <c r="D102" s="14">
        <v>49</v>
      </c>
    </row>
    <row r="103" spans="1:4" x14ac:dyDescent="0.2">
      <c r="A103" t="s">
        <v>20</v>
      </c>
      <c r="B103">
        <v>246</v>
      </c>
      <c r="C103" s="16" t="s">
        <v>14</v>
      </c>
      <c r="D103" s="14">
        <v>1</v>
      </c>
    </row>
    <row r="104" spans="1:4" x14ac:dyDescent="0.2">
      <c r="A104" t="s">
        <v>20</v>
      </c>
      <c r="B104">
        <v>1396</v>
      </c>
      <c r="C104" s="16" t="s">
        <v>14</v>
      </c>
      <c r="D104" s="14">
        <v>245</v>
      </c>
    </row>
    <row r="105" spans="1:4" x14ac:dyDescent="0.2">
      <c r="A105" t="s">
        <v>20</v>
      </c>
      <c r="B105">
        <v>2506</v>
      </c>
      <c r="C105" s="16" t="s">
        <v>14</v>
      </c>
      <c r="D105" s="14">
        <v>32</v>
      </c>
    </row>
    <row r="106" spans="1:4" x14ac:dyDescent="0.2">
      <c r="A106" t="s">
        <v>20</v>
      </c>
      <c r="B106">
        <v>244</v>
      </c>
      <c r="C106" s="16" t="s">
        <v>14</v>
      </c>
      <c r="D106" s="14">
        <v>7</v>
      </c>
    </row>
    <row r="107" spans="1:4" x14ac:dyDescent="0.2">
      <c r="A107" t="s">
        <v>20</v>
      </c>
      <c r="B107">
        <v>146</v>
      </c>
      <c r="C107" s="16" t="s">
        <v>14</v>
      </c>
      <c r="D107" s="14">
        <v>803</v>
      </c>
    </row>
    <row r="108" spans="1:4" x14ac:dyDescent="0.2">
      <c r="A108" t="s">
        <v>20</v>
      </c>
      <c r="B108">
        <v>1267</v>
      </c>
      <c r="C108" s="16" t="s">
        <v>14</v>
      </c>
      <c r="D108" s="14">
        <v>16</v>
      </c>
    </row>
    <row r="109" spans="1:4" x14ac:dyDescent="0.2">
      <c r="A109" t="s">
        <v>20</v>
      </c>
      <c r="B109">
        <v>1561</v>
      </c>
      <c r="C109" s="16" t="s">
        <v>14</v>
      </c>
      <c r="D109" s="14">
        <v>31</v>
      </c>
    </row>
    <row r="110" spans="1:4" x14ac:dyDescent="0.2">
      <c r="A110" t="s">
        <v>20</v>
      </c>
      <c r="B110">
        <v>48</v>
      </c>
      <c r="C110" s="16" t="s">
        <v>14</v>
      </c>
      <c r="D110" s="14">
        <v>108</v>
      </c>
    </row>
    <row r="111" spans="1:4" x14ac:dyDescent="0.2">
      <c r="A111" t="s">
        <v>20</v>
      </c>
      <c r="B111">
        <v>2739</v>
      </c>
      <c r="C111" s="16" t="s">
        <v>14</v>
      </c>
      <c r="D111" s="14">
        <v>30</v>
      </c>
    </row>
    <row r="112" spans="1:4" x14ac:dyDescent="0.2">
      <c r="A112" t="s">
        <v>20</v>
      </c>
      <c r="B112">
        <v>3537</v>
      </c>
      <c r="C112" s="16" t="s">
        <v>14</v>
      </c>
      <c r="D112" s="14">
        <v>17</v>
      </c>
    </row>
    <row r="113" spans="1:4" x14ac:dyDescent="0.2">
      <c r="A113" t="s">
        <v>20</v>
      </c>
      <c r="B113">
        <v>2107</v>
      </c>
      <c r="C113" s="16" t="s">
        <v>14</v>
      </c>
      <c r="D113" s="14">
        <v>80</v>
      </c>
    </row>
    <row r="114" spans="1:4" x14ac:dyDescent="0.2">
      <c r="A114" t="s">
        <v>20</v>
      </c>
      <c r="B114">
        <v>3318</v>
      </c>
      <c r="C114" s="16" t="s">
        <v>14</v>
      </c>
      <c r="D114" s="14">
        <v>2468</v>
      </c>
    </row>
    <row r="115" spans="1:4" x14ac:dyDescent="0.2">
      <c r="A115" t="s">
        <v>20</v>
      </c>
      <c r="B115">
        <v>340</v>
      </c>
      <c r="C115" s="16" t="s">
        <v>14</v>
      </c>
      <c r="D115" s="14">
        <v>26</v>
      </c>
    </row>
    <row r="116" spans="1:4" x14ac:dyDescent="0.2">
      <c r="A116" t="s">
        <v>20</v>
      </c>
      <c r="B116">
        <v>1442</v>
      </c>
      <c r="C116" s="16" t="s">
        <v>14</v>
      </c>
      <c r="D116" s="14">
        <v>73</v>
      </c>
    </row>
    <row r="117" spans="1:4" x14ac:dyDescent="0.2">
      <c r="A117" t="s">
        <v>20</v>
      </c>
      <c r="B117">
        <v>126</v>
      </c>
      <c r="C117" s="16" t="s">
        <v>14</v>
      </c>
      <c r="D117" s="14">
        <v>128</v>
      </c>
    </row>
    <row r="118" spans="1:4" x14ac:dyDescent="0.2">
      <c r="A118" t="s">
        <v>20</v>
      </c>
      <c r="B118">
        <v>524</v>
      </c>
      <c r="C118" s="16" t="s">
        <v>14</v>
      </c>
      <c r="D118" s="14">
        <v>33</v>
      </c>
    </row>
    <row r="119" spans="1:4" x14ac:dyDescent="0.2">
      <c r="A119" t="s">
        <v>20</v>
      </c>
      <c r="B119">
        <v>1989</v>
      </c>
      <c r="C119" s="16" t="s">
        <v>14</v>
      </c>
      <c r="D119" s="14">
        <v>1072</v>
      </c>
    </row>
    <row r="120" spans="1:4" x14ac:dyDescent="0.2">
      <c r="A120" t="s">
        <v>20</v>
      </c>
      <c r="B120">
        <v>157</v>
      </c>
      <c r="C120" s="16" t="s">
        <v>14</v>
      </c>
      <c r="D120" s="14">
        <v>393</v>
      </c>
    </row>
    <row r="121" spans="1:4" x14ac:dyDescent="0.2">
      <c r="A121" t="s">
        <v>20</v>
      </c>
      <c r="B121">
        <v>4498</v>
      </c>
      <c r="C121" s="16" t="s">
        <v>14</v>
      </c>
      <c r="D121" s="14">
        <v>1257</v>
      </c>
    </row>
    <row r="122" spans="1:4" x14ac:dyDescent="0.2">
      <c r="A122" t="s">
        <v>20</v>
      </c>
      <c r="B122">
        <v>80</v>
      </c>
      <c r="C122" s="16" t="s">
        <v>14</v>
      </c>
      <c r="D122" s="14">
        <v>328</v>
      </c>
    </row>
    <row r="123" spans="1:4" x14ac:dyDescent="0.2">
      <c r="A123" t="s">
        <v>20</v>
      </c>
      <c r="B123">
        <v>43</v>
      </c>
      <c r="C123" s="16" t="s">
        <v>14</v>
      </c>
      <c r="D123" s="14">
        <v>147</v>
      </c>
    </row>
    <row r="124" spans="1:4" x14ac:dyDescent="0.2">
      <c r="A124" t="s">
        <v>20</v>
      </c>
      <c r="B124">
        <v>2053</v>
      </c>
      <c r="C124" s="16" t="s">
        <v>14</v>
      </c>
      <c r="D124" s="14">
        <v>830</v>
      </c>
    </row>
    <row r="125" spans="1:4" x14ac:dyDescent="0.2">
      <c r="A125" t="s">
        <v>20</v>
      </c>
      <c r="B125">
        <v>168</v>
      </c>
      <c r="C125" s="16" t="s">
        <v>14</v>
      </c>
      <c r="D125" s="14">
        <v>331</v>
      </c>
    </row>
    <row r="126" spans="1:4" x14ac:dyDescent="0.2">
      <c r="A126" t="s">
        <v>20</v>
      </c>
      <c r="B126">
        <v>4289</v>
      </c>
      <c r="C126" s="16" t="s">
        <v>14</v>
      </c>
      <c r="D126" s="14">
        <v>25</v>
      </c>
    </row>
    <row r="127" spans="1:4" x14ac:dyDescent="0.2">
      <c r="A127" t="s">
        <v>20</v>
      </c>
      <c r="B127">
        <v>165</v>
      </c>
      <c r="C127" s="16" t="s">
        <v>14</v>
      </c>
      <c r="D127" s="14">
        <v>3483</v>
      </c>
    </row>
    <row r="128" spans="1:4" x14ac:dyDescent="0.2">
      <c r="A128" t="s">
        <v>20</v>
      </c>
      <c r="B128">
        <v>1815</v>
      </c>
      <c r="C128" s="16" t="s">
        <v>14</v>
      </c>
      <c r="D128" s="14">
        <v>923</v>
      </c>
    </row>
    <row r="129" spans="1:4" x14ac:dyDescent="0.2">
      <c r="A129" t="s">
        <v>20</v>
      </c>
      <c r="B129">
        <v>397</v>
      </c>
      <c r="C129" s="16" t="s">
        <v>14</v>
      </c>
      <c r="D129" s="14">
        <v>1</v>
      </c>
    </row>
    <row r="130" spans="1:4" x14ac:dyDescent="0.2">
      <c r="A130" t="s">
        <v>20</v>
      </c>
      <c r="B130">
        <v>1539</v>
      </c>
      <c r="C130" s="16" t="s">
        <v>14</v>
      </c>
      <c r="D130" s="14">
        <v>33</v>
      </c>
    </row>
    <row r="131" spans="1:4" x14ac:dyDescent="0.2">
      <c r="A131" t="s">
        <v>20</v>
      </c>
      <c r="B131">
        <v>138</v>
      </c>
      <c r="C131" s="16" t="s">
        <v>14</v>
      </c>
      <c r="D131" s="14">
        <v>40</v>
      </c>
    </row>
    <row r="132" spans="1:4" x14ac:dyDescent="0.2">
      <c r="A132" t="s">
        <v>20</v>
      </c>
      <c r="B132">
        <v>3594</v>
      </c>
      <c r="C132" s="16" t="s">
        <v>14</v>
      </c>
      <c r="D132" s="14">
        <v>23</v>
      </c>
    </row>
    <row r="133" spans="1:4" x14ac:dyDescent="0.2">
      <c r="A133" t="s">
        <v>20</v>
      </c>
      <c r="B133">
        <v>5880</v>
      </c>
      <c r="C133" s="16" t="s">
        <v>14</v>
      </c>
      <c r="D133" s="14">
        <v>75</v>
      </c>
    </row>
    <row r="134" spans="1:4" x14ac:dyDescent="0.2">
      <c r="A134" t="s">
        <v>20</v>
      </c>
      <c r="B134">
        <v>112</v>
      </c>
      <c r="C134" s="16" t="s">
        <v>14</v>
      </c>
      <c r="D134" s="14">
        <v>2176</v>
      </c>
    </row>
    <row r="135" spans="1:4" x14ac:dyDescent="0.2">
      <c r="A135" t="s">
        <v>20</v>
      </c>
      <c r="B135">
        <v>943</v>
      </c>
      <c r="C135" s="16" t="s">
        <v>14</v>
      </c>
      <c r="D135" s="14">
        <v>441</v>
      </c>
    </row>
    <row r="136" spans="1:4" x14ac:dyDescent="0.2">
      <c r="A136" t="s">
        <v>20</v>
      </c>
      <c r="B136">
        <v>2468</v>
      </c>
      <c r="C136" s="16" t="s">
        <v>14</v>
      </c>
      <c r="D136" s="14">
        <v>25</v>
      </c>
    </row>
    <row r="137" spans="1:4" x14ac:dyDescent="0.2">
      <c r="A137" t="s">
        <v>20</v>
      </c>
      <c r="B137">
        <v>2551</v>
      </c>
      <c r="C137" s="16" t="s">
        <v>14</v>
      </c>
      <c r="D137" s="14">
        <v>127</v>
      </c>
    </row>
    <row r="138" spans="1:4" x14ac:dyDescent="0.2">
      <c r="A138" t="s">
        <v>20</v>
      </c>
      <c r="B138">
        <v>101</v>
      </c>
      <c r="C138" s="16" t="s">
        <v>14</v>
      </c>
      <c r="D138" s="14">
        <v>355</v>
      </c>
    </row>
    <row r="139" spans="1:4" x14ac:dyDescent="0.2">
      <c r="A139" t="s">
        <v>20</v>
      </c>
      <c r="B139">
        <v>92</v>
      </c>
      <c r="C139" s="16" t="s">
        <v>14</v>
      </c>
      <c r="D139" s="14">
        <v>44</v>
      </c>
    </row>
    <row r="140" spans="1:4" x14ac:dyDescent="0.2">
      <c r="A140" t="s">
        <v>20</v>
      </c>
      <c r="B140">
        <v>62</v>
      </c>
      <c r="C140" s="16" t="s">
        <v>14</v>
      </c>
      <c r="D140" s="14">
        <v>67</v>
      </c>
    </row>
    <row r="141" spans="1:4" x14ac:dyDescent="0.2">
      <c r="A141" t="s">
        <v>20</v>
      </c>
      <c r="B141">
        <v>149</v>
      </c>
      <c r="C141" s="16" t="s">
        <v>14</v>
      </c>
      <c r="D141" s="14">
        <v>1068</v>
      </c>
    </row>
    <row r="142" spans="1:4" x14ac:dyDescent="0.2">
      <c r="A142" t="s">
        <v>20</v>
      </c>
      <c r="B142">
        <v>329</v>
      </c>
      <c r="C142" s="16" t="s">
        <v>14</v>
      </c>
      <c r="D142" s="14">
        <v>424</v>
      </c>
    </row>
    <row r="143" spans="1:4" x14ac:dyDescent="0.2">
      <c r="A143" t="s">
        <v>20</v>
      </c>
      <c r="B143">
        <v>97</v>
      </c>
      <c r="C143" s="16" t="s">
        <v>14</v>
      </c>
      <c r="D143" s="14">
        <v>151</v>
      </c>
    </row>
    <row r="144" spans="1:4" x14ac:dyDescent="0.2">
      <c r="A144" t="s">
        <v>20</v>
      </c>
      <c r="B144">
        <v>1784</v>
      </c>
      <c r="C144" s="16" t="s">
        <v>14</v>
      </c>
      <c r="D144" s="14">
        <v>1608</v>
      </c>
    </row>
    <row r="145" spans="1:4" x14ac:dyDescent="0.2">
      <c r="A145" t="s">
        <v>20</v>
      </c>
      <c r="B145">
        <v>1684</v>
      </c>
      <c r="C145" s="16" t="s">
        <v>14</v>
      </c>
      <c r="D145" s="14">
        <v>941</v>
      </c>
    </row>
    <row r="146" spans="1:4" x14ac:dyDescent="0.2">
      <c r="A146" t="s">
        <v>20</v>
      </c>
      <c r="B146">
        <v>250</v>
      </c>
      <c r="C146" s="16" t="s">
        <v>14</v>
      </c>
      <c r="D146" s="14">
        <v>1</v>
      </c>
    </row>
    <row r="147" spans="1:4" x14ac:dyDescent="0.2">
      <c r="A147" t="s">
        <v>20</v>
      </c>
      <c r="B147">
        <v>238</v>
      </c>
      <c r="C147" s="16" t="s">
        <v>14</v>
      </c>
      <c r="D147" s="14">
        <v>40</v>
      </c>
    </row>
    <row r="148" spans="1:4" x14ac:dyDescent="0.2">
      <c r="A148" t="s">
        <v>20</v>
      </c>
      <c r="B148">
        <v>53</v>
      </c>
      <c r="C148" s="16" t="s">
        <v>14</v>
      </c>
      <c r="D148" s="14">
        <v>3015</v>
      </c>
    </row>
    <row r="149" spans="1:4" x14ac:dyDescent="0.2">
      <c r="A149" t="s">
        <v>20</v>
      </c>
      <c r="B149">
        <v>214</v>
      </c>
      <c r="C149" s="16" t="s">
        <v>14</v>
      </c>
      <c r="D149" s="14">
        <v>435</v>
      </c>
    </row>
    <row r="150" spans="1:4" x14ac:dyDescent="0.2">
      <c r="A150" t="s">
        <v>20</v>
      </c>
      <c r="B150">
        <v>222</v>
      </c>
      <c r="C150" s="16" t="s">
        <v>14</v>
      </c>
      <c r="D150" s="14">
        <v>714</v>
      </c>
    </row>
    <row r="151" spans="1:4" x14ac:dyDescent="0.2">
      <c r="A151" t="s">
        <v>20</v>
      </c>
      <c r="B151">
        <v>1884</v>
      </c>
      <c r="C151" s="16" t="s">
        <v>14</v>
      </c>
      <c r="D151" s="14">
        <v>5497</v>
      </c>
    </row>
    <row r="152" spans="1:4" x14ac:dyDescent="0.2">
      <c r="A152" t="s">
        <v>20</v>
      </c>
      <c r="B152">
        <v>218</v>
      </c>
      <c r="C152" s="16" t="s">
        <v>14</v>
      </c>
      <c r="D152" s="14">
        <v>418</v>
      </c>
    </row>
    <row r="153" spans="1:4" x14ac:dyDescent="0.2">
      <c r="A153" t="s">
        <v>20</v>
      </c>
      <c r="B153">
        <v>6465</v>
      </c>
      <c r="C153" s="16" t="s">
        <v>14</v>
      </c>
      <c r="D153" s="14">
        <v>1439</v>
      </c>
    </row>
    <row r="154" spans="1:4" x14ac:dyDescent="0.2">
      <c r="A154" t="s">
        <v>20</v>
      </c>
      <c r="B154">
        <v>59</v>
      </c>
      <c r="C154" s="16" t="s">
        <v>14</v>
      </c>
      <c r="D154" s="14">
        <v>15</v>
      </c>
    </row>
    <row r="155" spans="1:4" x14ac:dyDescent="0.2">
      <c r="A155" t="s">
        <v>20</v>
      </c>
      <c r="B155">
        <v>88</v>
      </c>
      <c r="C155" s="16" t="s">
        <v>14</v>
      </c>
      <c r="D155" s="14">
        <v>1999</v>
      </c>
    </row>
    <row r="156" spans="1:4" x14ac:dyDescent="0.2">
      <c r="A156" t="s">
        <v>20</v>
      </c>
      <c r="B156">
        <v>1697</v>
      </c>
      <c r="C156" s="16" t="s">
        <v>14</v>
      </c>
      <c r="D156" s="14">
        <v>118</v>
      </c>
    </row>
    <row r="157" spans="1:4" x14ac:dyDescent="0.2">
      <c r="A157" t="s">
        <v>20</v>
      </c>
      <c r="B157">
        <v>92</v>
      </c>
      <c r="C157" s="16" t="s">
        <v>14</v>
      </c>
      <c r="D157" s="14">
        <v>162</v>
      </c>
    </row>
    <row r="158" spans="1:4" x14ac:dyDescent="0.2">
      <c r="A158" t="s">
        <v>20</v>
      </c>
      <c r="B158">
        <v>186</v>
      </c>
      <c r="C158" s="16" t="s">
        <v>14</v>
      </c>
      <c r="D158" s="14">
        <v>83</v>
      </c>
    </row>
    <row r="159" spans="1:4" x14ac:dyDescent="0.2">
      <c r="A159" t="s">
        <v>20</v>
      </c>
      <c r="B159">
        <v>138</v>
      </c>
      <c r="C159" s="16" t="s">
        <v>14</v>
      </c>
      <c r="D159" s="14">
        <v>747</v>
      </c>
    </row>
    <row r="160" spans="1:4" x14ac:dyDescent="0.2">
      <c r="A160" t="s">
        <v>20</v>
      </c>
      <c r="B160">
        <v>261</v>
      </c>
      <c r="C160" s="16" t="s">
        <v>14</v>
      </c>
      <c r="D160" s="14">
        <v>84</v>
      </c>
    </row>
    <row r="161" spans="1:4" x14ac:dyDescent="0.2">
      <c r="A161" t="s">
        <v>20</v>
      </c>
      <c r="B161">
        <v>107</v>
      </c>
      <c r="C161" s="16" t="s">
        <v>14</v>
      </c>
      <c r="D161" s="14">
        <v>91</v>
      </c>
    </row>
    <row r="162" spans="1:4" x14ac:dyDescent="0.2">
      <c r="A162" t="s">
        <v>20</v>
      </c>
      <c r="B162">
        <v>199</v>
      </c>
      <c r="C162" s="16" t="s">
        <v>14</v>
      </c>
      <c r="D162" s="14">
        <v>792</v>
      </c>
    </row>
    <row r="163" spans="1:4" x14ac:dyDescent="0.2">
      <c r="A163" t="s">
        <v>20</v>
      </c>
      <c r="B163">
        <v>5512</v>
      </c>
      <c r="C163" s="16" t="s">
        <v>14</v>
      </c>
      <c r="D163" s="14">
        <v>32</v>
      </c>
    </row>
    <row r="164" spans="1:4" x14ac:dyDescent="0.2">
      <c r="A164" t="s">
        <v>20</v>
      </c>
      <c r="B164">
        <v>86</v>
      </c>
      <c r="C164" s="16" t="s">
        <v>14</v>
      </c>
      <c r="D164" s="14">
        <v>186</v>
      </c>
    </row>
    <row r="165" spans="1:4" x14ac:dyDescent="0.2">
      <c r="A165" t="s">
        <v>20</v>
      </c>
      <c r="B165">
        <v>2768</v>
      </c>
      <c r="C165" s="16" t="s">
        <v>14</v>
      </c>
      <c r="D165" s="14">
        <v>605</v>
      </c>
    </row>
    <row r="166" spans="1:4" x14ac:dyDescent="0.2">
      <c r="A166" t="s">
        <v>20</v>
      </c>
      <c r="B166">
        <v>48</v>
      </c>
      <c r="C166" s="16" t="s">
        <v>14</v>
      </c>
      <c r="D166" s="14">
        <v>1</v>
      </c>
    </row>
    <row r="167" spans="1:4" x14ac:dyDescent="0.2">
      <c r="A167" t="s">
        <v>20</v>
      </c>
      <c r="B167">
        <v>87</v>
      </c>
      <c r="C167" s="16" t="s">
        <v>14</v>
      </c>
      <c r="D167" s="14">
        <v>31</v>
      </c>
    </row>
    <row r="168" spans="1:4" x14ac:dyDescent="0.2">
      <c r="A168" t="s">
        <v>20</v>
      </c>
      <c r="B168">
        <v>1894</v>
      </c>
      <c r="C168" s="16" t="s">
        <v>14</v>
      </c>
      <c r="D168" s="14">
        <v>1181</v>
      </c>
    </row>
    <row r="169" spans="1:4" x14ac:dyDescent="0.2">
      <c r="A169" t="s">
        <v>20</v>
      </c>
      <c r="B169">
        <v>282</v>
      </c>
      <c r="C169" s="16" t="s">
        <v>14</v>
      </c>
      <c r="D169" s="14">
        <v>39</v>
      </c>
    </row>
    <row r="170" spans="1:4" x14ac:dyDescent="0.2">
      <c r="A170" t="s">
        <v>20</v>
      </c>
      <c r="B170">
        <v>116</v>
      </c>
      <c r="C170" s="16" t="s">
        <v>14</v>
      </c>
      <c r="D170" s="14">
        <v>46</v>
      </c>
    </row>
    <row r="171" spans="1:4" x14ac:dyDescent="0.2">
      <c r="A171" t="s">
        <v>20</v>
      </c>
      <c r="B171">
        <v>83</v>
      </c>
      <c r="C171" s="16" t="s">
        <v>14</v>
      </c>
      <c r="D171" s="14">
        <v>105</v>
      </c>
    </row>
    <row r="172" spans="1:4" x14ac:dyDescent="0.2">
      <c r="A172" t="s">
        <v>20</v>
      </c>
      <c r="B172">
        <v>91</v>
      </c>
      <c r="C172" s="16" t="s">
        <v>14</v>
      </c>
      <c r="D172" s="14">
        <v>535</v>
      </c>
    </row>
    <row r="173" spans="1:4" x14ac:dyDescent="0.2">
      <c r="A173" t="s">
        <v>20</v>
      </c>
      <c r="B173">
        <v>546</v>
      </c>
      <c r="C173" s="16" t="s">
        <v>14</v>
      </c>
      <c r="D173" s="14">
        <v>16</v>
      </c>
    </row>
    <row r="174" spans="1:4" x14ac:dyDescent="0.2">
      <c r="A174" t="s">
        <v>20</v>
      </c>
      <c r="B174">
        <v>393</v>
      </c>
      <c r="C174" s="16" t="s">
        <v>14</v>
      </c>
      <c r="D174" s="14">
        <v>575</v>
      </c>
    </row>
    <row r="175" spans="1:4" x14ac:dyDescent="0.2">
      <c r="A175" t="s">
        <v>20</v>
      </c>
      <c r="B175">
        <v>133</v>
      </c>
      <c r="C175" s="16" t="s">
        <v>14</v>
      </c>
      <c r="D175" s="14">
        <v>1120</v>
      </c>
    </row>
    <row r="176" spans="1:4" x14ac:dyDescent="0.2">
      <c r="A176" t="s">
        <v>20</v>
      </c>
      <c r="B176">
        <v>254</v>
      </c>
      <c r="C176" s="16" t="s">
        <v>14</v>
      </c>
      <c r="D176" s="14">
        <v>113</v>
      </c>
    </row>
    <row r="177" spans="1:4" x14ac:dyDescent="0.2">
      <c r="A177" t="s">
        <v>20</v>
      </c>
      <c r="B177">
        <v>176</v>
      </c>
      <c r="C177" s="16" t="s">
        <v>14</v>
      </c>
      <c r="D177" s="14">
        <v>1538</v>
      </c>
    </row>
    <row r="178" spans="1:4" x14ac:dyDescent="0.2">
      <c r="A178" t="s">
        <v>20</v>
      </c>
      <c r="B178">
        <v>337</v>
      </c>
      <c r="C178" s="16" t="s">
        <v>14</v>
      </c>
      <c r="D178" s="14">
        <v>9</v>
      </c>
    </row>
    <row r="179" spans="1:4" x14ac:dyDescent="0.2">
      <c r="A179" t="s">
        <v>20</v>
      </c>
      <c r="B179">
        <v>107</v>
      </c>
      <c r="C179" s="16" t="s">
        <v>14</v>
      </c>
      <c r="D179" s="14">
        <v>554</v>
      </c>
    </row>
    <row r="180" spans="1:4" x14ac:dyDescent="0.2">
      <c r="A180" t="s">
        <v>20</v>
      </c>
      <c r="B180">
        <v>183</v>
      </c>
      <c r="C180" s="16" t="s">
        <v>14</v>
      </c>
      <c r="D180" s="14">
        <v>648</v>
      </c>
    </row>
    <row r="181" spans="1:4" x14ac:dyDescent="0.2">
      <c r="A181" t="s">
        <v>20</v>
      </c>
      <c r="B181">
        <v>72</v>
      </c>
      <c r="C181" s="16" t="s">
        <v>14</v>
      </c>
      <c r="D181" s="14">
        <v>21</v>
      </c>
    </row>
    <row r="182" spans="1:4" x14ac:dyDescent="0.2">
      <c r="A182" t="s">
        <v>20</v>
      </c>
      <c r="B182">
        <v>295</v>
      </c>
      <c r="C182" s="16" t="s">
        <v>14</v>
      </c>
      <c r="D182" s="14">
        <v>54</v>
      </c>
    </row>
    <row r="183" spans="1:4" x14ac:dyDescent="0.2">
      <c r="A183" t="s">
        <v>20</v>
      </c>
      <c r="B183">
        <v>142</v>
      </c>
      <c r="C183" s="16" t="s">
        <v>14</v>
      </c>
      <c r="D183" s="14">
        <v>120</v>
      </c>
    </row>
    <row r="184" spans="1:4" x14ac:dyDescent="0.2">
      <c r="A184" t="s">
        <v>20</v>
      </c>
      <c r="B184">
        <v>85</v>
      </c>
      <c r="C184" s="16" t="s">
        <v>14</v>
      </c>
      <c r="D184" s="14">
        <v>579</v>
      </c>
    </row>
    <row r="185" spans="1:4" x14ac:dyDescent="0.2">
      <c r="A185" t="s">
        <v>20</v>
      </c>
      <c r="B185">
        <v>659</v>
      </c>
      <c r="C185" s="16" t="s">
        <v>14</v>
      </c>
      <c r="D185" s="14">
        <v>2072</v>
      </c>
    </row>
    <row r="186" spans="1:4" x14ac:dyDescent="0.2">
      <c r="A186" t="s">
        <v>20</v>
      </c>
      <c r="B186">
        <v>121</v>
      </c>
      <c r="C186" s="16" t="s">
        <v>14</v>
      </c>
      <c r="D186" s="14">
        <v>0</v>
      </c>
    </row>
    <row r="187" spans="1:4" x14ac:dyDescent="0.2">
      <c r="A187" t="s">
        <v>20</v>
      </c>
      <c r="B187">
        <v>3742</v>
      </c>
      <c r="C187" s="16" t="s">
        <v>14</v>
      </c>
      <c r="D187" s="14">
        <v>1796</v>
      </c>
    </row>
    <row r="188" spans="1:4" x14ac:dyDescent="0.2">
      <c r="A188" t="s">
        <v>20</v>
      </c>
      <c r="B188">
        <v>223</v>
      </c>
      <c r="C188" s="16" t="s">
        <v>14</v>
      </c>
      <c r="D188" s="14">
        <v>62</v>
      </c>
    </row>
    <row r="189" spans="1:4" x14ac:dyDescent="0.2">
      <c r="A189" t="s">
        <v>20</v>
      </c>
      <c r="B189">
        <v>133</v>
      </c>
      <c r="C189" s="16" t="s">
        <v>14</v>
      </c>
      <c r="D189" s="14">
        <v>347</v>
      </c>
    </row>
    <row r="190" spans="1:4" x14ac:dyDescent="0.2">
      <c r="A190" t="s">
        <v>20</v>
      </c>
      <c r="B190">
        <v>5168</v>
      </c>
      <c r="C190" s="16" t="s">
        <v>14</v>
      </c>
      <c r="D190" s="14">
        <v>19</v>
      </c>
    </row>
    <row r="191" spans="1:4" x14ac:dyDescent="0.2">
      <c r="A191" t="s">
        <v>20</v>
      </c>
      <c r="B191">
        <v>307</v>
      </c>
      <c r="C191" s="16" t="s">
        <v>14</v>
      </c>
      <c r="D191" s="14">
        <v>1258</v>
      </c>
    </row>
    <row r="192" spans="1:4" x14ac:dyDescent="0.2">
      <c r="A192" t="s">
        <v>20</v>
      </c>
      <c r="B192">
        <v>2441</v>
      </c>
      <c r="C192" s="16" t="s">
        <v>14</v>
      </c>
      <c r="D192" s="14">
        <v>362</v>
      </c>
    </row>
    <row r="193" spans="1:4" x14ac:dyDescent="0.2">
      <c r="A193" t="s">
        <v>20</v>
      </c>
      <c r="B193">
        <v>1385</v>
      </c>
      <c r="C193" s="16" t="s">
        <v>14</v>
      </c>
      <c r="D193" s="14">
        <v>133</v>
      </c>
    </row>
    <row r="194" spans="1:4" x14ac:dyDescent="0.2">
      <c r="A194" t="s">
        <v>20</v>
      </c>
      <c r="B194">
        <v>190</v>
      </c>
      <c r="C194" s="16" t="s">
        <v>14</v>
      </c>
      <c r="D194" s="14">
        <v>846</v>
      </c>
    </row>
    <row r="195" spans="1:4" x14ac:dyDescent="0.2">
      <c r="A195" t="s">
        <v>20</v>
      </c>
      <c r="B195">
        <v>470</v>
      </c>
      <c r="C195" s="16" t="s">
        <v>14</v>
      </c>
      <c r="D195" s="14">
        <v>10</v>
      </c>
    </row>
    <row r="196" spans="1:4" x14ac:dyDescent="0.2">
      <c r="A196" t="s">
        <v>20</v>
      </c>
      <c r="B196">
        <v>253</v>
      </c>
      <c r="C196" s="16" t="s">
        <v>14</v>
      </c>
      <c r="D196" s="14">
        <v>191</v>
      </c>
    </row>
    <row r="197" spans="1:4" x14ac:dyDescent="0.2">
      <c r="A197" t="s">
        <v>20</v>
      </c>
      <c r="B197">
        <v>1113</v>
      </c>
      <c r="C197" s="16" t="s">
        <v>14</v>
      </c>
      <c r="D197" s="14">
        <v>1979</v>
      </c>
    </row>
    <row r="198" spans="1:4" x14ac:dyDescent="0.2">
      <c r="A198" t="s">
        <v>20</v>
      </c>
      <c r="B198">
        <v>2283</v>
      </c>
      <c r="C198" s="16" t="s">
        <v>14</v>
      </c>
      <c r="D198" s="14">
        <v>63</v>
      </c>
    </row>
    <row r="199" spans="1:4" x14ac:dyDescent="0.2">
      <c r="A199" t="s">
        <v>20</v>
      </c>
      <c r="B199">
        <v>1095</v>
      </c>
      <c r="C199" s="16" t="s">
        <v>14</v>
      </c>
      <c r="D199" s="14">
        <v>6080</v>
      </c>
    </row>
    <row r="200" spans="1:4" x14ac:dyDescent="0.2">
      <c r="A200" t="s">
        <v>20</v>
      </c>
      <c r="B200">
        <v>1690</v>
      </c>
      <c r="C200" s="16" t="s">
        <v>14</v>
      </c>
      <c r="D200" s="14">
        <v>80</v>
      </c>
    </row>
    <row r="201" spans="1:4" x14ac:dyDescent="0.2">
      <c r="A201" t="s">
        <v>20</v>
      </c>
      <c r="B201">
        <v>191</v>
      </c>
      <c r="C201" s="16" t="s">
        <v>14</v>
      </c>
      <c r="D201" s="14">
        <v>9</v>
      </c>
    </row>
    <row r="202" spans="1:4" x14ac:dyDescent="0.2">
      <c r="A202" t="s">
        <v>20</v>
      </c>
      <c r="B202">
        <v>2013</v>
      </c>
      <c r="C202" s="16" t="s">
        <v>14</v>
      </c>
      <c r="D202" s="14">
        <v>1784</v>
      </c>
    </row>
    <row r="203" spans="1:4" x14ac:dyDescent="0.2">
      <c r="A203" t="s">
        <v>20</v>
      </c>
      <c r="B203">
        <v>1703</v>
      </c>
      <c r="C203" s="16" t="s">
        <v>14</v>
      </c>
      <c r="D203" s="14">
        <v>243</v>
      </c>
    </row>
    <row r="204" spans="1:4" x14ac:dyDescent="0.2">
      <c r="A204" t="s">
        <v>20</v>
      </c>
      <c r="B204">
        <v>80</v>
      </c>
      <c r="C204" s="16" t="s">
        <v>14</v>
      </c>
      <c r="D204" s="14">
        <v>1296</v>
      </c>
    </row>
    <row r="205" spans="1:4" x14ac:dyDescent="0.2">
      <c r="A205" t="s">
        <v>20</v>
      </c>
      <c r="B205">
        <v>41</v>
      </c>
      <c r="C205" s="16" t="s">
        <v>14</v>
      </c>
      <c r="D205" s="14">
        <v>77</v>
      </c>
    </row>
    <row r="206" spans="1:4" x14ac:dyDescent="0.2">
      <c r="A206" t="s">
        <v>20</v>
      </c>
      <c r="B206">
        <v>187</v>
      </c>
      <c r="C206" s="16" t="s">
        <v>14</v>
      </c>
      <c r="D206" s="14">
        <v>395</v>
      </c>
    </row>
    <row r="207" spans="1:4" x14ac:dyDescent="0.2">
      <c r="A207" t="s">
        <v>20</v>
      </c>
      <c r="B207">
        <v>2875</v>
      </c>
      <c r="C207" s="16" t="s">
        <v>14</v>
      </c>
      <c r="D207" s="14">
        <v>49</v>
      </c>
    </row>
    <row r="208" spans="1:4" x14ac:dyDescent="0.2">
      <c r="A208" t="s">
        <v>20</v>
      </c>
      <c r="B208">
        <v>88</v>
      </c>
      <c r="C208" s="16" t="s">
        <v>14</v>
      </c>
      <c r="D208" s="14">
        <v>180</v>
      </c>
    </row>
    <row r="209" spans="1:4" x14ac:dyDescent="0.2">
      <c r="A209" t="s">
        <v>20</v>
      </c>
      <c r="B209">
        <v>191</v>
      </c>
      <c r="C209" s="16" t="s">
        <v>14</v>
      </c>
      <c r="D209" s="14">
        <v>2690</v>
      </c>
    </row>
    <row r="210" spans="1:4" x14ac:dyDescent="0.2">
      <c r="A210" t="s">
        <v>20</v>
      </c>
      <c r="B210">
        <v>139</v>
      </c>
      <c r="C210" s="16" t="s">
        <v>14</v>
      </c>
      <c r="D210" s="14">
        <v>2779</v>
      </c>
    </row>
    <row r="211" spans="1:4" x14ac:dyDescent="0.2">
      <c r="A211" t="s">
        <v>20</v>
      </c>
      <c r="B211">
        <v>186</v>
      </c>
      <c r="C211" s="16" t="s">
        <v>14</v>
      </c>
      <c r="D211" s="14">
        <v>92</v>
      </c>
    </row>
    <row r="212" spans="1:4" x14ac:dyDescent="0.2">
      <c r="A212" t="s">
        <v>20</v>
      </c>
      <c r="B212">
        <v>112</v>
      </c>
      <c r="C212" s="16" t="s">
        <v>14</v>
      </c>
      <c r="D212" s="14">
        <v>1028</v>
      </c>
    </row>
    <row r="213" spans="1:4" x14ac:dyDescent="0.2">
      <c r="A213" t="s">
        <v>20</v>
      </c>
      <c r="B213">
        <v>101</v>
      </c>
      <c r="C213" s="16" t="s">
        <v>14</v>
      </c>
      <c r="D213" s="14">
        <v>26</v>
      </c>
    </row>
    <row r="214" spans="1:4" x14ac:dyDescent="0.2">
      <c r="A214" t="s">
        <v>20</v>
      </c>
      <c r="B214">
        <v>206</v>
      </c>
      <c r="C214" s="16" t="s">
        <v>14</v>
      </c>
      <c r="D214" s="14">
        <v>1790</v>
      </c>
    </row>
    <row r="215" spans="1:4" x14ac:dyDescent="0.2">
      <c r="A215" t="s">
        <v>20</v>
      </c>
      <c r="B215">
        <v>154</v>
      </c>
      <c r="C215" s="16" t="s">
        <v>14</v>
      </c>
      <c r="D215" s="14">
        <v>37</v>
      </c>
    </row>
    <row r="216" spans="1:4" x14ac:dyDescent="0.2">
      <c r="A216" t="s">
        <v>20</v>
      </c>
      <c r="B216">
        <v>5966</v>
      </c>
      <c r="C216" s="16" t="s">
        <v>14</v>
      </c>
      <c r="D216" s="14">
        <v>35</v>
      </c>
    </row>
    <row r="217" spans="1:4" x14ac:dyDescent="0.2">
      <c r="A217" t="s">
        <v>20</v>
      </c>
      <c r="B217">
        <v>169</v>
      </c>
      <c r="C217" s="16" t="s">
        <v>14</v>
      </c>
      <c r="D217" s="14">
        <v>558</v>
      </c>
    </row>
    <row r="218" spans="1:4" x14ac:dyDescent="0.2">
      <c r="A218" t="s">
        <v>20</v>
      </c>
      <c r="B218">
        <v>2106</v>
      </c>
      <c r="C218" s="16" t="s">
        <v>14</v>
      </c>
      <c r="D218" s="14">
        <v>64</v>
      </c>
    </row>
    <row r="219" spans="1:4" x14ac:dyDescent="0.2">
      <c r="A219" t="s">
        <v>20</v>
      </c>
      <c r="B219">
        <v>131</v>
      </c>
      <c r="C219" s="16" t="s">
        <v>14</v>
      </c>
      <c r="D219" s="14">
        <v>245</v>
      </c>
    </row>
    <row r="220" spans="1:4" x14ac:dyDescent="0.2">
      <c r="A220" t="s">
        <v>20</v>
      </c>
      <c r="B220">
        <v>84</v>
      </c>
      <c r="C220" s="16" t="s">
        <v>14</v>
      </c>
      <c r="D220" s="14">
        <v>71</v>
      </c>
    </row>
    <row r="221" spans="1:4" x14ac:dyDescent="0.2">
      <c r="A221" t="s">
        <v>20</v>
      </c>
      <c r="B221">
        <v>155</v>
      </c>
      <c r="C221" s="16" t="s">
        <v>14</v>
      </c>
      <c r="D221" s="14">
        <v>42</v>
      </c>
    </row>
    <row r="222" spans="1:4" x14ac:dyDescent="0.2">
      <c r="A222" t="s">
        <v>20</v>
      </c>
      <c r="B222">
        <v>189</v>
      </c>
      <c r="C222" s="16" t="s">
        <v>14</v>
      </c>
      <c r="D222" s="14">
        <v>156</v>
      </c>
    </row>
    <row r="223" spans="1:4" x14ac:dyDescent="0.2">
      <c r="A223" t="s">
        <v>20</v>
      </c>
      <c r="B223">
        <v>4799</v>
      </c>
      <c r="C223" s="16" t="s">
        <v>14</v>
      </c>
      <c r="D223" s="14">
        <v>1368</v>
      </c>
    </row>
    <row r="224" spans="1:4" x14ac:dyDescent="0.2">
      <c r="A224" t="s">
        <v>20</v>
      </c>
      <c r="B224">
        <v>1137</v>
      </c>
      <c r="C224" s="16" t="s">
        <v>14</v>
      </c>
      <c r="D224" s="14">
        <v>102</v>
      </c>
    </row>
    <row r="225" spans="1:4" x14ac:dyDescent="0.2">
      <c r="A225" t="s">
        <v>20</v>
      </c>
      <c r="B225">
        <v>1152</v>
      </c>
      <c r="C225" s="16" t="s">
        <v>14</v>
      </c>
      <c r="D225" s="14">
        <v>86</v>
      </c>
    </row>
    <row r="226" spans="1:4" x14ac:dyDescent="0.2">
      <c r="A226" t="s">
        <v>20</v>
      </c>
      <c r="B226">
        <v>50</v>
      </c>
      <c r="C226" s="16" t="s">
        <v>14</v>
      </c>
      <c r="D226" s="14">
        <v>253</v>
      </c>
    </row>
    <row r="227" spans="1:4" x14ac:dyDescent="0.2">
      <c r="A227" t="s">
        <v>20</v>
      </c>
      <c r="B227">
        <v>3059</v>
      </c>
      <c r="C227" s="16" t="s">
        <v>14</v>
      </c>
      <c r="D227" s="14">
        <v>157</v>
      </c>
    </row>
    <row r="228" spans="1:4" x14ac:dyDescent="0.2">
      <c r="A228" t="s">
        <v>20</v>
      </c>
      <c r="B228">
        <v>34</v>
      </c>
      <c r="C228" s="16" t="s">
        <v>14</v>
      </c>
      <c r="D228" s="14">
        <v>183</v>
      </c>
    </row>
    <row r="229" spans="1:4" x14ac:dyDescent="0.2">
      <c r="A229" t="s">
        <v>20</v>
      </c>
      <c r="B229">
        <v>220</v>
      </c>
      <c r="C229" s="16" t="s">
        <v>14</v>
      </c>
      <c r="D229" s="14">
        <v>82</v>
      </c>
    </row>
    <row r="230" spans="1:4" x14ac:dyDescent="0.2">
      <c r="A230" t="s">
        <v>20</v>
      </c>
      <c r="B230">
        <v>1604</v>
      </c>
      <c r="C230" s="16" t="s">
        <v>14</v>
      </c>
      <c r="D230" s="14">
        <v>1</v>
      </c>
    </row>
    <row r="231" spans="1:4" x14ac:dyDescent="0.2">
      <c r="A231" t="s">
        <v>20</v>
      </c>
      <c r="B231">
        <v>454</v>
      </c>
      <c r="C231" s="16" t="s">
        <v>14</v>
      </c>
      <c r="D231" s="14">
        <v>1198</v>
      </c>
    </row>
    <row r="232" spans="1:4" x14ac:dyDescent="0.2">
      <c r="A232" t="s">
        <v>20</v>
      </c>
      <c r="B232">
        <v>123</v>
      </c>
      <c r="C232" s="16" t="s">
        <v>14</v>
      </c>
      <c r="D232" s="14">
        <v>648</v>
      </c>
    </row>
    <row r="233" spans="1:4" x14ac:dyDescent="0.2">
      <c r="A233" t="s">
        <v>20</v>
      </c>
      <c r="B233">
        <v>299</v>
      </c>
      <c r="C233" s="16" t="s">
        <v>14</v>
      </c>
      <c r="D233" s="14">
        <v>64</v>
      </c>
    </row>
    <row r="234" spans="1:4" x14ac:dyDescent="0.2">
      <c r="A234" t="s">
        <v>20</v>
      </c>
      <c r="B234">
        <v>2237</v>
      </c>
      <c r="C234" s="16" t="s">
        <v>14</v>
      </c>
      <c r="D234" s="14">
        <v>62</v>
      </c>
    </row>
    <row r="235" spans="1:4" x14ac:dyDescent="0.2">
      <c r="A235" t="s">
        <v>20</v>
      </c>
      <c r="B235">
        <v>645</v>
      </c>
      <c r="C235" s="16" t="s">
        <v>14</v>
      </c>
      <c r="D235" s="14">
        <v>750</v>
      </c>
    </row>
    <row r="236" spans="1:4" x14ac:dyDescent="0.2">
      <c r="A236" t="s">
        <v>20</v>
      </c>
      <c r="B236">
        <v>484</v>
      </c>
      <c r="C236" s="16" t="s">
        <v>14</v>
      </c>
      <c r="D236" s="14">
        <v>105</v>
      </c>
    </row>
    <row r="237" spans="1:4" x14ac:dyDescent="0.2">
      <c r="A237" t="s">
        <v>20</v>
      </c>
      <c r="B237">
        <v>154</v>
      </c>
      <c r="C237" s="16" t="s">
        <v>14</v>
      </c>
      <c r="D237" s="14">
        <v>2604</v>
      </c>
    </row>
    <row r="238" spans="1:4" x14ac:dyDescent="0.2">
      <c r="A238" t="s">
        <v>20</v>
      </c>
      <c r="B238">
        <v>82</v>
      </c>
      <c r="C238" s="16" t="s">
        <v>14</v>
      </c>
      <c r="D238" s="14">
        <v>65</v>
      </c>
    </row>
    <row r="239" spans="1:4" x14ac:dyDescent="0.2">
      <c r="A239" t="s">
        <v>20</v>
      </c>
      <c r="B239">
        <v>134</v>
      </c>
      <c r="C239" s="16" t="s">
        <v>14</v>
      </c>
      <c r="D239" s="14">
        <v>94</v>
      </c>
    </row>
    <row r="240" spans="1:4" x14ac:dyDescent="0.2">
      <c r="A240" t="s">
        <v>20</v>
      </c>
      <c r="B240">
        <v>5203</v>
      </c>
      <c r="C240" s="16" t="s">
        <v>14</v>
      </c>
      <c r="D240" s="14">
        <v>257</v>
      </c>
    </row>
    <row r="241" spans="1:4" x14ac:dyDescent="0.2">
      <c r="A241" t="s">
        <v>20</v>
      </c>
      <c r="B241">
        <v>94</v>
      </c>
      <c r="C241" s="16" t="s">
        <v>14</v>
      </c>
      <c r="D241" s="14">
        <v>2928</v>
      </c>
    </row>
    <row r="242" spans="1:4" x14ac:dyDescent="0.2">
      <c r="A242" t="s">
        <v>20</v>
      </c>
      <c r="B242">
        <v>205</v>
      </c>
      <c r="C242" s="16" t="s">
        <v>14</v>
      </c>
      <c r="D242" s="14">
        <v>4697</v>
      </c>
    </row>
    <row r="243" spans="1:4" x14ac:dyDescent="0.2">
      <c r="A243" t="s">
        <v>20</v>
      </c>
      <c r="B243">
        <v>92</v>
      </c>
      <c r="C243" s="16" t="s">
        <v>14</v>
      </c>
      <c r="D243" s="14">
        <v>2915</v>
      </c>
    </row>
    <row r="244" spans="1:4" x14ac:dyDescent="0.2">
      <c r="A244" t="s">
        <v>20</v>
      </c>
      <c r="B244">
        <v>219</v>
      </c>
      <c r="C244" s="16" t="s">
        <v>14</v>
      </c>
      <c r="D244" s="14">
        <v>18</v>
      </c>
    </row>
    <row r="245" spans="1:4" x14ac:dyDescent="0.2">
      <c r="A245" t="s">
        <v>20</v>
      </c>
      <c r="B245">
        <v>2526</v>
      </c>
      <c r="C245" s="16" t="s">
        <v>14</v>
      </c>
      <c r="D245" s="14">
        <v>602</v>
      </c>
    </row>
    <row r="246" spans="1:4" x14ac:dyDescent="0.2">
      <c r="A246" t="s">
        <v>20</v>
      </c>
      <c r="B246">
        <v>94</v>
      </c>
      <c r="C246" s="16" t="s">
        <v>14</v>
      </c>
      <c r="D246" s="14">
        <v>1</v>
      </c>
    </row>
    <row r="247" spans="1:4" x14ac:dyDescent="0.2">
      <c r="A247" t="s">
        <v>20</v>
      </c>
      <c r="B247">
        <v>1713</v>
      </c>
      <c r="C247" s="16" t="s">
        <v>14</v>
      </c>
      <c r="D247" s="14">
        <v>3868</v>
      </c>
    </row>
    <row r="248" spans="1:4" x14ac:dyDescent="0.2">
      <c r="A248" t="s">
        <v>20</v>
      </c>
      <c r="B248">
        <v>249</v>
      </c>
      <c r="C248" s="16" t="s">
        <v>14</v>
      </c>
      <c r="D248" s="14">
        <v>504</v>
      </c>
    </row>
    <row r="249" spans="1:4" x14ac:dyDescent="0.2">
      <c r="A249" t="s">
        <v>20</v>
      </c>
      <c r="B249">
        <v>192</v>
      </c>
      <c r="C249" s="16" t="s">
        <v>14</v>
      </c>
      <c r="D249" s="14">
        <v>14</v>
      </c>
    </row>
    <row r="250" spans="1:4" x14ac:dyDescent="0.2">
      <c r="A250" t="s">
        <v>20</v>
      </c>
      <c r="B250">
        <v>247</v>
      </c>
      <c r="C250" s="16" t="s">
        <v>14</v>
      </c>
      <c r="D250" s="14">
        <v>750</v>
      </c>
    </row>
    <row r="251" spans="1:4" x14ac:dyDescent="0.2">
      <c r="A251" t="s">
        <v>20</v>
      </c>
      <c r="B251">
        <v>2293</v>
      </c>
      <c r="C251" s="16" t="s">
        <v>14</v>
      </c>
      <c r="D251" s="14">
        <v>77</v>
      </c>
    </row>
    <row r="252" spans="1:4" x14ac:dyDescent="0.2">
      <c r="A252" t="s">
        <v>20</v>
      </c>
      <c r="B252">
        <v>3131</v>
      </c>
      <c r="C252" s="16" t="s">
        <v>14</v>
      </c>
      <c r="D252" s="14">
        <v>752</v>
      </c>
    </row>
    <row r="253" spans="1:4" x14ac:dyDescent="0.2">
      <c r="A253" t="s">
        <v>20</v>
      </c>
      <c r="B253">
        <v>143</v>
      </c>
      <c r="C253" s="16" t="s">
        <v>14</v>
      </c>
      <c r="D253" s="14">
        <v>131</v>
      </c>
    </row>
    <row r="254" spans="1:4" x14ac:dyDescent="0.2">
      <c r="A254" t="s">
        <v>20</v>
      </c>
      <c r="B254">
        <v>296</v>
      </c>
      <c r="C254" s="16" t="s">
        <v>14</v>
      </c>
      <c r="D254" s="14">
        <v>87</v>
      </c>
    </row>
    <row r="255" spans="1:4" x14ac:dyDescent="0.2">
      <c r="A255" t="s">
        <v>20</v>
      </c>
      <c r="B255">
        <v>170</v>
      </c>
      <c r="C255" s="16" t="s">
        <v>14</v>
      </c>
      <c r="D255" s="14">
        <v>1063</v>
      </c>
    </row>
    <row r="256" spans="1:4" x14ac:dyDescent="0.2">
      <c r="A256" t="s">
        <v>20</v>
      </c>
      <c r="B256">
        <v>86</v>
      </c>
      <c r="C256" s="16" t="s">
        <v>14</v>
      </c>
      <c r="D256" s="14">
        <v>76</v>
      </c>
    </row>
    <row r="257" spans="1:4" x14ac:dyDescent="0.2">
      <c r="A257" t="s">
        <v>20</v>
      </c>
      <c r="B257">
        <v>6286</v>
      </c>
      <c r="C257" s="16" t="s">
        <v>14</v>
      </c>
      <c r="D257" s="14">
        <v>4428</v>
      </c>
    </row>
    <row r="258" spans="1:4" x14ac:dyDescent="0.2">
      <c r="A258" t="s">
        <v>20</v>
      </c>
      <c r="B258">
        <v>3727</v>
      </c>
      <c r="C258" s="16" t="s">
        <v>14</v>
      </c>
      <c r="D258" s="14">
        <v>58</v>
      </c>
    </row>
    <row r="259" spans="1:4" x14ac:dyDescent="0.2">
      <c r="A259" t="s">
        <v>20</v>
      </c>
      <c r="B259">
        <v>1605</v>
      </c>
      <c r="C259" s="16" t="s">
        <v>14</v>
      </c>
      <c r="D259" s="14">
        <v>111</v>
      </c>
    </row>
    <row r="260" spans="1:4" x14ac:dyDescent="0.2">
      <c r="A260" t="s">
        <v>20</v>
      </c>
      <c r="B260">
        <v>2120</v>
      </c>
      <c r="C260" s="16" t="s">
        <v>14</v>
      </c>
      <c r="D260" s="14">
        <v>2955</v>
      </c>
    </row>
    <row r="261" spans="1:4" x14ac:dyDescent="0.2">
      <c r="A261" t="s">
        <v>20</v>
      </c>
      <c r="B261">
        <v>50</v>
      </c>
      <c r="C261" s="16" t="s">
        <v>14</v>
      </c>
      <c r="D261" s="14">
        <v>1657</v>
      </c>
    </row>
    <row r="262" spans="1:4" x14ac:dyDescent="0.2">
      <c r="A262" t="s">
        <v>20</v>
      </c>
      <c r="B262">
        <v>2080</v>
      </c>
      <c r="C262" s="16" t="s">
        <v>14</v>
      </c>
      <c r="D262" s="14">
        <v>926</v>
      </c>
    </row>
    <row r="263" spans="1:4" x14ac:dyDescent="0.2">
      <c r="A263" t="s">
        <v>20</v>
      </c>
      <c r="B263">
        <v>2105</v>
      </c>
      <c r="C263" s="16" t="s">
        <v>14</v>
      </c>
      <c r="D263" s="14">
        <v>77</v>
      </c>
    </row>
    <row r="264" spans="1:4" x14ac:dyDescent="0.2">
      <c r="A264" t="s">
        <v>20</v>
      </c>
      <c r="B264">
        <v>2436</v>
      </c>
      <c r="C264" s="16" t="s">
        <v>14</v>
      </c>
      <c r="D264" s="14">
        <v>1748</v>
      </c>
    </row>
    <row r="265" spans="1:4" x14ac:dyDescent="0.2">
      <c r="A265" t="s">
        <v>20</v>
      </c>
      <c r="B265">
        <v>80</v>
      </c>
      <c r="C265" s="16" t="s">
        <v>14</v>
      </c>
      <c r="D265" s="14">
        <v>79</v>
      </c>
    </row>
    <row r="266" spans="1:4" x14ac:dyDescent="0.2">
      <c r="A266" t="s">
        <v>20</v>
      </c>
      <c r="B266">
        <v>42</v>
      </c>
      <c r="C266" s="16" t="s">
        <v>14</v>
      </c>
      <c r="D266" s="14">
        <v>889</v>
      </c>
    </row>
    <row r="267" spans="1:4" x14ac:dyDescent="0.2">
      <c r="A267" t="s">
        <v>20</v>
      </c>
      <c r="B267">
        <v>139</v>
      </c>
      <c r="C267" s="16" t="s">
        <v>14</v>
      </c>
      <c r="D267" s="14">
        <v>56</v>
      </c>
    </row>
    <row r="268" spans="1:4" x14ac:dyDescent="0.2">
      <c r="A268" t="s">
        <v>20</v>
      </c>
      <c r="B268">
        <v>159</v>
      </c>
      <c r="C268" s="16" t="s">
        <v>14</v>
      </c>
      <c r="D268" s="14">
        <v>1</v>
      </c>
    </row>
    <row r="269" spans="1:4" x14ac:dyDescent="0.2">
      <c r="A269" t="s">
        <v>20</v>
      </c>
      <c r="B269">
        <v>381</v>
      </c>
      <c r="C269" s="16" t="s">
        <v>14</v>
      </c>
      <c r="D269" s="14">
        <v>83</v>
      </c>
    </row>
    <row r="270" spans="1:4" x14ac:dyDescent="0.2">
      <c r="A270" t="s">
        <v>20</v>
      </c>
      <c r="B270">
        <v>194</v>
      </c>
      <c r="C270" s="16" t="s">
        <v>14</v>
      </c>
      <c r="D270" s="14">
        <v>2025</v>
      </c>
    </row>
    <row r="271" spans="1:4" x14ac:dyDescent="0.2">
      <c r="A271" t="s">
        <v>20</v>
      </c>
      <c r="B271">
        <v>106</v>
      </c>
      <c r="C271" s="16" t="s">
        <v>14</v>
      </c>
      <c r="D271" s="14">
        <v>14</v>
      </c>
    </row>
    <row r="272" spans="1:4" x14ac:dyDescent="0.2">
      <c r="A272" t="s">
        <v>20</v>
      </c>
      <c r="B272">
        <v>142</v>
      </c>
      <c r="C272" s="16" t="s">
        <v>14</v>
      </c>
      <c r="D272" s="14">
        <v>656</v>
      </c>
    </row>
    <row r="273" spans="1:4" x14ac:dyDescent="0.2">
      <c r="A273" t="s">
        <v>20</v>
      </c>
      <c r="B273">
        <v>211</v>
      </c>
      <c r="C273" s="16" t="s">
        <v>14</v>
      </c>
      <c r="D273" s="14">
        <v>1596</v>
      </c>
    </row>
    <row r="274" spans="1:4" x14ac:dyDescent="0.2">
      <c r="A274" t="s">
        <v>20</v>
      </c>
      <c r="B274">
        <v>2756</v>
      </c>
      <c r="C274" s="16" t="s">
        <v>14</v>
      </c>
      <c r="D274" s="14">
        <v>10</v>
      </c>
    </row>
    <row r="275" spans="1:4" x14ac:dyDescent="0.2">
      <c r="A275" t="s">
        <v>20</v>
      </c>
      <c r="B275">
        <v>173</v>
      </c>
      <c r="C275" s="16" t="s">
        <v>14</v>
      </c>
      <c r="D275" s="14">
        <v>1121</v>
      </c>
    </row>
    <row r="276" spans="1:4" x14ac:dyDescent="0.2">
      <c r="A276" t="s">
        <v>20</v>
      </c>
      <c r="B276">
        <v>87</v>
      </c>
      <c r="C276" s="16" t="s">
        <v>14</v>
      </c>
      <c r="D276" s="14">
        <v>15</v>
      </c>
    </row>
    <row r="277" spans="1:4" x14ac:dyDescent="0.2">
      <c r="A277" t="s">
        <v>20</v>
      </c>
      <c r="B277">
        <v>1572</v>
      </c>
      <c r="C277" s="16" t="s">
        <v>14</v>
      </c>
      <c r="D277" s="14">
        <v>191</v>
      </c>
    </row>
    <row r="278" spans="1:4" x14ac:dyDescent="0.2">
      <c r="A278" t="s">
        <v>20</v>
      </c>
      <c r="B278">
        <v>2346</v>
      </c>
      <c r="C278" s="16" t="s">
        <v>14</v>
      </c>
      <c r="D278" s="14">
        <v>16</v>
      </c>
    </row>
    <row r="279" spans="1:4" x14ac:dyDescent="0.2">
      <c r="A279" t="s">
        <v>20</v>
      </c>
      <c r="B279">
        <v>115</v>
      </c>
      <c r="C279" s="16" t="s">
        <v>14</v>
      </c>
      <c r="D279" s="14">
        <v>17</v>
      </c>
    </row>
    <row r="280" spans="1:4" x14ac:dyDescent="0.2">
      <c r="A280" t="s">
        <v>20</v>
      </c>
      <c r="B280">
        <v>85</v>
      </c>
      <c r="C280" s="16" t="s">
        <v>14</v>
      </c>
      <c r="D280" s="14">
        <v>34</v>
      </c>
    </row>
    <row r="281" spans="1:4" x14ac:dyDescent="0.2">
      <c r="A281" t="s">
        <v>20</v>
      </c>
      <c r="B281">
        <v>144</v>
      </c>
      <c r="C281" s="16" t="s">
        <v>14</v>
      </c>
      <c r="D281" s="14">
        <v>1</v>
      </c>
    </row>
    <row r="282" spans="1:4" x14ac:dyDescent="0.2">
      <c r="A282" t="s">
        <v>20</v>
      </c>
      <c r="B282">
        <v>2443</v>
      </c>
      <c r="C282" s="16" t="s">
        <v>14</v>
      </c>
      <c r="D282" s="14">
        <v>1274</v>
      </c>
    </row>
    <row r="283" spans="1:4" x14ac:dyDescent="0.2">
      <c r="A283" t="s">
        <v>20</v>
      </c>
      <c r="B283">
        <v>64</v>
      </c>
      <c r="C283" s="16" t="s">
        <v>14</v>
      </c>
      <c r="D283" s="14">
        <v>210</v>
      </c>
    </row>
    <row r="284" spans="1:4" x14ac:dyDescent="0.2">
      <c r="A284" t="s">
        <v>20</v>
      </c>
      <c r="B284">
        <v>268</v>
      </c>
      <c r="C284" s="16" t="s">
        <v>14</v>
      </c>
      <c r="D284" s="14">
        <v>248</v>
      </c>
    </row>
    <row r="285" spans="1:4" x14ac:dyDescent="0.2">
      <c r="A285" t="s">
        <v>20</v>
      </c>
      <c r="B285">
        <v>195</v>
      </c>
      <c r="C285" s="16" t="s">
        <v>14</v>
      </c>
      <c r="D285" s="14">
        <v>513</v>
      </c>
    </row>
    <row r="286" spans="1:4" x14ac:dyDescent="0.2">
      <c r="A286" t="s">
        <v>20</v>
      </c>
      <c r="B286">
        <v>186</v>
      </c>
      <c r="C286" s="16" t="s">
        <v>14</v>
      </c>
      <c r="D286" s="14">
        <v>3410</v>
      </c>
    </row>
    <row r="287" spans="1:4" x14ac:dyDescent="0.2">
      <c r="A287" t="s">
        <v>20</v>
      </c>
      <c r="B287">
        <v>460</v>
      </c>
      <c r="C287" s="16" t="s">
        <v>14</v>
      </c>
      <c r="D287" s="14">
        <v>10</v>
      </c>
    </row>
    <row r="288" spans="1:4" x14ac:dyDescent="0.2">
      <c r="A288" t="s">
        <v>20</v>
      </c>
      <c r="B288">
        <v>2528</v>
      </c>
      <c r="C288" s="16" t="s">
        <v>14</v>
      </c>
      <c r="D288" s="14">
        <v>2201</v>
      </c>
    </row>
    <row r="289" spans="1:4" x14ac:dyDescent="0.2">
      <c r="A289" t="s">
        <v>20</v>
      </c>
      <c r="B289">
        <v>3657</v>
      </c>
      <c r="C289" s="16" t="s">
        <v>14</v>
      </c>
      <c r="D289" s="14">
        <v>676</v>
      </c>
    </row>
    <row r="290" spans="1:4" x14ac:dyDescent="0.2">
      <c r="A290" t="s">
        <v>20</v>
      </c>
      <c r="B290">
        <v>131</v>
      </c>
      <c r="C290" s="16" t="s">
        <v>14</v>
      </c>
      <c r="D290" s="14">
        <v>831</v>
      </c>
    </row>
    <row r="291" spans="1:4" x14ac:dyDescent="0.2">
      <c r="A291" t="s">
        <v>20</v>
      </c>
      <c r="B291">
        <v>239</v>
      </c>
      <c r="C291" s="16" t="s">
        <v>14</v>
      </c>
      <c r="D291" s="14">
        <v>859</v>
      </c>
    </row>
    <row r="292" spans="1:4" x14ac:dyDescent="0.2">
      <c r="A292" t="s">
        <v>20</v>
      </c>
      <c r="B292">
        <v>78</v>
      </c>
      <c r="C292" s="16" t="s">
        <v>14</v>
      </c>
      <c r="D292" s="14">
        <v>45</v>
      </c>
    </row>
    <row r="293" spans="1:4" x14ac:dyDescent="0.2">
      <c r="A293" t="s">
        <v>20</v>
      </c>
      <c r="B293">
        <v>1773</v>
      </c>
      <c r="C293" s="16" t="s">
        <v>14</v>
      </c>
      <c r="D293" s="14">
        <v>6</v>
      </c>
    </row>
    <row r="294" spans="1:4" x14ac:dyDescent="0.2">
      <c r="A294" t="s">
        <v>20</v>
      </c>
      <c r="B294">
        <v>32</v>
      </c>
      <c r="C294" s="16" t="s">
        <v>14</v>
      </c>
      <c r="D294" s="14">
        <v>7</v>
      </c>
    </row>
    <row r="295" spans="1:4" x14ac:dyDescent="0.2">
      <c r="A295" t="s">
        <v>20</v>
      </c>
      <c r="B295">
        <v>369</v>
      </c>
      <c r="C295" s="16" t="s">
        <v>14</v>
      </c>
      <c r="D295" s="14">
        <v>31</v>
      </c>
    </row>
    <row r="296" spans="1:4" x14ac:dyDescent="0.2">
      <c r="A296" t="s">
        <v>20</v>
      </c>
      <c r="B296">
        <v>89</v>
      </c>
      <c r="C296" s="16" t="s">
        <v>14</v>
      </c>
      <c r="D296" s="14">
        <v>78</v>
      </c>
    </row>
    <row r="297" spans="1:4" x14ac:dyDescent="0.2">
      <c r="A297" t="s">
        <v>20</v>
      </c>
      <c r="B297">
        <v>147</v>
      </c>
      <c r="C297" s="16" t="s">
        <v>14</v>
      </c>
      <c r="D297" s="14">
        <v>1225</v>
      </c>
    </row>
    <row r="298" spans="1:4" x14ac:dyDescent="0.2">
      <c r="A298" t="s">
        <v>20</v>
      </c>
      <c r="B298">
        <v>126</v>
      </c>
      <c r="C298" s="16" t="s">
        <v>14</v>
      </c>
      <c r="D298" s="14">
        <v>1</v>
      </c>
    </row>
    <row r="299" spans="1:4" x14ac:dyDescent="0.2">
      <c r="A299" t="s">
        <v>20</v>
      </c>
      <c r="B299">
        <v>2218</v>
      </c>
      <c r="C299" s="16" t="s">
        <v>14</v>
      </c>
      <c r="D299" s="14">
        <v>67</v>
      </c>
    </row>
    <row r="300" spans="1:4" x14ac:dyDescent="0.2">
      <c r="A300" t="s">
        <v>20</v>
      </c>
      <c r="B300">
        <v>202</v>
      </c>
      <c r="C300" s="16" t="s">
        <v>14</v>
      </c>
      <c r="D300" s="14">
        <v>19</v>
      </c>
    </row>
    <row r="301" spans="1:4" x14ac:dyDescent="0.2">
      <c r="A301" t="s">
        <v>20</v>
      </c>
      <c r="B301">
        <v>140</v>
      </c>
      <c r="C301" s="16" t="s">
        <v>14</v>
      </c>
      <c r="D301" s="14">
        <v>2108</v>
      </c>
    </row>
    <row r="302" spans="1:4" x14ac:dyDescent="0.2">
      <c r="A302" t="s">
        <v>20</v>
      </c>
      <c r="B302">
        <v>1052</v>
      </c>
      <c r="C302" s="16" t="s">
        <v>14</v>
      </c>
      <c r="D302" s="14">
        <v>679</v>
      </c>
    </row>
    <row r="303" spans="1:4" x14ac:dyDescent="0.2">
      <c r="A303" t="s">
        <v>20</v>
      </c>
      <c r="B303">
        <v>247</v>
      </c>
      <c r="C303" s="16" t="s">
        <v>14</v>
      </c>
      <c r="D303" s="14">
        <v>36</v>
      </c>
    </row>
    <row r="304" spans="1:4" x14ac:dyDescent="0.2">
      <c r="A304" t="s">
        <v>20</v>
      </c>
      <c r="B304">
        <v>84</v>
      </c>
      <c r="C304" s="16" t="s">
        <v>14</v>
      </c>
      <c r="D304" s="14">
        <v>47</v>
      </c>
    </row>
    <row r="305" spans="1:4" x14ac:dyDescent="0.2">
      <c r="A305" t="s">
        <v>20</v>
      </c>
      <c r="B305">
        <v>88</v>
      </c>
      <c r="C305" s="16" t="s">
        <v>14</v>
      </c>
      <c r="D305" s="14">
        <v>70</v>
      </c>
    </row>
    <row r="306" spans="1:4" x14ac:dyDescent="0.2">
      <c r="A306" t="s">
        <v>20</v>
      </c>
      <c r="B306">
        <v>156</v>
      </c>
      <c r="C306" s="16" t="s">
        <v>14</v>
      </c>
      <c r="D306" s="14">
        <v>154</v>
      </c>
    </row>
    <row r="307" spans="1:4" x14ac:dyDescent="0.2">
      <c r="A307" t="s">
        <v>20</v>
      </c>
      <c r="B307">
        <v>2985</v>
      </c>
      <c r="C307" s="16" t="s">
        <v>14</v>
      </c>
      <c r="D307" s="14">
        <v>22</v>
      </c>
    </row>
    <row r="308" spans="1:4" x14ac:dyDescent="0.2">
      <c r="A308" t="s">
        <v>20</v>
      </c>
      <c r="B308">
        <v>762</v>
      </c>
      <c r="C308" s="16" t="s">
        <v>14</v>
      </c>
      <c r="D308" s="14">
        <v>1758</v>
      </c>
    </row>
    <row r="309" spans="1:4" x14ac:dyDescent="0.2">
      <c r="A309" t="s">
        <v>20</v>
      </c>
      <c r="B309">
        <v>554</v>
      </c>
      <c r="C309" s="16" t="s">
        <v>14</v>
      </c>
      <c r="D309" s="14">
        <v>94</v>
      </c>
    </row>
    <row r="310" spans="1:4" x14ac:dyDescent="0.2">
      <c r="A310" t="s">
        <v>20</v>
      </c>
      <c r="B310">
        <v>135</v>
      </c>
      <c r="C310" s="16" t="s">
        <v>14</v>
      </c>
      <c r="D310" s="14">
        <v>33</v>
      </c>
    </row>
    <row r="311" spans="1:4" x14ac:dyDescent="0.2">
      <c r="A311" t="s">
        <v>20</v>
      </c>
      <c r="B311">
        <v>122</v>
      </c>
      <c r="C311" s="16" t="s">
        <v>14</v>
      </c>
      <c r="D311" s="14">
        <v>1</v>
      </c>
    </row>
    <row r="312" spans="1:4" x14ac:dyDescent="0.2">
      <c r="A312" t="s">
        <v>20</v>
      </c>
      <c r="B312">
        <v>221</v>
      </c>
      <c r="C312" s="16" t="s">
        <v>14</v>
      </c>
      <c r="D312" s="14">
        <v>31</v>
      </c>
    </row>
    <row r="313" spans="1:4" x14ac:dyDescent="0.2">
      <c r="A313" t="s">
        <v>20</v>
      </c>
      <c r="B313">
        <v>126</v>
      </c>
      <c r="C313" s="16" t="s">
        <v>14</v>
      </c>
      <c r="D313" s="14">
        <v>35</v>
      </c>
    </row>
    <row r="314" spans="1:4" x14ac:dyDescent="0.2">
      <c r="A314" t="s">
        <v>20</v>
      </c>
      <c r="B314">
        <v>1022</v>
      </c>
      <c r="C314" s="16" t="s">
        <v>14</v>
      </c>
      <c r="D314" s="14">
        <v>63</v>
      </c>
    </row>
    <row r="315" spans="1:4" x14ac:dyDescent="0.2">
      <c r="A315" t="s">
        <v>20</v>
      </c>
      <c r="B315">
        <v>3177</v>
      </c>
      <c r="C315" s="16" t="s">
        <v>14</v>
      </c>
      <c r="D315" s="14">
        <v>526</v>
      </c>
    </row>
    <row r="316" spans="1:4" x14ac:dyDescent="0.2">
      <c r="A316" t="s">
        <v>20</v>
      </c>
      <c r="B316">
        <v>198</v>
      </c>
      <c r="C316" s="16" t="s">
        <v>14</v>
      </c>
      <c r="D316" s="14">
        <v>121</v>
      </c>
    </row>
    <row r="317" spans="1:4" x14ac:dyDescent="0.2">
      <c r="A317" t="s">
        <v>20</v>
      </c>
      <c r="B317">
        <v>85</v>
      </c>
      <c r="C317" s="16" t="s">
        <v>14</v>
      </c>
      <c r="D317" s="14">
        <v>67</v>
      </c>
    </row>
    <row r="318" spans="1:4" x14ac:dyDescent="0.2">
      <c r="A318" t="s">
        <v>20</v>
      </c>
      <c r="B318">
        <v>3596</v>
      </c>
      <c r="C318" s="16" t="s">
        <v>14</v>
      </c>
      <c r="D318" s="14">
        <v>57</v>
      </c>
    </row>
    <row r="319" spans="1:4" x14ac:dyDescent="0.2">
      <c r="A319" t="s">
        <v>20</v>
      </c>
      <c r="B319">
        <v>244</v>
      </c>
      <c r="C319" s="16" t="s">
        <v>14</v>
      </c>
      <c r="D319" s="14">
        <v>1229</v>
      </c>
    </row>
    <row r="320" spans="1:4" x14ac:dyDescent="0.2">
      <c r="A320" t="s">
        <v>20</v>
      </c>
      <c r="B320">
        <v>5180</v>
      </c>
      <c r="C320" s="16" t="s">
        <v>14</v>
      </c>
      <c r="D320" s="14">
        <v>12</v>
      </c>
    </row>
    <row r="321" spans="1:4" x14ac:dyDescent="0.2">
      <c r="A321" t="s">
        <v>20</v>
      </c>
      <c r="B321">
        <v>589</v>
      </c>
      <c r="C321" s="16" t="s">
        <v>14</v>
      </c>
      <c r="D321" s="14">
        <v>452</v>
      </c>
    </row>
    <row r="322" spans="1:4" x14ac:dyDescent="0.2">
      <c r="A322" t="s">
        <v>20</v>
      </c>
      <c r="B322">
        <v>2725</v>
      </c>
      <c r="C322" s="16" t="s">
        <v>14</v>
      </c>
      <c r="D322" s="14">
        <v>1886</v>
      </c>
    </row>
    <row r="323" spans="1:4" x14ac:dyDescent="0.2">
      <c r="A323" t="s">
        <v>20</v>
      </c>
      <c r="B323">
        <v>300</v>
      </c>
      <c r="C323" s="16" t="s">
        <v>14</v>
      </c>
      <c r="D323" s="14">
        <v>1825</v>
      </c>
    </row>
    <row r="324" spans="1:4" x14ac:dyDescent="0.2">
      <c r="A324" t="s">
        <v>20</v>
      </c>
      <c r="B324">
        <v>144</v>
      </c>
      <c r="C324" s="16" t="s">
        <v>14</v>
      </c>
      <c r="D324" s="14">
        <v>31</v>
      </c>
    </row>
    <row r="325" spans="1:4" x14ac:dyDescent="0.2">
      <c r="A325" t="s">
        <v>20</v>
      </c>
      <c r="B325">
        <v>87</v>
      </c>
      <c r="C325" s="16" t="s">
        <v>14</v>
      </c>
      <c r="D325" s="14">
        <v>107</v>
      </c>
    </row>
    <row r="326" spans="1:4" x14ac:dyDescent="0.2">
      <c r="A326" t="s">
        <v>20</v>
      </c>
      <c r="B326">
        <v>3116</v>
      </c>
      <c r="C326" s="16" t="s">
        <v>14</v>
      </c>
      <c r="D326" s="14">
        <v>27</v>
      </c>
    </row>
    <row r="327" spans="1:4" x14ac:dyDescent="0.2">
      <c r="A327" t="s">
        <v>20</v>
      </c>
      <c r="B327">
        <v>909</v>
      </c>
      <c r="C327" s="16" t="s">
        <v>14</v>
      </c>
      <c r="D327" s="14">
        <v>1221</v>
      </c>
    </row>
    <row r="328" spans="1:4" x14ac:dyDescent="0.2">
      <c r="A328" t="s">
        <v>20</v>
      </c>
      <c r="B328">
        <v>1613</v>
      </c>
      <c r="C328" s="16" t="s">
        <v>14</v>
      </c>
      <c r="D328" s="14">
        <v>1</v>
      </c>
    </row>
    <row r="329" spans="1:4" x14ac:dyDescent="0.2">
      <c r="A329" t="s">
        <v>20</v>
      </c>
      <c r="B329">
        <v>136</v>
      </c>
      <c r="C329" s="16" t="s">
        <v>14</v>
      </c>
      <c r="D329" s="14">
        <v>16</v>
      </c>
    </row>
    <row r="330" spans="1:4" x14ac:dyDescent="0.2">
      <c r="A330" t="s">
        <v>20</v>
      </c>
      <c r="B330">
        <v>130</v>
      </c>
      <c r="C330" s="16" t="s">
        <v>14</v>
      </c>
      <c r="D330" s="14">
        <v>41</v>
      </c>
    </row>
    <row r="331" spans="1:4" x14ac:dyDescent="0.2">
      <c r="A331" t="s">
        <v>20</v>
      </c>
      <c r="B331">
        <v>102</v>
      </c>
      <c r="C331" s="16" t="s">
        <v>14</v>
      </c>
      <c r="D331" s="14">
        <v>523</v>
      </c>
    </row>
    <row r="332" spans="1:4" x14ac:dyDescent="0.2">
      <c r="A332" t="s">
        <v>20</v>
      </c>
      <c r="B332">
        <v>4006</v>
      </c>
      <c r="C332" s="16" t="s">
        <v>14</v>
      </c>
      <c r="D332" s="14">
        <v>141</v>
      </c>
    </row>
    <row r="333" spans="1:4" x14ac:dyDescent="0.2">
      <c r="A333" t="s">
        <v>20</v>
      </c>
      <c r="B333">
        <v>1629</v>
      </c>
      <c r="C333" s="16" t="s">
        <v>14</v>
      </c>
      <c r="D333" s="14">
        <v>52</v>
      </c>
    </row>
    <row r="334" spans="1:4" x14ac:dyDescent="0.2">
      <c r="A334" t="s">
        <v>20</v>
      </c>
      <c r="B334">
        <v>2188</v>
      </c>
      <c r="C334" s="16" t="s">
        <v>14</v>
      </c>
      <c r="D334" s="14">
        <v>225</v>
      </c>
    </row>
    <row r="335" spans="1:4" x14ac:dyDescent="0.2">
      <c r="A335" t="s">
        <v>20</v>
      </c>
      <c r="B335">
        <v>2409</v>
      </c>
      <c r="C335" s="16" t="s">
        <v>14</v>
      </c>
      <c r="D335" s="14">
        <v>38</v>
      </c>
    </row>
    <row r="336" spans="1:4" x14ac:dyDescent="0.2">
      <c r="A336" t="s">
        <v>20</v>
      </c>
      <c r="B336">
        <v>194</v>
      </c>
      <c r="C336" s="16" t="s">
        <v>14</v>
      </c>
      <c r="D336" s="14">
        <v>15</v>
      </c>
    </row>
    <row r="337" spans="1:4" x14ac:dyDescent="0.2">
      <c r="A337" t="s">
        <v>20</v>
      </c>
      <c r="B337">
        <v>1140</v>
      </c>
      <c r="C337" s="16" t="s">
        <v>14</v>
      </c>
      <c r="D337" s="14">
        <v>37</v>
      </c>
    </row>
    <row r="338" spans="1:4" x14ac:dyDescent="0.2">
      <c r="A338" t="s">
        <v>20</v>
      </c>
      <c r="B338">
        <v>102</v>
      </c>
      <c r="C338" s="16" t="s">
        <v>14</v>
      </c>
      <c r="D338" s="14">
        <v>112</v>
      </c>
    </row>
    <row r="339" spans="1:4" x14ac:dyDescent="0.2">
      <c r="A339" t="s">
        <v>20</v>
      </c>
      <c r="B339">
        <v>2857</v>
      </c>
      <c r="C339" s="16" t="s">
        <v>14</v>
      </c>
      <c r="D339" s="14">
        <v>21</v>
      </c>
    </row>
    <row r="340" spans="1:4" x14ac:dyDescent="0.2">
      <c r="A340" t="s">
        <v>20</v>
      </c>
      <c r="B340">
        <v>107</v>
      </c>
      <c r="C340" s="16" t="s">
        <v>14</v>
      </c>
      <c r="D340" s="14">
        <v>67</v>
      </c>
    </row>
    <row r="341" spans="1:4" x14ac:dyDescent="0.2">
      <c r="A341" t="s">
        <v>20</v>
      </c>
      <c r="B341">
        <v>160</v>
      </c>
      <c r="C341" s="16" t="s">
        <v>14</v>
      </c>
      <c r="D341" s="14">
        <v>78</v>
      </c>
    </row>
    <row r="342" spans="1:4" x14ac:dyDescent="0.2">
      <c r="A342" t="s">
        <v>20</v>
      </c>
      <c r="B342">
        <v>2230</v>
      </c>
      <c r="C342" s="16" t="s">
        <v>14</v>
      </c>
      <c r="D342" s="14">
        <v>67</v>
      </c>
    </row>
    <row r="343" spans="1:4" x14ac:dyDescent="0.2">
      <c r="A343" t="s">
        <v>20</v>
      </c>
      <c r="B343">
        <v>316</v>
      </c>
      <c r="C343" s="16" t="s">
        <v>14</v>
      </c>
      <c r="D343" s="14">
        <v>263</v>
      </c>
    </row>
    <row r="344" spans="1:4" x14ac:dyDescent="0.2">
      <c r="A344" t="s">
        <v>20</v>
      </c>
      <c r="B344">
        <v>117</v>
      </c>
      <c r="C344" s="16" t="s">
        <v>14</v>
      </c>
      <c r="D344" s="14">
        <v>1691</v>
      </c>
    </row>
    <row r="345" spans="1:4" x14ac:dyDescent="0.2">
      <c r="A345" t="s">
        <v>20</v>
      </c>
      <c r="B345">
        <v>6406</v>
      </c>
      <c r="C345" s="16" t="s">
        <v>14</v>
      </c>
      <c r="D345" s="14">
        <v>181</v>
      </c>
    </row>
    <row r="346" spans="1:4" x14ac:dyDescent="0.2">
      <c r="A346" t="s">
        <v>20</v>
      </c>
      <c r="B346">
        <v>192</v>
      </c>
      <c r="C346" s="16" t="s">
        <v>14</v>
      </c>
      <c r="D346" s="14">
        <v>13</v>
      </c>
    </row>
    <row r="347" spans="1:4" x14ac:dyDescent="0.2">
      <c r="A347" t="s">
        <v>20</v>
      </c>
      <c r="B347">
        <v>26</v>
      </c>
      <c r="C347" s="16" t="s">
        <v>14</v>
      </c>
      <c r="D347" s="14">
        <v>1</v>
      </c>
    </row>
    <row r="348" spans="1:4" x14ac:dyDescent="0.2">
      <c r="A348" t="s">
        <v>20</v>
      </c>
      <c r="B348">
        <v>723</v>
      </c>
      <c r="C348" s="16" t="s">
        <v>14</v>
      </c>
      <c r="D348" s="14">
        <v>21</v>
      </c>
    </row>
    <row r="349" spans="1:4" x14ac:dyDescent="0.2">
      <c r="A349" t="s">
        <v>20</v>
      </c>
      <c r="B349">
        <v>170</v>
      </c>
      <c r="C349" s="16" t="s">
        <v>14</v>
      </c>
      <c r="D349" s="14">
        <v>830</v>
      </c>
    </row>
    <row r="350" spans="1:4" x14ac:dyDescent="0.2">
      <c r="A350" t="s">
        <v>20</v>
      </c>
      <c r="B350">
        <v>238</v>
      </c>
      <c r="C350" s="16" t="s">
        <v>14</v>
      </c>
      <c r="D350" s="14">
        <v>130</v>
      </c>
    </row>
    <row r="351" spans="1:4" x14ac:dyDescent="0.2">
      <c r="A351" t="s">
        <v>20</v>
      </c>
      <c r="B351">
        <v>55</v>
      </c>
      <c r="C351" s="16" t="s">
        <v>14</v>
      </c>
      <c r="D351" s="14">
        <v>55</v>
      </c>
    </row>
    <row r="352" spans="1:4" x14ac:dyDescent="0.2">
      <c r="A352" t="s">
        <v>20</v>
      </c>
      <c r="B352">
        <v>128</v>
      </c>
      <c r="C352" s="16" t="s">
        <v>14</v>
      </c>
      <c r="D352" s="14">
        <v>114</v>
      </c>
    </row>
    <row r="353" spans="1:4" x14ac:dyDescent="0.2">
      <c r="A353" t="s">
        <v>20</v>
      </c>
      <c r="B353">
        <v>2144</v>
      </c>
      <c r="C353" s="16" t="s">
        <v>14</v>
      </c>
      <c r="D353" s="14">
        <v>594</v>
      </c>
    </row>
    <row r="354" spans="1:4" x14ac:dyDescent="0.2">
      <c r="A354" t="s">
        <v>20</v>
      </c>
      <c r="B354">
        <v>2693</v>
      </c>
      <c r="C354" s="16" t="s">
        <v>14</v>
      </c>
      <c r="D354" s="14">
        <v>24</v>
      </c>
    </row>
    <row r="355" spans="1:4" x14ac:dyDescent="0.2">
      <c r="A355" t="s">
        <v>20</v>
      </c>
      <c r="B355">
        <v>432</v>
      </c>
      <c r="C355" s="16" t="s">
        <v>14</v>
      </c>
      <c r="D355" s="14">
        <v>252</v>
      </c>
    </row>
    <row r="356" spans="1:4" x14ac:dyDescent="0.2">
      <c r="A356" t="s">
        <v>20</v>
      </c>
      <c r="B356">
        <v>189</v>
      </c>
      <c r="C356" s="16" t="s">
        <v>14</v>
      </c>
      <c r="D356" s="14">
        <v>67</v>
      </c>
    </row>
    <row r="357" spans="1:4" x14ac:dyDescent="0.2">
      <c r="A357" t="s">
        <v>20</v>
      </c>
      <c r="B357">
        <v>154</v>
      </c>
      <c r="C357" s="16" t="s">
        <v>14</v>
      </c>
      <c r="D357" s="14">
        <v>742</v>
      </c>
    </row>
    <row r="358" spans="1:4" x14ac:dyDescent="0.2">
      <c r="A358" t="s">
        <v>20</v>
      </c>
      <c r="B358">
        <v>96</v>
      </c>
      <c r="C358" s="16" t="s">
        <v>14</v>
      </c>
      <c r="D358" s="14">
        <v>75</v>
      </c>
    </row>
    <row r="359" spans="1:4" x14ac:dyDescent="0.2">
      <c r="A359" t="s">
        <v>20</v>
      </c>
      <c r="B359">
        <v>3063</v>
      </c>
      <c r="C359" s="16" t="s">
        <v>14</v>
      </c>
      <c r="D359" s="14">
        <v>4405</v>
      </c>
    </row>
    <row r="360" spans="1:4" x14ac:dyDescent="0.2">
      <c r="A360" t="s">
        <v>20</v>
      </c>
      <c r="B360">
        <v>2266</v>
      </c>
      <c r="C360" s="16" t="s">
        <v>14</v>
      </c>
      <c r="D360" s="14">
        <v>92</v>
      </c>
    </row>
    <row r="361" spans="1:4" x14ac:dyDescent="0.2">
      <c r="A361" t="s">
        <v>20</v>
      </c>
      <c r="B361">
        <v>194</v>
      </c>
      <c r="C361" s="16" t="s">
        <v>14</v>
      </c>
      <c r="D361" s="14">
        <v>64</v>
      </c>
    </row>
    <row r="362" spans="1:4" x14ac:dyDescent="0.2">
      <c r="A362" t="s">
        <v>20</v>
      </c>
      <c r="B362">
        <v>129</v>
      </c>
      <c r="C362" s="16" t="s">
        <v>14</v>
      </c>
      <c r="D362" s="14">
        <v>64</v>
      </c>
    </row>
    <row r="363" spans="1:4" x14ac:dyDescent="0.2">
      <c r="A363" t="s">
        <v>20</v>
      </c>
      <c r="B363">
        <v>375</v>
      </c>
      <c r="C363" s="16" t="s">
        <v>14</v>
      </c>
      <c r="D363" s="14">
        <v>842</v>
      </c>
    </row>
    <row r="364" spans="1:4" x14ac:dyDescent="0.2">
      <c r="A364" t="s">
        <v>20</v>
      </c>
      <c r="B364">
        <v>409</v>
      </c>
      <c r="C364" s="16" t="s">
        <v>14</v>
      </c>
      <c r="D364" s="14">
        <v>112</v>
      </c>
    </row>
    <row r="365" spans="1:4" x14ac:dyDescent="0.2">
      <c r="A365" t="s">
        <v>20</v>
      </c>
      <c r="B365">
        <v>234</v>
      </c>
      <c r="C365" s="16" t="s">
        <v>14</v>
      </c>
      <c r="D365" s="14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stopIfTrue="1" operator="containsText" text="successful">
      <formula>NOT(ISERROR(SEARCH("successful",A1)))</formula>
    </cfRule>
    <cfRule type="containsText" dxfId="0" priority="4" stopIfTrue="1" operator="containsText" text="failed">
      <formula>NOT(ISERROR(SEARCH("failed",A1)))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61DB-C7E8-7F44-B037-56957EB6940D}">
  <dimension ref="D1:D13"/>
  <sheetViews>
    <sheetView workbookViewId="0">
      <selection activeCell="D2" sqref="D2:D13"/>
    </sheetView>
  </sheetViews>
  <sheetFormatPr baseColWidth="10" defaultRowHeight="16" x14ac:dyDescent="0.2"/>
  <sheetData>
    <row r="1" spans="4:4" x14ac:dyDescent="0.2">
      <c r="D1" t="s">
        <v>2088</v>
      </c>
    </row>
    <row r="2" spans="4:4" x14ac:dyDescent="0.2">
      <c r="D2">
        <f>COUNTIFS(Crowdfunding!$D:$D,"&lt;1000",Crowdfunding!$G:$G,"canceled")</f>
        <v>1</v>
      </c>
    </row>
    <row r="3" spans="4:4" x14ac:dyDescent="0.2">
      <c r="D3">
        <f>COUNTIFS(Crowdfunding!$G:$G,"canceled",Crowdfunding!$D:$D,"&gt;=1000",Crowdfunding!$D:$D,"&lt;=4999")</f>
        <v>2</v>
      </c>
    </row>
    <row r="4" spans="4:4" x14ac:dyDescent="0.2">
      <c r="D4">
        <f>COUNTIFS(Crowdfunding!$G:$G,"canceled",Crowdfunding!$D:$D,"&gt;=5000",Crowdfunding!$D:$D,"&lt;=9999")</f>
        <v>25</v>
      </c>
    </row>
    <row r="5" spans="4:4" x14ac:dyDescent="0.2">
      <c r="D5">
        <f>COUNTIFS(Crowdfunding!$G:$G,"canceled",Crowdfunding!$D:$D,"&gt;=10000",Crowdfunding!$D:$D,"&lt;=14999")</f>
        <v>0</v>
      </c>
    </row>
    <row r="6" spans="4:4" x14ac:dyDescent="0.2">
      <c r="D6">
        <f>COUNTIFS(Crowdfunding!$G:$G,"canceled",Crowdfunding!$D:$D,"&gt;=15000",Crowdfunding!$D:$D,"&lt;=19999")</f>
        <v>0</v>
      </c>
    </row>
    <row r="7" spans="4:4" x14ac:dyDescent="0.2">
      <c r="D7">
        <f>COUNTIFS(Crowdfunding!$G:$G,"canceled",Crowdfunding!$D:$D,"&gt;=20000",Crowdfunding!$D:$D,"&lt;=24999")</f>
        <v>0</v>
      </c>
    </row>
    <row r="8" spans="4:4" x14ac:dyDescent="0.2">
      <c r="D8">
        <f>COUNTIFS(Crowdfunding!$G:$G,"canceled",Crowdfunding!$D:$D,"&gt;=25000",Crowdfunding!$D:$D,"&lt;=29999")</f>
        <v>0</v>
      </c>
    </row>
    <row r="9" spans="4:4" x14ac:dyDescent="0.2">
      <c r="D9">
        <f>COUNTIFS(Crowdfunding!$G:$G,"canceled",Crowdfunding!$D:$D,"&gt;=30000",Crowdfunding!$D:$D,"&lt;=34999")</f>
        <v>0</v>
      </c>
    </row>
    <row r="10" spans="4:4" x14ac:dyDescent="0.2">
      <c r="D10">
        <f>COUNTIFS(Crowdfunding!$G:$G,"canceled",Crowdfunding!$D:$D,"&gt;=35000",Crowdfunding!$D:$D,"&lt;=39999")</f>
        <v>1</v>
      </c>
    </row>
    <row r="11" spans="4:4" x14ac:dyDescent="0.2">
      <c r="D11">
        <f>COUNTIFS(Crowdfunding!$G:$G,"canceled",Crowdfunding!$D:$D,"&gt;=40000",Crowdfunding!$D:$D,"&lt;=44999")</f>
        <v>0</v>
      </c>
    </row>
    <row r="12" spans="4:4" x14ac:dyDescent="0.2">
      <c r="D12">
        <f>COUNTIFS(Crowdfunding!$G:$G,"canceled",Crowdfunding!$D:$D,"&gt;=45000",Crowdfunding!$D:$D,"&lt;=49999")</f>
        <v>0</v>
      </c>
    </row>
    <row r="13" spans="4:4" x14ac:dyDescent="0.2">
      <c r="D13">
        <f>COUNTIFS(Crowdfunding!$G:$G,"canceled",Crowdfunding!$D:$D,"&gt;=50000")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Sub-category</vt:lpstr>
      <vt:lpstr>OutComes</vt:lpstr>
      <vt:lpstr>Goal_Analysis</vt:lpstr>
      <vt:lpstr>Statistical_Analysis</vt:lpstr>
      <vt:lpstr>20
38
126
5
0
0
3
0
3
3
3
163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Bhuvaneshwari Krishnamoorthy</cp:lastModifiedBy>
  <dcterms:created xsi:type="dcterms:W3CDTF">2021-09-29T18:52:28Z</dcterms:created>
  <dcterms:modified xsi:type="dcterms:W3CDTF">2023-05-31T08:58:12Z</dcterms:modified>
</cp:coreProperties>
</file>